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M:\09保育係\06 民間保育園補助金関係\04 延長保育\02 民間（補助金関係）\01 年度別←　←　←　←\R6\01_施設型\04_2回目交付決定（負担行為）\01_中間報告依頼\"/>
    </mc:Choice>
  </mc:AlternateContent>
  <xr:revisionPtr revIDLastSave="0" documentId="13_ncr:1_{6C6D0160-B9A7-4FB5-A56F-B96294725FE6}" xr6:coauthVersionLast="47" xr6:coauthVersionMax="47" xr10:uidLastSave="{00000000-0000-0000-0000-000000000000}"/>
  <workbookProtection workbookAlgorithmName="SHA-512" workbookHashValue="agCYSWg0WqVl6ojx1WYouLiT4njwbW9YAfJqZ50xeh/PZZIwusup73LlZAaVJ9U5IWMXC5xCcZx+j7Eyb0EOcQ==" workbookSaltValue="sgFhtb20IjPFXFIKnyvdNw==" workbookSpinCount="100000" lockStructure="1"/>
  <bookViews>
    <workbookView xWindow="-108" yWindow="-108" windowWidth="23256" windowHeight="12456" tabRatio="723" firstSheet="2" activeTab="2" xr2:uid="{00000000-000D-0000-FFFF-FFFF00000000}"/>
  </bookViews>
  <sheets>
    <sheet name="リスト" sheetId="49" state="hidden" r:id="rId1"/>
    <sheet name="施設情報" sheetId="30" state="hidden" r:id="rId2"/>
    <sheet name="説明（入力箇所有　必ずお読みください）" sheetId="29" r:id="rId3"/>
    <sheet name="様式第５号(貼付用）" sheetId="14" state="hidden" r:id="rId4"/>
    <sheet name="別紙1-1（貼付用） " sheetId="45" state="hidden" r:id="rId5"/>
    <sheet name="別紙2-2(貼付用）" sheetId="35" state="hidden" r:id="rId6"/>
    <sheet name="別紙2-3（貼付用）" sheetId="50" state="hidden" r:id="rId7"/>
    <sheet name="別紙3(貼付用）(1)" sheetId="36" state="hidden" r:id="rId8"/>
    <sheet name="別紙3（貼付用）(2)" sheetId="44" state="hidden" r:id="rId9"/>
    <sheet name="別紙5【要入力】" sheetId="1" r:id="rId10"/>
    <sheet name="土曜延長実施園のみ要入力" sheetId="37" r:id="rId11"/>
    <sheet name="別紙5-2(入力不要)" sheetId="2" r:id="rId12"/>
    <sheet name="別紙5-3(入力不要)" sheetId="3" r:id="rId13"/>
    <sheet name="別紙5-4【要入力】 " sheetId="43" r:id="rId14"/>
    <sheet name="別紙5-5【要入力】 " sheetId="41" r:id="rId15"/>
    <sheet name="別紙5-6【要入力】 " sheetId="47" r:id="rId16"/>
    <sheet name="別紙6-1【要入力】" sheetId="4" r:id="rId17"/>
    <sheet name="別紙6-2【要入力】" sheetId="6" r:id="rId18"/>
    <sheet name="別紙７【要入力】" sheetId="8" r:id="rId19"/>
    <sheet name="別紙８【要入力】" sheetId="9" r:id="rId20"/>
    <sheet name="様式第１号★" sheetId="27" r:id="rId21"/>
    <sheet name="様式第６号★" sheetId="10" state="hidden" r:id="rId22"/>
    <sheet name="様式第１２号★" sheetId="11" state="hidden" r:id="rId23"/>
    <sheet name="様式第１４号★" sheetId="12" state="hidden" r:id="rId24"/>
    <sheet name="精算書★" sheetId="33" state="hidden" r:id="rId25"/>
  </sheets>
  <definedNames>
    <definedName name="__xlnm.Print_Area_1">"給付"</definedName>
    <definedName name="_xlnm._FilterDatabase" localSheetId="1" hidden="1">施設情報!$A$3:$BG$222</definedName>
    <definedName name="_xlnm.Print_Area" localSheetId="1">施設情報!$A$1:$BG$222</definedName>
    <definedName name="_xlnm.Print_Area" localSheetId="24">精算書★!$A$1:$D$24</definedName>
    <definedName name="_xlnm.Print_Area" localSheetId="2">'説明（入力箇所有　必ずお読みください）'!$A$1:$L$62</definedName>
    <definedName name="_xlnm.Print_Area" localSheetId="10">土曜延長実施園のみ要入力!$A$1:$Z$25</definedName>
    <definedName name="_xlnm.Print_Area" localSheetId="5">'別紙2-2(貼付用）'!$A$1:$Q$24</definedName>
    <definedName name="_xlnm.Print_Area" localSheetId="6">'別紙2-3（貼付用）'!$A$1:$V$29</definedName>
    <definedName name="_xlnm.Print_Area" localSheetId="9">別紙5【要入力】!$A$1:$AE$27</definedName>
    <definedName name="_xlnm.Print_Area" localSheetId="11">'別紙5-2(入力不要)'!$A$1:$P$22</definedName>
    <definedName name="_xlnm.Print_Area" localSheetId="12">'別紙5-3(入力不要)'!$A$1:$Q$24</definedName>
    <definedName name="_xlnm.Print_Area" localSheetId="13">'別紙5-4【要入力】 '!$A$1:$AW$23</definedName>
    <definedName name="_xlnm.Print_Area" localSheetId="14">'別紙5-5【要入力】 '!$A$1:$BJ$23</definedName>
    <definedName name="_xlnm.Print_Area" localSheetId="15">'別紙5-6【要入力】 '!$A$1:$BJ$23</definedName>
    <definedName name="_xlnm.Print_Area" localSheetId="16">'別紙6-1【要入力】'!$A$1:$AF$24</definedName>
    <definedName name="_xlnm.Print_Area" localSheetId="17">'別紙6-2【要入力】'!$A$1:$P$21</definedName>
    <definedName name="_xlnm.Print_Area" localSheetId="18">別紙７【要入力】!$A$1:$T$30</definedName>
    <definedName name="_xlnm.Print_Area" localSheetId="19">別紙８【要入力】!$A$1:$W$25</definedName>
    <definedName name="_xlnm.Print_Area" localSheetId="22">様式第１２号★!$A$1:$AA$51</definedName>
    <definedName name="_xlnm.Print_Area" localSheetId="23">様式第１４号★!$A$1:$AA$49</definedName>
    <definedName name="_xlnm.Print_Area" localSheetId="20">様式第１号★!$A$1:$AI$30</definedName>
    <definedName name="_xlnm.Print_Area" localSheetId="21">様式第６号★!$A$1:$AA$45</definedName>
    <definedName name="稲毛区家庭的保育事業">リスト!$AI$8</definedName>
    <definedName name="稲毛区企業主導型">リスト!$AK$8:$AK$15</definedName>
    <definedName name="稲毛区給付型幼稚園">リスト!$AF$8:$AF$10</definedName>
    <definedName name="稲毛区居宅訪問型保育事業">リスト!$AJ$8</definedName>
    <definedName name="稲毛区事業所内保育事業">リスト!$AH$8:$AH$12</definedName>
    <definedName name="稲毛区小規模保育事業">リスト!$AG$8:$AG$14</definedName>
    <definedName name="稲毛区地方裁量型認定こども園">リスト!$AE$8</definedName>
    <definedName name="稲毛区保育ルーム">リスト!$AL$8:$AL$9</definedName>
    <definedName name="稲毛区保育園">リスト!$AA$8:$AA$36</definedName>
    <definedName name="稲毛区保育所型認定こども園">リスト!$AD$8</definedName>
    <definedName name="稲毛区幼稚園型認定こども園">リスト!$AC$8:$AC$12</definedName>
    <definedName name="稲毛区幼保連携型認定こども園">リスト!$AB$8:$AB$9</definedName>
    <definedName name="花見川区家庭的保育事業">リスト!$V$8</definedName>
    <definedName name="花見川区企業主導型">リスト!$X$8:$X$10</definedName>
    <definedName name="花見川区給付型幼稚園">リスト!$S$8:$S$9</definedName>
    <definedName name="花見川区居宅訪問型保育事業">リスト!$W$8:$W$9</definedName>
    <definedName name="花見川区事業所内保育事業">リスト!$U$8:$U$10</definedName>
    <definedName name="花見川区小規模保育事業">リスト!$T$8:$T$25</definedName>
    <definedName name="花見川区地方裁量型認定こども園">リスト!$R$8</definedName>
    <definedName name="花見川区保育ルーム">リスト!$Y$8:$Y$10</definedName>
    <definedName name="花見川区保育園">リスト!$N$8:$N$37</definedName>
    <definedName name="花見川区保育所型認定こども園">リスト!$Q$8</definedName>
    <definedName name="花見川区幼稚園型認定こども園">リスト!$P$8:$P$13</definedName>
    <definedName name="花見川区幼保連携型認定こども園">リスト!$O$8</definedName>
    <definedName name="若葉区家庭的保育事業">リスト!$AV$8:$AV$12</definedName>
    <definedName name="若葉区企業主導型">リスト!$AX$8</definedName>
    <definedName name="若葉区給付型幼稚園">リスト!$AS$8:$AS$9</definedName>
    <definedName name="若葉区居宅訪問型保育事業">リスト!$AW$8</definedName>
    <definedName name="若葉区事業所内保育事業">リスト!$AU$8</definedName>
    <definedName name="若葉区小規模保育事業">リスト!$AT$8:$AT$15</definedName>
    <definedName name="若葉区地方裁量型認定こども園">リスト!$AR$8</definedName>
    <definedName name="若葉区保育ルーム">リスト!$AY$8</definedName>
    <definedName name="若葉区保育園">リスト!$AN$8:$AN$28</definedName>
    <definedName name="若葉区保育所型認定こども園">リスト!$AQ$8</definedName>
    <definedName name="若葉区幼稚園型認定こども園">リスト!$AP$8:$AP$11</definedName>
    <definedName name="若葉区幼保連携型認定こども園">リスト!$AO$8</definedName>
    <definedName name="中央区家庭的保育事業">リスト!$I$8:$I$9</definedName>
    <definedName name="中央区企業主導型">リスト!$K$8:$K$18</definedName>
    <definedName name="中央区給付型幼稚園">リスト!$F$8:$F$9</definedName>
    <definedName name="中央区居宅訪問型保育事業">リスト!$J$8:$J$9</definedName>
    <definedName name="中央区事業所内保育事業">リスト!$H$8:$H$14</definedName>
    <definedName name="中央区小規模保育事業">リスト!$G$8:$G$27</definedName>
    <definedName name="中央区地方裁量型認定こども園">リスト!$E$8</definedName>
    <definedName name="中央区保育ルーム">リスト!$L$8:$L$10</definedName>
    <definedName name="中央区保育園">リスト!$A$8:$A$47</definedName>
    <definedName name="中央区保育所型認定こども園">リスト!$D$8</definedName>
    <definedName name="中央区幼稚園型認定こども園">リスト!$C$8:$C$16</definedName>
    <definedName name="中央区幼保連携型認定こども園">リスト!$B$8:$B$10</definedName>
    <definedName name="美浜区家庭的保育事業">リスト!$BV$8:$BV$9</definedName>
    <definedName name="美浜区企業主導型">リスト!$BX$8:$BX$10</definedName>
    <definedName name="美浜区給付型幼稚園">リスト!$BS$8</definedName>
    <definedName name="美浜区居宅訪問型保育事業">リスト!$BW$8</definedName>
    <definedName name="美浜区事業所内保育事業">リスト!$BU$8:$BU$10</definedName>
    <definedName name="美浜区小規模保育事業">リスト!$BT$8:$BT$15</definedName>
    <definedName name="美浜区地方裁量型認定こども園">リスト!$BR$8</definedName>
    <definedName name="美浜区保育ルーム">リスト!$BY$8:$BY$9</definedName>
    <definedName name="美浜区保育園">リスト!$BN$8:$BN$35</definedName>
    <definedName name="美浜区保育所型認定こども園">リスト!$BQ$8</definedName>
    <definedName name="美浜区幼稚園型認定こども園">リスト!$BP$8:$BP$15</definedName>
    <definedName name="美浜区幼保連携型認定こども園">リスト!$BO$8:$BO$11</definedName>
    <definedName name="緑区家庭的保育事業">リスト!$BI$8:$BI$9</definedName>
    <definedName name="緑区企業主導型">リスト!$BK$8:$BK$9</definedName>
    <definedName name="緑区給付型幼稚園">リスト!$BF$8</definedName>
    <definedName name="緑区居宅訪問型保育事業">リスト!$BJ$8</definedName>
    <definedName name="緑区事業所内保育事業">リスト!$BH$8:$BH$11</definedName>
    <definedName name="緑区小規模保育事業">リスト!$BG$8:$BG$12</definedName>
    <definedName name="緑区地方裁量型認定こども園">リスト!$BE$8:$BE$9</definedName>
    <definedName name="緑区保育ルーム">リスト!$BL$8:$BL$9</definedName>
    <definedName name="緑区保育園">リスト!$BA$8:$BA$40</definedName>
    <definedName name="緑区保育所型認定こども園">リスト!$BD$8:$BD$9</definedName>
    <definedName name="緑区幼稚園型認定こども園">リスト!$BC$8:$BC$13</definedName>
    <definedName name="緑区幼保連携型認定こども園">リスト!$BB$8:$BB$12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4" i="27" l="1"/>
  <c r="AE1" i="1"/>
  <c r="R2" i="1"/>
  <c r="S21" i="8"/>
  <c r="S16" i="8"/>
  <c r="R16" i="8"/>
  <c r="S15" i="8"/>
  <c r="R15" i="8"/>
  <c r="S14" i="8"/>
  <c r="R14" i="8"/>
  <c r="S13" i="8"/>
  <c r="R13" i="8"/>
  <c r="S12" i="8"/>
  <c r="R12" i="8"/>
  <c r="S11" i="8"/>
  <c r="R11" i="8"/>
  <c r="S10" i="8"/>
  <c r="R10" i="8"/>
  <c r="S9" i="8"/>
  <c r="N17" i="8"/>
  <c r="P17" i="8"/>
  <c r="O17" i="8"/>
  <c r="H18" i="1"/>
  <c r="AE20" i="50"/>
  <c r="Z20" i="50" s="1"/>
  <c r="R17" i="8" l="1"/>
  <c r="S17" i="8"/>
  <c r="AB20" i="50"/>
  <c r="AD11" i="50"/>
  <c r="A11" i="50" s="1"/>
  <c r="A20" i="50" s="1"/>
  <c r="B5" i="6" s="1"/>
  <c r="O23" i="50"/>
  <c r="H23" i="50"/>
  <c r="O22" i="50"/>
  <c r="H22" i="50"/>
  <c r="O21" i="50"/>
  <c r="H21" i="50"/>
  <c r="O20" i="50"/>
  <c r="H20" i="50"/>
  <c r="V14" i="50"/>
  <c r="O14" i="50"/>
  <c r="H14" i="50"/>
  <c r="V13" i="50"/>
  <c r="O13" i="50"/>
  <c r="H13" i="50"/>
  <c r="V12" i="50"/>
  <c r="O12" i="50"/>
  <c r="H12" i="50"/>
  <c r="V11" i="50"/>
  <c r="O11" i="50"/>
  <c r="H11" i="50"/>
  <c r="A14" i="50" l="1"/>
  <c r="A23" i="50" s="1"/>
  <c r="E5" i="6" s="1"/>
  <c r="A12" i="50"/>
  <c r="A21" i="50" s="1"/>
  <c r="C5" i="6" s="1"/>
  <c r="A13" i="50"/>
  <c r="A22" i="50" s="1"/>
  <c r="D5" i="6" s="1"/>
  <c r="P19" i="9" l="1"/>
  <c r="P20" i="9" s="1"/>
  <c r="P21" i="9" s="1"/>
  <c r="P22" i="9" s="1"/>
  <c r="W19" i="9"/>
  <c r="W20" i="9" s="1"/>
  <c r="W21" i="9" s="1"/>
  <c r="W22" i="9" s="1"/>
  <c r="S20" i="9"/>
  <c r="S21" i="9" s="1"/>
  <c r="S22" i="9" s="1"/>
  <c r="S19" i="9"/>
  <c r="J19" i="9"/>
  <c r="J20" i="9" s="1"/>
  <c r="J21" i="9" s="1"/>
  <c r="J22" i="9" s="1"/>
  <c r="H19" i="9"/>
  <c r="H20" i="9" s="1"/>
  <c r="H21" i="9" s="1"/>
  <c r="H22" i="9" s="1"/>
  <c r="B19" i="9"/>
  <c r="B20" i="9" s="1"/>
  <c r="B21" i="9" s="1"/>
  <c r="B22" i="9" s="1"/>
  <c r="E18" i="8"/>
  <c r="E19" i="8" s="1"/>
  <c r="E20" i="8" s="1"/>
  <c r="D18" i="8"/>
  <c r="D19" i="8" s="1"/>
  <c r="D20" i="8" s="1"/>
  <c r="C18" i="8"/>
  <c r="C19" i="8" s="1"/>
  <c r="C20" i="8" s="1"/>
  <c r="E17" i="8"/>
  <c r="D17" i="8"/>
  <c r="C17" i="8"/>
  <c r="B17" i="8"/>
  <c r="B18" i="8" s="1"/>
  <c r="B19" i="8" s="1"/>
  <c r="B20" i="8" s="1"/>
  <c r="G19" i="8"/>
  <c r="G20" i="8" s="1"/>
  <c r="J18" i="8"/>
  <c r="J19" i="8" s="1"/>
  <c r="J20" i="8" s="1"/>
  <c r="I18" i="8"/>
  <c r="I19" i="8" s="1"/>
  <c r="I20" i="8" s="1"/>
  <c r="H18" i="8"/>
  <c r="H19" i="8" s="1"/>
  <c r="H20" i="8" s="1"/>
  <c r="G18" i="8"/>
  <c r="J17" i="8"/>
  <c r="I17" i="8"/>
  <c r="H17" i="8"/>
  <c r="G17" i="8"/>
  <c r="N18" i="8"/>
  <c r="N19" i="8" s="1"/>
  <c r="N20" i="8" s="1"/>
  <c r="O18" i="8"/>
  <c r="O19" i="8" s="1"/>
  <c r="O20" i="8" s="1"/>
  <c r="H15" i="6"/>
  <c r="H16" i="6" s="1"/>
  <c r="H17" i="6" s="1"/>
  <c r="H18" i="6" s="1"/>
  <c r="E15" i="6"/>
  <c r="E16" i="6" s="1"/>
  <c r="E17" i="6" s="1"/>
  <c r="E18" i="6" s="1"/>
  <c r="D15" i="6"/>
  <c r="D16" i="6" s="1"/>
  <c r="D17" i="6" s="1"/>
  <c r="D18" i="6" s="1"/>
  <c r="C15" i="6"/>
  <c r="C16" i="6" s="1"/>
  <c r="C17" i="6" s="1"/>
  <c r="C18" i="6" s="1"/>
  <c r="B15" i="6"/>
  <c r="B16" i="6" s="1"/>
  <c r="B17" i="6" s="1"/>
  <c r="B18" i="6" s="1"/>
  <c r="F20" i="4"/>
  <c r="F21" i="4" s="1"/>
  <c r="Y19" i="4"/>
  <c r="Y20" i="4" s="1"/>
  <c r="Y21" i="4" s="1"/>
  <c r="X19" i="4"/>
  <c r="X20" i="4" s="1"/>
  <c r="X21" i="4" s="1"/>
  <c r="W19" i="4"/>
  <c r="W20" i="4" s="1"/>
  <c r="W21" i="4" s="1"/>
  <c r="V19" i="4"/>
  <c r="V20" i="4" s="1"/>
  <c r="V21" i="4" s="1"/>
  <c r="U19" i="4"/>
  <c r="U20" i="4" s="1"/>
  <c r="U21" i="4" s="1"/>
  <c r="T19" i="4"/>
  <c r="T20" i="4" s="1"/>
  <c r="T21" i="4" s="1"/>
  <c r="S19" i="4"/>
  <c r="S20" i="4" s="1"/>
  <c r="S21" i="4" s="1"/>
  <c r="R19" i="4"/>
  <c r="R20" i="4" s="1"/>
  <c r="R21" i="4" s="1"/>
  <c r="Q19" i="4"/>
  <c r="Q20" i="4" s="1"/>
  <c r="Q21" i="4" s="1"/>
  <c r="P19" i="4"/>
  <c r="P20" i="4" s="1"/>
  <c r="P21" i="4" s="1"/>
  <c r="O19" i="4"/>
  <c r="O20" i="4" s="1"/>
  <c r="O21" i="4" s="1"/>
  <c r="N19" i="4"/>
  <c r="N20" i="4" s="1"/>
  <c r="N21" i="4" s="1"/>
  <c r="M19" i="4"/>
  <c r="M20" i="4" s="1"/>
  <c r="M21" i="4" s="1"/>
  <c r="L19" i="4"/>
  <c r="L20" i="4" s="1"/>
  <c r="L21" i="4" s="1"/>
  <c r="K19" i="4"/>
  <c r="K20" i="4" s="1"/>
  <c r="K21" i="4" s="1"/>
  <c r="J19" i="4"/>
  <c r="J20" i="4" s="1"/>
  <c r="J21" i="4" s="1"/>
  <c r="I19" i="4"/>
  <c r="I20" i="4" s="1"/>
  <c r="I21" i="4" s="1"/>
  <c r="H19" i="4"/>
  <c r="H20" i="4" s="1"/>
  <c r="H21" i="4" s="1"/>
  <c r="G19" i="4"/>
  <c r="G20" i="4" s="1"/>
  <c r="G21" i="4" s="1"/>
  <c r="F19" i="4"/>
  <c r="E19" i="4"/>
  <c r="E20" i="4" s="1"/>
  <c r="E21" i="4" s="1"/>
  <c r="D19" i="4"/>
  <c r="D20" i="4" s="1"/>
  <c r="D21" i="4" s="1"/>
  <c r="C19" i="4"/>
  <c r="C20" i="4" s="1"/>
  <c r="C21" i="4" s="1"/>
  <c r="B19" i="4"/>
  <c r="B20" i="4" s="1"/>
  <c r="B21" i="4" s="1"/>
  <c r="Y18" i="4"/>
  <c r="X18" i="4"/>
  <c r="W18" i="4"/>
  <c r="V18" i="4"/>
  <c r="U18" i="4"/>
  <c r="T18" i="4"/>
  <c r="S18" i="4"/>
  <c r="R18" i="4"/>
  <c r="Q18" i="4"/>
  <c r="P18" i="4"/>
  <c r="O18" i="4"/>
  <c r="N18" i="4"/>
  <c r="M18" i="4"/>
  <c r="L18" i="4"/>
  <c r="K18" i="4"/>
  <c r="J18" i="4"/>
  <c r="I18" i="4"/>
  <c r="H18" i="4"/>
  <c r="G18" i="4"/>
  <c r="F18" i="4"/>
  <c r="E18" i="4"/>
  <c r="D18" i="4"/>
  <c r="C18" i="4"/>
  <c r="B18" i="4"/>
  <c r="AA20" i="47"/>
  <c r="AA21" i="47" s="1"/>
  <c r="AW19" i="47"/>
  <c r="AW20" i="47" s="1"/>
  <c r="AW21" i="47" s="1"/>
  <c r="AV19" i="47"/>
  <c r="AV20" i="47" s="1"/>
  <c r="AV21" i="47" s="1"/>
  <c r="AU19" i="47"/>
  <c r="AU20" i="47" s="1"/>
  <c r="AU21" i="47" s="1"/>
  <c r="AT19" i="47"/>
  <c r="AT20" i="47" s="1"/>
  <c r="AT21" i="47" s="1"/>
  <c r="AS19" i="47"/>
  <c r="AS20" i="47" s="1"/>
  <c r="AS21" i="47" s="1"/>
  <c r="AR19" i="47"/>
  <c r="AR20" i="47" s="1"/>
  <c r="AR21" i="47" s="1"/>
  <c r="AQ19" i="47"/>
  <c r="AQ20" i="47" s="1"/>
  <c r="AQ21" i="47" s="1"/>
  <c r="AP19" i="47"/>
  <c r="AP20" i="47" s="1"/>
  <c r="AP21" i="47" s="1"/>
  <c r="AO19" i="47"/>
  <c r="AO20" i="47" s="1"/>
  <c r="AO21" i="47" s="1"/>
  <c r="AN19" i="47"/>
  <c r="AN20" i="47" s="1"/>
  <c r="AN21" i="47" s="1"/>
  <c r="AM19" i="47"/>
  <c r="AM20" i="47" s="1"/>
  <c r="AM21" i="47" s="1"/>
  <c r="AL19" i="47"/>
  <c r="AL20" i="47" s="1"/>
  <c r="AL21" i="47" s="1"/>
  <c r="AK19" i="47"/>
  <c r="AK20" i="47" s="1"/>
  <c r="AK21" i="47" s="1"/>
  <c r="AJ19" i="47"/>
  <c r="AJ20" i="47" s="1"/>
  <c r="AJ21" i="47" s="1"/>
  <c r="AI19" i="47"/>
  <c r="AI20" i="47" s="1"/>
  <c r="AI21" i="47" s="1"/>
  <c r="AH19" i="47"/>
  <c r="AH20" i="47" s="1"/>
  <c r="AH21" i="47" s="1"/>
  <c r="AG19" i="47"/>
  <c r="AG20" i="47" s="1"/>
  <c r="AG21" i="47" s="1"/>
  <c r="AF19" i="47"/>
  <c r="AF20" i="47" s="1"/>
  <c r="AF21" i="47" s="1"/>
  <c r="AE19" i="47"/>
  <c r="AE20" i="47" s="1"/>
  <c r="AE21" i="47" s="1"/>
  <c r="AD19" i="47"/>
  <c r="AD20" i="47" s="1"/>
  <c r="AD21" i="47" s="1"/>
  <c r="AC19" i="47"/>
  <c r="AC20" i="47" s="1"/>
  <c r="AC21" i="47" s="1"/>
  <c r="AB19" i="47"/>
  <c r="AB20" i="47" s="1"/>
  <c r="AB21" i="47" s="1"/>
  <c r="AA19" i="47"/>
  <c r="Z19" i="47"/>
  <c r="Z20" i="47" s="1"/>
  <c r="Z21" i="47" s="1"/>
  <c r="Y19" i="47"/>
  <c r="Y20" i="47" s="1"/>
  <c r="Y21" i="47" s="1"/>
  <c r="X19" i="47"/>
  <c r="X20" i="47" s="1"/>
  <c r="X21" i="47" s="1"/>
  <c r="W19" i="47"/>
  <c r="W20" i="47" s="1"/>
  <c r="W21" i="47" s="1"/>
  <c r="V19" i="47"/>
  <c r="V20" i="47" s="1"/>
  <c r="V21" i="47" s="1"/>
  <c r="U19" i="47"/>
  <c r="U20" i="47" s="1"/>
  <c r="U21" i="47" s="1"/>
  <c r="T19" i="47"/>
  <c r="T20" i="47" s="1"/>
  <c r="T21" i="47" s="1"/>
  <c r="S19" i="47"/>
  <c r="S20" i="47" s="1"/>
  <c r="S21" i="47" s="1"/>
  <c r="R19" i="47"/>
  <c r="R20" i="47" s="1"/>
  <c r="R21" i="47" s="1"/>
  <c r="Q19" i="47"/>
  <c r="Q20" i="47" s="1"/>
  <c r="Q21" i="47" s="1"/>
  <c r="P19" i="47"/>
  <c r="P20" i="47" s="1"/>
  <c r="P21" i="47" s="1"/>
  <c r="O19" i="47"/>
  <c r="O20" i="47" s="1"/>
  <c r="O21" i="47" s="1"/>
  <c r="N19" i="47"/>
  <c r="N20" i="47" s="1"/>
  <c r="N21" i="47" s="1"/>
  <c r="M19" i="47"/>
  <c r="M20" i="47" s="1"/>
  <c r="M21" i="47" s="1"/>
  <c r="L19" i="47"/>
  <c r="L20" i="47" s="1"/>
  <c r="L21" i="47" s="1"/>
  <c r="K19" i="47"/>
  <c r="K20" i="47" s="1"/>
  <c r="K21" i="47" s="1"/>
  <c r="J19" i="47"/>
  <c r="J20" i="47" s="1"/>
  <c r="J21" i="47" s="1"/>
  <c r="I19" i="47"/>
  <c r="I20" i="47" s="1"/>
  <c r="I21" i="47" s="1"/>
  <c r="H19" i="47"/>
  <c r="H20" i="47" s="1"/>
  <c r="H21" i="47" s="1"/>
  <c r="G19" i="47"/>
  <c r="G20" i="47" s="1"/>
  <c r="G21" i="47" s="1"/>
  <c r="F19" i="47"/>
  <c r="F20" i="47" s="1"/>
  <c r="F21" i="47" s="1"/>
  <c r="E19" i="47"/>
  <c r="E20" i="47" s="1"/>
  <c r="E21" i="47" s="1"/>
  <c r="D19" i="47"/>
  <c r="D20" i="47" s="1"/>
  <c r="D21" i="47" s="1"/>
  <c r="C19" i="47"/>
  <c r="C20" i="47" s="1"/>
  <c r="C21" i="47" s="1"/>
  <c r="B19" i="47"/>
  <c r="B20" i="47" s="1"/>
  <c r="B21" i="47" s="1"/>
  <c r="AW18" i="47"/>
  <c r="AV18" i="47"/>
  <c r="AU18" i="47"/>
  <c r="AT18" i="47"/>
  <c r="AS18" i="47"/>
  <c r="AR18" i="47"/>
  <c r="AQ18" i="47"/>
  <c r="AP18" i="47"/>
  <c r="AO18" i="47"/>
  <c r="AN18" i="47"/>
  <c r="AM18" i="47"/>
  <c r="AL18" i="47"/>
  <c r="AK18" i="47"/>
  <c r="AJ18" i="47"/>
  <c r="AI18" i="47"/>
  <c r="AH18" i="47"/>
  <c r="AG18" i="47"/>
  <c r="AF18" i="47"/>
  <c r="AE18" i="47"/>
  <c r="AD18" i="47"/>
  <c r="AC18" i="47"/>
  <c r="AB18" i="47"/>
  <c r="AA18" i="47"/>
  <c r="Z18" i="47"/>
  <c r="Y18" i="47"/>
  <c r="X18" i="47"/>
  <c r="W18" i="47"/>
  <c r="V18" i="47"/>
  <c r="U18" i="47"/>
  <c r="T18" i="47"/>
  <c r="S18" i="47"/>
  <c r="R18" i="47"/>
  <c r="Q18" i="47"/>
  <c r="P18" i="47"/>
  <c r="O18" i="47"/>
  <c r="N18" i="47"/>
  <c r="M18" i="47"/>
  <c r="L18" i="47"/>
  <c r="K18" i="47"/>
  <c r="J18" i="47"/>
  <c r="I18" i="47"/>
  <c r="H18" i="47"/>
  <c r="G18" i="47"/>
  <c r="F18" i="47"/>
  <c r="E18" i="47"/>
  <c r="D18" i="47"/>
  <c r="C18" i="47"/>
  <c r="B18" i="47"/>
  <c r="AW18" i="41"/>
  <c r="AW19" i="41" s="1"/>
  <c r="AW20" i="41" s="1"/>
  <c r="AW21" i="41" s="1"/>
  <c r="AV18" i="41"/>
  <c r="AV19" i="41" s="1"/>
  <c r="AV20" i="41" s="1"/>
  <c r="AV21" i="41" s="1"/>
  <c r="AU18" i="41"/>
  <c r="AU19" i="41" s="1"/>
  <c r="AU20" i="41" s="1"/>
  <c r="AU21" i="41" s="1"/>
  <c r="AT18" i="41"/>
  <c r="AT19" i="41" s="1"/>
  <c r="AT20" i="41" s="1"/>
  <c r="AT21" i="41" s="1"/>
  <c r="AS18" i="41"/>
  <c r="AS19" i="41" s="1"/>
  <c r="AS20" i="41" s="1"/>
  <c r="AS21" i="41" s="1"/>
  <c r="AR18" i="41"/>
  <c r="AR19" i="41" s="1"/>
  <c r="AR20" i="41" s="1"/>
  <c r="AR21" i="41" s="1"/>
  <c r="AQ18" i="41"/>
  <c r="AQ19" i="41" s="1"/>
  <c r="AQ20" i="41" s="1"/>
  <c r="AQ21" i="41" s="1"/>
  <c r="AP18" i="41"/>
  <c r="AP19" i="41" s="1"/>
  <c r="AP20" i="41" s="1"/>
  <c r="AP21" i="41" s="1"/>
  <c r="AO18" i="41"/>
  <c r="AO19" i="41" s="1"/>
  <c r="AO20" i="41" s="1"/>
  <c r="AO21" i="41" s="1"/>
  <c r="AN18" i="41"/>
  <c r="AN19" i="41" s="1"/>
  <c r="AN20" i="41" s="1"/>
  <c r="AN21" i="41" s="1"/>
  <c r="AM18" i="41"/>
  <c r="AM19" i="41" s="1"/>
  <c r="AM20" i="41" s="1"/>
  <c r="AM21" i="41" s="1"/>
  <c r="AL18" i="41"/>
  <c r="AL19" i="41" s="1"/>
  <c r="AL20" i="41" s="1"/>
  <c r="AL21" i="41" s="1"/>
  <c r="AK18" i="41"/>
  <c r="AK19" i="41" s="1"/>
  <c r="AK20" i="41" s="1"/>
  <c r="AK21" i="41" s="1"/>
  <c r="AJ18" i="41"/>
  <c r="AJ19" i="41" s="1"/>
  <c r="AJ20" i="41" s="1"/>
  <c r="AJ21" i="41" s="1"/>
  <c r="AI18" i="41"/>
  <c r="AI19" i="41" s="1"/>
  <c r="AI20" i="41" s="1"/>
  <c r="AI21" i="41" s="1"/>
  <c r="AH18" i="41"/>
  <c r="AH19" i="41" s="1"/>
  <c r="AH20" i="41" s="1"/>
  <c r="AH21" i="41" s="1"/>
  <c r="AG18" i="41"/>
  <c r="AG19" i="41" s="1"/>
  <c r="AG20" i="41" s="1"/>
  <c r="AG21" i="41" s="1"/>
  <c r="AF18" i="41"/>
  <c r="AF19" i="41" s="1"/>
  <c r="AF20" i="41" s="1"/>
  <c r="AF21" i="41" s="1"/>
  <c r="AE18" i="41"/>
  <c r="AE19" i="41" s="1"/>
  <c r="AE20" i="41" s="1"/>
  <c r="AE21" i="41" s="1"/>
  <c r="AD18" i="41"/>
  <c r="AD19" i="41" s="1"/>
  <c r="AD20" i="41" s="1"/>
  <c r="AD21" i="41" s="1"/>
  <c r="AC18" i="41"/>
  <c r="AC19" i="41" s="1"/>
  <c r="AC20" i="41" s="1"/>
  <c r="AC21" i="41" s="1"/>
  <c r="AB18" i="41"/>
  <c r="AB19" i="41" s="1"/>
  <c r="AB20" i="41" s="1"/>
  <c r="AB21" i="41" s="1"/>
  <c r="AA18" i="41"/>
  <c r="AA19" i="41" s="1"/>
  <c r="AA20" i="41" s="1"/>
  <c r="AA21" i="41" s="1"/>
  <c r="Z18" i="41"/>
  <c r="Z19" i="41" s="1"/>
  <c r="Z20" i="41" s="1"/>
  <c r="Z21" i="41" s="1"/>
  <c r="Y18" i="41"/>
  <c r="Y19" i="41" s="1"/>
  <c r="Y20" i="41" s="1"/>
  <c r="Y21" i="41" s="1"/>
  <c r="X18" i="41"/>
  <c r="X19" i="41" s="1"/>
  <c r="X20" i="41" s="1"/>
  <c r="X21" i="41" s="1"/>
  <c r="W18" i="41"/>
  <c r="W19" i="41" s="1"/>
  <c r="W20" i="41" s="1"/>
  <c r="W21" i="41" s="1"/>
  <c r="V18" i="41"/>
  <c r="V19" i="41" s="1"/>
  <c r="V20" i="41" s="1"/>
  <c r="V21" i="41" s="1"/>
  <c r="U18" i="41"/>
  <c r="U19" i="41" s="1"/>
  <c r="U20" i="41" s="1"/>
  <c r="U21" i="41" s="1"/>
  <c r="T18" i="41"/>
  <c r="T19" i="41" s="1"/>
  <c r="T20" i="41" s="1"/>
  <c r="T21" i="41" s="1"/>
  <c r="S18" i="41"/>
  <c r="S19" i="41" s="1"/>
  <c r="S20" i="41" s="1"/>
  <c r="S21" i="41" s="1"/>
  <c r="R18" i="41"/>
  <c r="R19" i="41" s="1"/>
  <c r="R20" i="41" s="1"/>
  <c r="R21" i="41" s="1"/>
  <c r="Q18" i="41"/>
  <c r="Q19" i="41" s="1"/>
  <c r="Q20" i="41" s="1"/>
  <c r="Q21" i="41" s="1"/>
  <c r="P18" i="41"/>
  <c r="P19" i="41" s="1"/>
  <c r="P20" i="41" s="1"/>
  <c r="P21" i="41" s="1"/>
  <c r="O18" i="41"/>
  <c r="O19" i="41" s="1"/>
  <c r="O20" i="41" s="1"/>
  <c r="O21" i="41" s="1"/>
  <c r="N18" i="41"/>
  <c r="N19" i="41" s="1"/>
  <c r="N20" i="41" s="1"/>
  <c r="N21" i="41" s="1"/>
  <c r="M18" i="41"/>
  <c r="M19" i="41" s="1"/>
  <c r="M20" i="41" s="1"/>
  <c r="M21" i="41" s="1"/>
  <c r="L18" i="41"/>
  <c r="L19" i="41" s="1"/>
  <c r="L20" i="41" s="1"/>
  <c r="L21" i="41" s="1"/>
  <c r="K18" i="41"/>
  <c r="K19" i="41" s="1"/>
  <c r="K20" i="41" s="1"/>
  <c r="K21" i="41" s="1"/>
  <c r="J18" i="41"/>
  <c r="J19" i="41" s="1"/>
  <c r="J20" i="41" s="1"/>
  <c r="J21" i="41" s="1"/>
  <c r="I18" i="41"/>
  <c r="I19" i="41" s="1"/>
  <c r="I20" i="41" s="1"/>
  <c r="I21" i="41" s="1"/>
  <c r="H18" i="41"/>
  <c r="H19" i="41" s="1"/>
  <c r="H20" i="41" s="1"/>
  <c r="H21" i="41" s="1"/>
  <c r="G18" i="41"/>
  <c r="G19" i="41" s="1"/>
  <c r="G20" i="41" s="1"/>
  <c r="G21" i="41" s="1"/>
  <c r="F18" i="41"/>
  <c r="F19" i="41" s="1"/>
  <c r="F20" i="41" s="1"/>
  <c r="F21" i="41" s="1"/>
  <c r="E18" i="41"/>
  <c r="E19" i="41" s="1"/>
  <c r="E20" i="41" s="1"/>
  <c r="E21" i="41" s="1"/>
  <c r="D18" i="41"/>
  <c r="D19" i="41" s="1"/>
  <c r="D20" i="41" s="1"/>
  <c r="D21" i="41" s="1"/>
  <c r="C18" i="41"/>
  <c r="C19" i="41" s="1"/>
  <c r="C20" i="41" s="1"/>
  <c r="C21" i="41" s="1"/>
  <c r="B18" i="41"/>
  <c r="B19" i="41" s="1"/>
  <c r="B20" i="41" s="1"/>
  <c r="B21" i="41" s="1"/>
  <c r="AW19" i="43"/>
  <c r="AW20" i="43" s="1"/>
  <c r="AW21" i="43" s="1"/>
  <c r="AV19" i="43"/>
  <c r="AV20" i="43" s="1"/>
  <c r="AV21" i="43" s="1"/>
  <c r="AU19" i="43"/>
  <c r="AU20" i="43" s="1"/>
  <c r="AU21" i="43" s="1"/>
  <c r="AT19" i="43"/>
  <c r="AT20" i="43" s="1"/>
  <c r="AT21" i="43" s="1"/>
  <c r="AS19" i="43"/>
  <c r="AS20" i="43" s="1"/>
  <c r="AS21" i="43" s="1"/>
  <c r="AR19" i="43"/>
  <c r="AR20" i="43" s="1"/>
  <c r="AR21" i="43" s="1"/>
  <c r="AQ19" i="43"/>
  <c r="AQ20" i="43" s="1"/>
  <c r="AQ21" i="43" s="1"/>
  <c r="AP19" i="43"/>
  <c r="AP20" i="43" s="1"/>
  <c r="AP21" i="43" s="1"/>
  <c r="AO19" i="43"/>
  <c r="AO20" i="43" s="1"/>
  <c r="AO21" i="43" s="1"/>
  <c r="AN19" i="43"/>
  <c r="AN20" i="43" s="1"/>
  <c r="AN21" i="43" s="1"/>
  <c r="AM19" i="43"/>
  <c r="AM20" i="43" s="1"/>
  <c r="AM21" i="43" s="1"/>
  <c r="AL19" i="43"/>
  <c r="AL20" i="43" s="1"/>
  <c r="AL21" i="43" s="1"/>
  <c r="AK19" i="43"/>
  <c r="AK20" i="43" s="1"/>
  <c r="AK21" i="43" s="1"/>
  <c r="AJ19" i="43"/>
  <c r="AJ20" i="43" s="1"/>
  <c r="AJ21" i="43" s="1"/>
  <c r="AI19" i="43"/>
  <c r="AI20" i="43" s="1"/>
  <c r="AI21" i="43" s="1"/>
  <c r="AH19" i="43"/>
  <c r="AH20" i="43" s="1"/>
  <c r="AH21" i="43" s="1"/>
  <c r="AG19" i="43"/>
  <c r="AG20" i="43" s="1"/>
  <c r="AG21" i="43" s="1"/>
  <c r="AF19" i="43"/>
  <c r="AF20" i="43" s="1"/>
  <c r="AF21" i="43" s="1"/>
  <c r="AE19" i="43"/>
  <c r="AE20" i="43" s="1"/>
  <c r="AE21" i="43" s="1"/>
  <c r="AD19" i="43"/>
  <c r="AD20" i="43" s="1"/>
  <c r="AD21" i="43" s="1"/>
  <c r="AC19" i="43"/>
  <c r="AC20" i="43" s="1"/>
  <c r="AC21" i="43" s="1"/>
  <c r="AB19" i="43"/>
  <c r="AB20" i="43" s="1"/>
  <c r="AB21" i="43" s="1"/>
  <c r="AA19" i="43"/>
  <c r="AA20" i="43" s="1"/>
  <c r="AA21" i="43" s="1"/>
  <c r="Z19" i="43"/>
  <c r="Z20" i="43" s="1"/>
  <c r="Z21" i="43" s="1"/>
  <c r="Y19" i="43"/>
  <c r="Y20" i="43" s="1"/>
  <c r="Y21" i="43" s="1"/>
  <c r="X19" i="43"/>
  <c r="X20" i="43" s="1"/>
  <c r="X21" i="43" s="1"/>
  <c r="W19" i="43"/>
  <c r="W20" i="43" s="1"/>
  <c r="W21" i="43" s="1"/>
  <c r="V19" i="43"/>
  <c r="V20" i="43" s="1"/>
  <c r="V21" i="43" s="1"/>
  <c r="U19" i="43"/>
  <c r="U20" i="43" s="1"/>
  <c r="U21" i="43" s="1"/>
  <c r="T19" i="43"/>
  <c r="T20" i="43" s="1"/>
  <c r="T21" i="43" s="1"/>
  <c r="S19" i="43"/>
  <c r="S20" i="43" s="1"/>
  <c r="S21" i="43" s="1"/>
  <c r="R19" i="43"/>
  <c r="R20" i="43" s="1"/>
  <c r="R21" i="43" s="1"/>
  <c r="Q19" i="43"/>
  <c r="Q20" i="43" s="1"/>
  <c r="Q21" i="43" s="1"/>
  <c r="P19" i="43"/>
  <c r="P20" i="43" s="1"/>
  <c r="P21" i="43" s="1"/>
  <c r="O19" i="43"/>
  <c r="O20" i="43" s="1"/>
  <c r="O21" i="43" s="1"/>
  <c r="N19" i="43"/>
  <c r="N20" i="43" s="1"/>
  <c r="N21" i="43" s="1"/>
  <c r="M19" i="43"/>
  <c r="M20" i="43" s="1"/>
  <c r="M21" i="43" s="1"/>
  <c r="L19" i="43"/>
  <c r="L20" i="43" s="1"/>
  <c r="L21" i="43" s="1"/>
  <c r="K19" i="43"/>
  <c r="K20" i="43" s="1"/>
  <c r="K21" i="43" s="1"/>
  <c r="J19" i="43"/>
  <c r="J20" i="43" s="1"/>
  <c r="J21" i="43" s="1"/>
  <c r="I19" i="43"/>
  <c r="I20" i="43" s="1"/>
  <c r="I21" i="43" s="1"/>
  <c r="H19" i="43"/>
  <c r="H20" i="43" s="1"/>
  <c r="H21" i="43" s="1"/>
  <c r="G19" i="43"/>
  <c r="G20" i="43" s="1"/>
  <c r="G21" i="43" s="1"/>
  <c r="F19" i="43"/>
  <c r="F20" i="43" s="1"/>
  <c r="F21" i="43" s="1"/>
  <c r="E19" i="43"/>
  <c r="E20" i="43" s="1"/>
  <c r="E21" i="43" s="1"/>
  <c r="D19" i="43"/>
  <c r="D20" i="43" s="1"/>
  <c r="D21" i="43" s="1"/>
  <c r="C19" i="43"/>
  <c r="C20" i="43" s="1"/>
  <c r="C21" i="43" s="1"/>
  <c r="B19" i="43"/>
  <c r="B20" i="43" s="1"/>
  <c r="B21" i="43" s="1"/>
  <c r="AW18" i="43"/>
  <c r="AV18" i="43"/>
  <c r="AU18" i="43"/>
  <c r="AT18" i="43"/>
  <c r="AS18" i="43"/>
  <c r="AR18" i="43"/>
  <c r="AQ18" i="43"/>
  <c r="AP18" i="43"/>
  <c r="AO18" i="43"/>
  <c r="AN18" i="43"/>
  <c r="AM18" i="43"/>
  <c r="AL18" i="43"/>
  <c r="AK18" i="43"/>
  <c r="AJ18" i="43"/>
  <c r="AI18" i="43"/>
  <c r="AH18" i="43"/>
  <c r="AG18" i="43"/>
  <c r="AF18" i="43"/>
  <c r="AE18" i="43"/>
  <c r="AD18" i="43"/>
  <c r="AC18" i="43"/>
  <c r="AB18" i="43"/>
  <c r="AA18" i="43"/>
  <c r="Z18" i="43"/>
  <c r="Y18" i="43"/>
  <c r="X18" i="43"/>
  <c r="W18" i="43"/>
  <c r="V18" i="43"/>
  <c r="U18" i="43"/>
  <c r="T18" i="43"/>
  <c r="S18" i="43"/>
  <c r="R18" i="43"/>
  <c r="Q18" i="43"/>
  <c r="P18" i="43"/>
  <c r="O18" i="43"/>
  <c r="N18" i="43"/>
  <c r="M18" i="43"/>
  <c r="L18" i="43"/>
  <c r="K18" i="43"/>
  <c r="J18" i="43"/>
  <c r="I18" i="43"/>
  <c r="H18" i="43"/>
  <c r="G18" i="43"/>
  <c r="F18" i="43"/>
  <c r="E18" i="43"/>
  <c r="D18" i="43"/>
  <c r="C18" i="43"/>
  <c r="B18" i="43"/>
  <c r="P18" i="8" l="1"/>
  <c r="P23" i="37"/>
  <c r="P24" i="37" s="1"/>
  <c r="Z22" i="37"/>
  <c r="Z23" i="37" s="1"/>
  <c r="Z24" i="37" s="1"/>
  <c r="Y22" i="37"/>
  <c r="Y23" i="37" s="1"/>
  <c r="Y24" i="37" s="1"/>
  <c r="X22" i="37"/>
  <c r="X23" i="37" s="1"/>
  <c r="X24" i="37" s="1"/>
  <c r="W22" i="37"/>
  <c r="W23" i="37" s="1"/>
  <c r="W24" i="37" s="1"/>
  <c r="V22" i="37"/>
  <c r="V23" i="37" s="1"/>
  <c r="V24" i="37" s="1"/>
  <c r="U22" i="37"/>
  <c r="U23" i="37" s="1"/>
  <c r="U24" i="37" s="1"/>
  <c r="T22" i="37"/>
  <c r="T23" i="37" s="1"/>
  <c r="T24" i="37" s="1"/>
  <c r="S22" i="37"/>
  <c r="S23" i="37" s="1"/>
  <c r="S24" i="37" s="1"/>
  <c r="R22" i="37"/>
  <c r="R23" i="37" s="1"/>
  <c r="R24" i="37" s="1"/>
  <c r="Q22" i="37"/>
  <c r="Q23" i="37" s="1"/>
  <c r="Q24" i="37" s="1"/>
  <c r="P22" i="37"/>
  <c r="O22" i="37"/>
  <c r="O23" i="37" s="1"/>
  <c r="O24" i="37" s="1"/>
  <c r="N22" i="37"/>
  <c r="N23" i="37" s="1"/>
  <c r="N24" i="37" s="1"/>
  <c r="M22" i="37"/>
  <c r="M23" i="37" s="1"/>
  <c r="M24" i="37" s="1"/>
  <c r="L22" i="37"/>
  <c r="L23" i="37" s="1"/>
  <c r="L24" i="37" s="1"/>
  <c r="K22" i="37"/>
  <c r="K23" i="37" s="1"/>
  <c r="K24" i="37" s="1"/>
  <c r="J22" i="37"/>
  <c r="J23" i="37" s="1"/>
  <c r="J24" i="37" s="1"/>
  <c r="I22" i="37"/>
  <c r="I23" i="37" s="1"/>
  <c r="I24" i="37" s="1"/>
  <c r="H22" i="37"/>
  <c r="H23" i="37" s="1"/>
  <c r="H24" i="37" s="1"/>
  <c r="G22" i="37"/>
  <c r="G23" i="37" s="1"/>
  <c r="G24" i="37" s="1"/>
  <c r="F22" i="37"/>
  <c r="F23" i="37" s="1"/>
  <c r="F24" i="37" s="1"/>
  <c r="E22" i="37"/>
  <c r="E23" i="37" s="1"/>
  <c r="E24" i="37" s="1"/>
  <c r="D22" i="37"/>
  <c r="D23" i="37" s="1"/>
  <c r="D24" i="37" s="1"/>
  <c r="C22" i="37"/>
  <c r="C23" i="37" s="1"/>
  <c r="C24" i="37" s="1"/>
  <c r="Z21" i="37"/>
  <c r="Y21" i="37"/>
  <c r="X21" i="37"/>
  <c r="W21" i="37"/>
  <c r="V21" i="37"/>
  <c r="U21" i="37"/>
  <c r="T21" i="37"/>
  <c r="S21" i="37"/>
  <c r="R21" i="37"/>
  <c r="Q21" i="37"/>
  <c r="P21" i="37"/>
  <c r="O21" i="37"/>
  <c r="N21" i="37"/>
  <c r="M21" i="37"/>
  <c r="L21" i="37"/>
  <c r="K21" i="37"/>
  <c r="J21" i="37"/>
  <c r="I21" i="37"/>
  <c r="H21" i="37"/>
  <c r="G21" i="37"/>
  <c r="F21" i="37"/>
  <c r="E21" i="37"/>
  <c r="D21" i="37"/>
  <c r="C21" i="37"/>
  <c r="AE21" i="1"/>
  <c r="AD21" i="1"/>
  <c r="AC21" i="1"/>
  <c r="AB21" i="1"/>
  <c r="AA21" i="1"/>
  <c r="Z21" i="1"/>
  <c r="Y21" i="1"/>
  <c r="X21" i="1"/>
  <c r="W21" i="1"/>
  <c r="V21" i="1"/>
  <c r="U21" i="1"/>
  <c r="T21" i="1"/>
  <c r="S21" i="1"/>
  <c r="R21" i="1"/>
  <c r="Q21" i="1"/>
  <c r="P21" i="1"/>
  <c r="O21" i="1"/>
  <c r="N21" i="1"/>
  <c r="M21" i="1"/>
  <c r="L21" i="1"/>
  <c r="K21" i="1"/>
  <c r="J21" i="1"/>
  <c r="I21" i="1"/>
  <c r="AE20" i="1"/>
  <c r="AD20" i="1"/>
  <c r="AC20" i="1"/>
  <c r="AB20" i="1"/>
  <c r="AA20" i="1"/>
  <c r="Z20" i="1"/>
  <c r="Y20" i="1"/>
  <c r="X20" i="1"/>
  <c r="W20" i="1"/>
  <c r="V20" i="1"/>
  <c r="U20" i="1"/>
  <c r="T20" i="1"/>
  <c r="S20" i="1"/>
  <c r="R20" i="1"/>
  <c r="Q20" i="1"/>
  <c r="P20" i="1"/>
  <c r="O20" i="1"/>
  <c r="N20" i="1"/>
  <c r="M20" i="1"/>
  <c r="L20" i="1"/>
  <c r="K20" i="1"/>
  <c r="J20" i="1"/>
  <c r="I20" i="1"/>
  <c r="AE19" i="1"/>
  <c r="AD19" i="1"/>
  <c r="AC19" i="1"/>
  <c r="AB19" i="1"/>
  <c r="AA19" i="1"/>
  <c r="Z19" i="1"/>
  <c r="Y19" i="1"/>
  <c r="X19" i="1"/>
  <c r="W19" i="1"/>
  <c r="V19" i="1"/>
  <c r="U19" i="1"/>
  <c r="T19" i="1"/>
  <c r="S19" i="1"/>
  <c r="R19" i="1"/>
  <c r="Q19" i="1"/>
  <c r="P19" i="1"/>
  <c r="O19" i="1"/>
  <c r="N19" i="1"/>
  <c r="M19" i="1"/>
  <c r="L19" i="1"/>
  <c r="K19" i="1"/>
  <c r="J19" i="1"/>
  <c r="I19" i="1"/>
  <c r="H19" i="1"/>
  <c r="H20" i="1" s="1"/>
  <c r="H21" i="1" s="1"/>
  <c r="AE18" i="1"/>
  <c r="AD18" i="1"/>
  <c r="AC18" i="1"/>
  <c r="AB18" i="1"/>
  <c r="AA18" i="1"/>
  <c r="Z18" i="1"/>
  <c r="Y18" i="1"/>
  <c r="X18" i="1"/>
  <c r="W18" i="1"/>
  <c r="V18" i="1"/>
  <c r="U18" i="1"/>
  <c r="T18" i="1"/>
  <c r="S18" i="1"/>
  <c r="R18" i="1"/>
  <c r="Q18" i="1"/>
  <c r="P18" i="1"/>
  <c r="O18" i="1"/>
  <c r="N18" i="1"/>
  <c r="M18" i="1"/>
  <c r="L18" i="1"/>
  <c r="K18" i="1"/>
  <c r="J18" i="1"/>
  <c r="I18" i="1"/>
  <c r="E18" i="1"/>
  <c r="E19" i="1" s="1"/>
  <c r="E20" i="1" s="1"/>
  <c r="E21" i="1" s="1"/>
  <c r="D18" i="1"/>
  <c r="D19" i="1" s="1"/>
  <c r="D20" i="1" s="1"/>
  <c r="D21" i="1" s="1"/>
  <c r="C18" i="1"/>
  <c r="C19" i="1" s="1"/>
  <c r="C20" i="1" s="1"/>
  <c r="C21" i="1" s="1"/>
  <c r="B18" i="1"/>
  <c r="B19" i="1" s="1"/>
  <c r="B20" i="1" s="1"/>
  <c r="B21" i="1" s="1"/>
  <c r="S18" i="8" l="1"/>
  <c r="R18" i="8"/>
  <c r="P19" i="8"/>
  <c r="A22" i="33"/>
  <c r="S19" i="8" l="1"/>
  <c r="R19" i="8"/>
  <c r="P20" i="8"/>
  <c r="S20" i="8" l="1"/>
  <c r="R20" i="8"/>
  <c r="O13" i="12"/>
  <c r="C15" i="33" s="1"/>
  <c r="O11" i="12"/>
  <c r="C13" i="33" s="1"/>
  <c r="S12" i="12"/>
  <c r="D14" i="33" s="1"/>
  <c r="O12" i="12"/>
  <c r="C14" i="33" s="1"/>
  <c r="O10" i="12"/>
  <c r="C12" i="33" s="1"/>
  <c r="Q1" i="37"/>
  <c r="X7" i="3"/>
  <c r="V2" i="8" l="1"/>
  <c r="Z1" i="11"/>
  <c r="AH1" i="27"/>
  <c r="Z1" i="10"/>
  <c r="BK2" i="47"/>
  <c r="W2" i="9"/>
  <c r="Q1" i="3"/>
  <c r="AG2" i="4"/>
  <c r="Z1" i="37"/>
  <c r="AV2" i="43"/>
  <c r="S4" i="6"/>
  <c r="P1" i="2"/>
  <c r="Q1" i="2" s="1"/>
  <c r="BK2" i="41"/>
  <c r="O12" i="10"/>
  <c r="U11" i="10"/>
  <c r="O11" i="10"/>
  <c r="O10" i="10"/>
  <c r="O9" i="10"/>
  <c r="AB16" i="10"/>
  <c r="AB13" i="10"/>
  <c r="AC21" i="27" l="1"/>
  <c r="Y21" i="27"/>
  <c r="T21" i="27"/>
  <c r="P21" i="27"/>
  <c r="AC20" i="27"/>
  <c r="AC16" i="27"/>
  <c r="Y20" i="27"/>
  <c r="Y16" i="27"/>
  <c r="V10" i="27"/>
  <c r="T20" i="27"/>
  <c r="T16" i="27"/>
  <c r="P16" i="27"/>
  <c r="P17" i="27"/>
  <c r="P20" i="27"/>
  <c r="AC19" i="27"/>
  <c r="Y19" i="27"/>
  <c r="Q12" i="27"/>
  <c r="T19" i="27"/>
  <c r="V11" i="27"/>
  <c r="T17" i="27"/>
  <c r="P19" i="27"/>
  <c r="V8" i="27"/>
  <c r="AC17" i="27"/>
  <c r="Y17" i="27"/>
  <c r="P40" i="11"/>
  <c r="P33" i="11"/>
  <c r="P26" i="11"/>
  <c r="O34" i="10"/>
  <c r="O30" i="10"/>
  <c r="O26" i="10"/>
  <c r="AC4" i="10"/>
  <c r="D16" i="3" l="1"/>
  <c r="D14" i="3"/>
  <c r="D12" i="3"/>
  <c r="E10" i="3"/>
  <c r="B6" i="3"/>
  <c r="AH24" i="37"/>
  <c r="G17" i="3" s="1"/>
  <c r="AG24" i="37"/>
  <c r="F17" i="3" s="1"/>
  <c r="AF24" i="37"/>
  <c r="E17" i="3" s="1"/>
  <c r="AE24" i="37"/>
  <c r="D17" i="3" s="1"/>
  <c r="AD24" i="37"/>
  <c r="C17" i="3" s="1"/>
  <c r="AC24" i="37"/>
  <c r="B17" i="3" s="1"/>
  <c r="AH23" i="37"/>
  <c r="G16" i="3" s="1"/>
  <c r="AG23" i="37"/>
  <c r="F16" i="3" s="1"/>
  <c r="AF23" i="37"/>
  <c r="E16" i="3" s="1"/>
  <c r="AE23" i="37"/>
  <c r="AD23" i="37"/>
  <c r="C16" i="3" s="1"/>
  <c r="AC23" i="37"/>
  <c r="B16" i="3" s="1"/>
  <c r="AH22" i="37"/>
  <c r="G15" i="3" s="1"/>
  <c r="AG22" i="37"/>
  <c r="F15" i="3" s="1"/>
  <c r="AF22" i="37"/>
  <c r="E15" i="3" s="1"/>
  <c r="AE22" i="37"/>
  <c r="D15" i="3" s="1"/>
  <c r="AD22" i="37"/>
  <c r="C15" i="3" s="1"/>
  <c r="AC22" i="37"/>
  <c r="B15" i="3" s="1"/>
  <c r="AH21" i="37"/>
  <c r="G14" i="3" s="1"/>
  <c r="AG21" i="37"/>
  <c r="F14" i="3" s="1"/>
  <c r="AF21" i="37"/>
  <c r="E14" i="3" s="1"/>
  <c r="AE21" i="37"/>
  <c r="AD21" i="37"/>
  <c r="C14" i="3" s="1"/>
  <c r="AC21" i="37"/>
  <c r="B14" i="3" s="1"/>
  <c r="AH20" i="37"/>
  <c r="G13" i="3" s="1"/>
  <c r="AG20" i="37"/>
  <c r="F13" i="3" s="1"/>
  <c r="AF20" i="37"/>
  <c r="E13" i="3" s="1"/>
  <c r="AE20" i="37"/>
  <c r="D13" i="3" s="1"/>
  <c r="AD20" i="37"/>
  <c r="C13" i="3" s="1"/>
  <c r="AC20" i="37"/>
  <c r="B13" i="3" s="1"/>
  <c r="AH19" i="37"/>
  <c r="G12" i="3" s="1"/>
  <c r="AG19" i="37"/>
  <c r="F12" i="3" s="1"/>
  <c r="AF19" i="37"/>
  <c r="E12" i="3" s="1"/>
  <c r="AE19" i="37"/>
  <c r="AD19" i="37"/>
  <c r="C12" i="3" s="1"/>
  <c r="AC19" i="37"/>
  <c r="B12" i="3" s="1"/>
  <c r="AH18" i="37"/>
  <c r="G11" i="3" s="1"/>
  <c r="AG18" i="37"/>
  <c r="F11" i="3" s="1"/>
  <c r="AF18" i="37"/>
  <c r="E11" i="3" s="1"/>
  <c r="AE18" i="37"/>
  <c r="D11" i="3" s="1"/>
  <c r="AD18" i="37"/>
  <c r="C11" i="3" s="1"/>
  <c r="AC18" i="37"/>
  <c r="B11" i="3" s="1"/>
  <c r="AH17" i="37"/>
  <c r="G10" i="3" s="1"/>
  <c r="AG17" i="37"/>
  <c r="F10" i="3" s="1"/>
  <c r="AF17" i="37"/>
  <c r="AE17" i="37"/>
  <c r="D10" i="3" s="1"/>
  <c r="AD17" i="37"/>
  <c r="C10" i="3" s="1"/>
  <c r="AC17" i="37"/>
  <c r="B10" i="3" s="1"/>
  <c r="AH16" i="37"/>
  <c r="G9" i="3" s="1"/>
  <c r="AG16" i="37"/>
  <c r="F9" i="3" s="1"/>
  <c r="AF16" i="37"/>
  <c r="E9" i="3" s="1"/>
  <c r="AE16" i="37"/>
  <c r="D9" i="3" s="1"/>
  <c r="AD16" i="37"/>
  <c r="C9" i="3" s="1"/>
  <c r="AC16" i="37"/>
  <c r="B9" i="3" s="1"/>
  <c r="AH15" i="37"/>
  <c r="G8" i="3" s="1"/>
  <c r="AG15" i="37"/>
  <c r="F8" i="3" s="1"/>
  <c r="AF15" i="37"/>
  <c r="E8" i="3" s="1"/>
  <c r="AE15" i="37"/>
  <c r="D8" i="3" s="1"/>
  <c r="AD15" i="37"/>
  <c r="C8" i="3" s="1"/>
  <c r="AC15" i="37"/>
  <c r="B8" i="3" s="1"/>
  <c r="AH14" i="37"/>
  <c r="G7" i="3" s="1"/>
  <c r="AG14" i="37"/>
  <c r="F7" i="3" s="1"/>
  <c r="AF14" i="37"/>
  <c r="E7" i="3" s="1"/>
  <c r="AE14" i="37"/>
  <c r="D7" i="3" s="1"/>
  <c r="AD14" i="37"/>
  <c r="C7" i="3" s="1"/>
  <c r="AC14" i="37"/>
  <c r="B7" i="3" s="1"/>
  <c r="AH13" i="37"/>
  <c r="G6" i="3" s="1"/>
  <c r="AG13" i="37"/>
  <c r="F6" i="3" s="1"/>
  <c r="AF13" i="37"/>
  <c r="E6" i="3" s="1"/>
  <c r="AE13" i="37"/>
  <c r="D6" i="3" s="1"/>
  <c r="AD13" i="37"/>
  <c r="C6" i="3" s="1"/>
  <c r="AC13" i="37"/>
  <c r="O29" i="36"/>
  <c r="J29" i="36"/>
  <c r="O28" i="36"/>
  <c r="J28" i="36"/>
  <c r="O27" i="36"/>
  <c r="J27" i="36"/>
  <c r="Z25" i="37" l="1"/>
  <c r="Y25" i="37"/>
  <c r="X25" i="37"/>
  <c r="W25" i="37"/>
  <c r="V25" i="37"/>
  <c r="U25" i="37"/>
  <c r="T25" i="37"/>
  <c r="S25" i="37"/>
  <c r="R25" i="37"/>
  <c r="Q25" i="37"/>
  <c r="P25" i="37"/>
  <c r="O25" i="37"/>
  <c r="N25" i="37"/>
  <c r="M25" i="37"/>
  <c r="L25" i="37"/>
  <c r="K25" i="37"/>
  <c r="J25" i="37"/>
  <c r="I25" i="37"/>
  <c r="H25" i="37"/>
  <c r="G25" i="37"/>
  <c r="F25" i="37"/>
  <c r="E25" i="37"/>
  <c r="D25" i="37"/>
  <c r="C25" i="37"/>
  <c r="AF25" i="37"/>
  <c r="AE25" i="37"/>
  <c r="AI22" i="37"/>
  <c r="AI18" i="37"/>
  <c r="AI20" i="37" l="1"/>
  <c r="AI16" i="37"/>
  <c r="AI17" i="37"/>
  <c r="AI21" i="37"/>
  <c r="AI24" i="37"/>
  <c r="AI19" i="37"/>
  <c r="AI23" i="37"/>
  <c r="AI14" i="37"/>
  <c r="AG25" i="37"/>
  <c r="AH25" i="37"/>
  <c r="AD25" i="37"/>
  <c r="AI15" i="37"/>
  <c r="AI13" i="37"/>
  <c r="AC25" i="37"/>
  <c r="AI25" i="37" l="1"/>
  <c r="A18" i="33" l="1"/>
  <c r="T2" i="11" l="1"/>
  <c r="U2" i="12" s="1"/>
  <c r="R4" i="35" l="1"/>
  <c r="S4" i="35" s="1"/>
  <c r="T6" i="35" l="1"/>
  <c r="B6" i="35" s="1"/>
  <c r="D6" i="1" s="1"/>
  <c r="T5" i="35"/>
  <c r="B5" i="35" s="1"/>
  <c r="C6" i="1" s="1"/>
  <c r="T4" i="35"/>
  <c r="B4" i="35" s="1"/>
  <c r="B6" i="1" s="1"/>
  <c r="T7" i="35"/>
  <c r="B7" i="35" s="1"/>
  <c r="E6" i="1" s="1"/>
  <c r="BY5" i="49"/>
  <c r="BX5" i="49"/>
  <c r="BW5" i="49"/>
  <c r="BV5" i="49"/>
  <c r="BU5" i="49"/>
  <c r="BT5" i="49"/>
  <c r="BS5" i="49"/>
  <c r="BR5" i="49"/>
  <c r="BQ5" i="49"/>
  <c r="BP5" i="49"/>
  <c r="BO5" i="49"/>
  <c r="BN5" i="49"/>
  <c r="BM5" i="49"/>
  <c r="BL5" i="49"/>
  <c r="BK5" i="49"/>
  <c r="BJ5" i="49"/>
  <c r="BI5" i="49"/>
  <c r="BH5" i="49"/>
  <c r="BG5" i="49"/>
  <c r="BF5" i="49"/>
  <c r="BE5" i="49"/>
  <c r="BD5" i="49"/>
  <c r="BC5" i="49"/>
  <c r="BB5" i="49"/>
  <c r="BA5" i="49"/>
  <c r="AZ5" i="49"/>
  <c r="AY5" i="49"/>
  <c r="AX5" i="49"/>
  <c r="AW5" i="49"/>
  <c r="AV5" i="49"/>
  <c r="AU5" i="49"/>
  <c r="AT5" i="49"/>
  <c r="AS5" i="49"/>
  <c r="AR5" i="49"/>
  <c r="AQ5" i="49"/>
  <c r="AP5" i="49"/>
  <c r="AO5" i="49"/>
  <c r="AN5" i="49"/>
  <c r="AM5" i="49"/>
  <c r="AL5" i="49"/>
  <c r="AK5" i="49"/>
  <c r="AJ5" i="49"/>
  <c r="AI5" i="49"/>
  <c r="AH5" i="49"/>
  <c r="AG5" i="49"/>
  <c r="AF5" i="49"/>
  <c r="AE5" i="49"/>
  <c r="AD5" i="49"/>
  <c r="AC5" i="49"/>
  <c r="AB5" i="49"/>
  <c r="AA5" i="49"/>
  <c r="Z5" i="49"/>
  <c r="Y5" i="49"/>
  <c r="X5" i="49"/>
  <c r="W5" i="49"/>
  <c r="V5" i="49"/>
  <c r="U5" i="49"/>
  <c r="T5" i="49"/>
  <c r="S5" i="49"/>
  <c r="R5" i="49"/>
  <c r="Q5" i="49"/>
  <c r="P5" i="49"/>
  <c r="O5" i="49"/>
  <c r="N5" i="49"/>
  <c r="M5" i="49"/>
  <c r="L5" i="49"/>
  <c r="K5" i="49"/>
  <c r="J5" i="49"/>
  <c r="I5" i="49"/>
  <c r="H5" i="49"/>
  <c r="G5" i="49"/>
  <c r="F5" i="49"/>
  <c r="E5" i="49"/>
  <c r="D5" i="49"/>
  <c r="C5" i="49"/>
  <c r="B5" i="49"/>
  <c r="L1" i="49" s="1"/>
  <c r="A5" i="49"/>
  <c r="BY3" i="49"/>
  <c r="BX3" i="49"/>
  <c r="BW3" i="49"/>
  <c r="BV3" i="49"/>
  <c r="BU3" i="49"/>
  <c r="BT3" i="49"/>
  <c r="BS3" i="49"/>
  <c r="BR3" i="49"/>
  <c r="BQ3" i="49"/>
  <c r="BP3" i="49"/>
  <c r="BO3" i="49"/>
  <c r="BN3" i="49"/>
  <c r="BM3" i="49"/>
  <c r="BL3" i="49"/>
  <c r="BK3" i="49"/>
  <c r="BJ3" i="49"/>
  <c r="BI3" i="49"/>
  <c r="BH3" i="49"/>
  <c r="BG3" i="49"/>
  <c r="BF3" i="49"/>
  <c r="BE3" i="49"/>
  <c r="BD3" i="49"/>
  <c r="BC3" i="49"/>
  <c r="BB3" i="49"/>
  <c r="BA3" i="49"/>
  <c r="AZ3" i="49"/>
  <c r="AY3" i="49"/>
  <c r="AX3" i="49"/>
  <c r="AW3" i="49"/>
  <c r="AV3" i="49"/>
  <c r="AU3" i="49"/>
  <c r="AT3" i="49"/>
  <c r="AS3" i="49"/>
  <c r="AR3" i="49"/>
  <c r="AQ3" i="49"/>
  <c r="AP3" i="49"/>
  <c r="AO3" i="49"/>
  <c r="AN3" i="49"/>
  <c r="AM3" i="49"/>
  <c r="AL3" i="49"/>
  <c r="AK3" i="49"/>
  <c r="AJ3" i="49"/>
  <c r="AI3" i="49"/>
  <c r="AH3" i="49"/>
  <c r="AG3" i="49"/>
  <c r="AF3" i="49"/>
  <c r="AE3" i="49"/>
  <c r="AD3" i="49"/>
  <c r="AC3" i="49"/>
  <c r="AB3" i="49"/>
  <c r="AA3" i="49"/>
  <c r="Z3" i="49"/>
  <c r="Y3" i="49"/>
  <c r="X3" i="49"/>
  <c r="W3" i="49"/>
  <c r="V3" i="49"/>
  <c r="U3" i="49"/>
  <c r="T3" i="49"/>
  <c r="S3" i="49"/>
  <c r="R3" i="49"/>
  <c r="Q3" i="49"/>
  <c r="P3" i="49"/>
  <c r="O3" i="49"/>
  <c r="N3" i="49"/>
  <c r="M3" i="49"/>
  <c r="L3" i="49"/>
  <c r="K3" i="49"/>
  <c r="J3" i="49"/>
  <c r="I3" i="49"/>
  <c r="H3" i="49"/>
  <c r="G3" i="49"/>
  <c r="F3" i="49"/>
  <c r="E3" i="49"/>
  <c r="D3" i="49"/>
  <c r="C3" i="49"/>
  <c r="B3" i="49"/>
  <c r="A3" i="49"/>
  <c r="N1" i="49"/>
  <c r="AD1" i="49" l="1"/>
  <c r="V1" i="49"/>
  <c r="J1" i="49"/>
  <c r="AF1" i="49"/>
  <c r="T1" i="49"/>
  <c r="R1" i="49"/>
  <c r="P1" i="49"/>
  <c r="AB1" i="49"/>
  <c r="Z1" i="49"/>
  <c r="X1" i="49"/>
  <c r="F1" i="49"/>
  <c r="H1" i="49"/>
  <c r="D1" i="49" l="1"/>
  <c r="N38" i="44" l="1"/>
  <c r="I38" i="44"/>
  <c r="N37" i="44"/>
  <c r="I37" i="44"/>
  <c r="N36" i="44"/>
  <c r="I36" i="44"/>
  <c r="N35" i="44"/>
  <c r="I35" i="44"/>
  <c r="N34" i="44"/>
  <c r="I34" i="44"/>
  <c r="N33" i="44"/>
  <c r="I33" i="44"/>
  <c r="N24" i="44"/>
  <c r="I24" i="44"/>
  <c r="N23" i="44"/>
  <c r="I23" i="44"/>
  <c r="N22" i="44"/>
  <c r="I22" i="44"/>
  <c r="N21" i="44"/>
  <c r="I21" i="44"/>
  <c r="N20" i="44"/>
  <c r="I20" i="44"/>
  <c r="N19" i="44"/>
  <c r="I19" i="44"/>
  <c r="B19" i="6" l="1"/>
  <c r="B20" i="6"/>
  <c r="AC22" i="47" l="1"/>
  <c r="BB17" i="47"/>
  <c r="AX17" i="47"/>
  <c r="BI16" i="47"/>
  <c r="BH16" i="47"/>
  <c r="BG16" i="47"/>
  <c r="BF16" i="47"/>
  <c r="BE16" i="47"/>
  <c r="BD16" i="47"/>
  <c r="BC16" i="47"/>
  <c r="BB16" i="47"/>
  <c r="BA16" i="47"/>
  <c r="AZ16" i="47"/>
  <c r="AY16" i="47"/>
  <c r="AX16" i="47"/>
  <c r="BI15" i="47"/>
  <c r="BH15" i="47"/>
  <c r="BG15" i="47"/>
  <c r="BF15" i="47"/>
  <c r="BE15" i="47"/>
  <c r="BD15" i="47"/>
  <c r="BC15" i="47"/>
  <c r="BB15" i="47"/>
  <c r="BA15" i="47"/>
  <c r="AZ15" i="47"/>
  <c r="AY15" i="47"/>
  <c r="AX15" i="47"/>
  <c r="BI14" i="47"/>
  <c r="BH14" i="47"/>
  <c r="BG14" i="47"/>
  <c r="BF14" i="47"/>
  <c r="BE14" i="47"/>
  <c r="BD14" i="47"/>
  <c r="BC14" i="47"/>
  <c r="BB14" i="47"/>
  <c r="BA14" i="47"/>
  <c r="AZ14" i="47"/>
  <c r="AY14" i="47"/>
  <c r="AX14" i="47"/>
  <c r="BI13" i="47"/>
  <c r="BH13" i="47"/>
  <c r="BG13" i="47"/>
  <c r="BF13" i="47"/>
  <c r="BE13" i="47"/>
  <c r="BD13" i="47"/>
  <c r="BC13" i="47"/>
  <c r="BB13" i="47"/>
  <c r="BA13" i="47"/>
  <c r="AZ13" i="47"/>
  <c r="AY13" i="47"/>
  <c r="AX13" i="47"/>
  <c r="BI12" i="47"/>
  <c r="BH12" i="47"/>
  <c r="BG12" i="47"/>
  <c r="BF12" i="47"/>
  <c r="BE12" i="47"/>
  <c r="BD12" i="47"/>
  <c r="BC12" i="47"/>
  <c r="BB12" i="47"/>
  <c r="BA12" i="47"/>
  <c r="AZ12" i="47"/>
  <c r="AY12" i="47"/>
  <c r="AX12" i="47"/>
  <c r="BI11" i="47"/>
  <c r="BH11" i="47"/>
  <c r="BG11" i="47"/>
  <c r="BF11" i="47"/>
  <c r="BE11" i="47"/>
  <c r="BD11" i="47"/>
  <c r="BC11" i="47"/>
  <c r="BB11" i="47"/>
  <c r="BA11" i="47"/>
  <c r="AZ11" i="47"/>
  <c r="AY11" i="47"/>
  <c r="AX11" i="47"/>
  <c r="BI10" i="47"/>
  <c r="BH10" i="47"/>
  <c r="BG10" i="47"/>
  <c r="BF10" i="47"/>
  <c r="BE10" i="47"/>
  <c r="BD10" i="47"/>
  <c r="BC10" i="47"/>
  <c r="BB10" i="47"/>
  <c r="BA10" i="47"/>
  <c r="AZ10" i="47"/>
  <c r="AY10" i="47"/>
  <c r="AX10" i="47"/>
  <c r="A2" i="47"/>
  <c r="BJ13" i="47" l="1"/>
  <c r="BJ14" i="47"/>
  <c r="BJ15" i="47"/>
  <c r="BJ12" i="47"/>
  <c r="AY17" i="47"/>
  <c r="BD17" i="47"/>
  <c r="G22" i="47"/>
  <c r="AE22" i="47"/>
  <c r="BJ11" i="47"/>
  <c r="AM22" i="47"/>
  <c r="AA22" i="47"/>
  <c r="AQ22" i="47"/>
  <c r="M22" i="47"/>
  <c r="BJ10" i="47"/>
  <c r="W22" i="47"/>
  <c r="AS22" i="47"/>
  <c r="AJ22" i="47"/>
  <c r="AZ17" i="47"/>
  <c r="BG17" i="47"/>
  <c r="AV22" i="47"/>
  <c r="BF17" i="47"/>
  <c r="BJ16" i="47"/>
  <c r="BA17" i="47"/>
  <c r="BE17" i="47"/>
  <c r="BI17" i="47"/>
  <c r="BC17" i="47"/>
  <c r="BH17" i="47"/>
  <c r="BF18" i="47"/>
  <c r="BF19" i="47" l="1"/>
  <c r="AO22" i="47"/>
  <c r="BA19" i="47"/>
  <c r="BJ17" i="47"/>
  <c r="BI18" i="47"/>
  <c r="E22" i="47"/>
  <c r="P22" i="47"/>
  <c r="K22" i="47"/>
  <c r="AF22" i="47"/>
  <c r="AI22" i="47"/>
  <c r="C22" i="47"/>
  <c r="O22" i="47"/>
  <c r="BE18" i="47"/>
  <c r="AK22" i="47"/>
  <c r="U22" i="47"/>
  <c r="BF20" i="47"/>
  <c r="BF21" i="47"/>
  <c r="D22" i="47"/>
  <c r="Q22" i="47"/>
  <c r="I22" i="47"/>
  <c r="AZ18" i="47"/>
  <c r="X22" i="47"/>
  <c r="AR22" i="47"/>
  <c r="AB22" i="47"/>
  <c r="L22" i="47"/>
  <c r="AY18" i="47"/>
  <c r="BC18" i="47"/>
  <c r="BA18" i="47"/>
  <c r="BH19" i="47"/>
  <c r="BD19" i="47"/>
  <c r="AX20" i="47"/>
  <c r="AX21" i="47"/>
  <c r="AZ19" i="47"/>
  <c r="BG18" i="47"/>
  <c r="AU22" i="47"/>
  <c r="BC19" i="47"/>
  <c r="BA20" i="47"/>
  <c r="H22" i="47"/>
  <c r="AX18" i="47"/>
  <c r="BB18" i="47"/>
  <c r="AW22" i="47"/>
  <c r="AX19" i="47"/>
  <c r="BE19" i="47"/>
  <c r="AY19" i="47"/>
  <c r="S22" i="47"/>
  <c r="Y22" i="47"/>
  <c r="BI19" i="47"/>
  <c r="AG22" i="47"/>
  <c r="BH18" i="47"/>
  <c r="BD18" i="47"/>
  <c r="AH22" i="47"/>
  <c r="BF22" i="47" s="1"/>
  <c r="AZ20" i="47" l="1"/>
  <c r="BA21" i="47"/>
  <c r="N22" i="47"/>
  <c r="BA22" i="47" s="1"/>
  <c r="BI21" i="47"/>
  <c r="BI20" i="47"/>
  <c r="BH21" i="47"/>
  <c r="BH20" i="47"/>
  <c r="BE21" i="47"/>
  <c r="BE20" i="47"/>
  <c r="AD22" i="47"/>
  <c r="BE22" i="47" s="1"/>
  <c r="BD20" i="47"/>
  <c r="BD21" i="47"/>
  <c r="BJ18" i="47"/>
  <c r="AL22" i="47"/>
  <c r="AY20" i="47"/>
  <c r="BG19" i="47"/>
  <c r="R22" i="47"/>
  <c r="BB19" i="47"/>
  <c r="BC21" i="47"/>
  <c r="BC20" i="47"/>
  <c r="B22" i="47"/>
  <c r="AX22" i="47" s="1"/>
  <c r="V22" i="47" l="1"/>
  <c r="BC22" i="47" s="1"/>
  <c r="Z22" i="47"/>
  <c r="BD22" i="47" s="1"/>
  <c r="BJ19" i="47"/>
  <c r="AY21" i="47"/>
  <c r="F22" i="47"/>
  <c r="AY22" i="47" s="1"/>
  <c r="AZ21" i="47"/>
  <c r="J22" i="47"/>
  <c r="AZ22" i="47" s="1"/>
  <c r="BB20" i="47"/>
  <c r="BG20" i="47"/>
  <c r="AP22" i="47"/>
  <c r="BH22" i="47" s="1"/>
  <c r="AT22" i="47"/>
  <c r="BI22" i="47" s="1"/>
  <c r="BJ20" i="47" l="1"/>
  <c r="BG21" i="47"/>
  <c r="AN22" i="47"/>
  <c r="BG22" i="47" s="1"/>
  <c r="T22" i="47"/>
  <c r="BB22" i="47" s="1"/>
  <c r="BJ22" i="47" s="1"/>
  <c r="BB21" i="47"/>
  <c r="BJ21" i="47" s="1"/>
  <c r="D23" i="1" l="1"/>
  <c r="C23" i="1"/>
  <c r="R6" i="3" s="1"/>
  <c r="B22" i="1"/>
  <c r="B23" i="1"/>
  <c r="H19" i="6" l="1"/>
  <c r="AN22" i="43"/>
  <c r="H22" i="43"/>
  <c r="B22" i="43"/>
  <c r="AD22" i="1" l="1"/>
  <c r="I22" i="1"/>
  <c r="H22" i="1"/>
  <c r="L60" i="45" l="1"/>
  <c r="G60" i="45"/>
  <c r="F59" i="45"/>
  <c r="F58" i="45"/>
  <c r="F57" i="45"/>
  <c r="F56" i="45"/>
  <c r="F55" i="45"/>
  <c r="F54" i="45"/>
  <c r="F53" i="45"/>
  <c r="F52" i="45"/>
  <c r="F51" i="45"/>
  <c r="F50" i="45"/>
  <c r="F49" i="45"/>
  <c r="F48" i="45"/>
  <c r="F47" i="45"/>
  <c r="F46" i="45"/>
  <c r="F45" i="45"/>
  <c r="F44" i="45"/>
  <c r="F43" i="45"/>
  <c r="F42" i="45"/>
  <c r="F41" i="45"/>
  <c r="F40" i="45"/>
  <c r="F39" i="45"/>
  <c r="F38" i="45"/>
  <c r="F37" i="45"/>
  <c r="F36" i="45"/>
  <c r="F35" i="45"/>
  <c r="F34" i="45"/>
  <c r="F33" i="45"/>
  <c r="F32" i="45"/>
  <c r="F31" i="45"/>
  <c r="F30" i="45"/>
  <c r="F29" i="45"/>
  <c r="F28" i="45"/>
  <c r="F27" i="45"/>
  <c r="F26" i="45"/>
  <c r="F25" i="45"/>
  <c r="F24" i="45"/>
  <c r="F23" i="45"/>
  <c r="F22" i="45"/>
  <c r="F21" i="45"/>
  <c r="F20" i="45"/>
  <c r="F19" i="45"/>
  <c r="F18" i="45"/>
  <c r="F17" i="45"/>
  <c r="F16" i="45"/>
  <c r="M60" i="45"/>
  <c r="H60" i="45"/>
  <c r="F15" i="45"/>
  <c r="C60" i="45" l="1"/>
  <c r="BJ1" i="47" l="1"/>
  <c r="N42" i="11"/>
  <c r="O38" i="10"/>
  <c r="AD5" i="11" s="1"/>
  <c r="A14" i="10"/>
  <c r="C20" i="6" l="1"/>
  <c r="AE21" i="50" s="1"/>
  <c r="Y21" i="50" l="1"/>
  <c r="Z21" i="50"/>
  <c r="AA21" i="50"/>
  <c r="AB21" i="50"/>
  <c r="AC21" i="50"/>
  <c r="AI24" i="44"/>
  <c r="AG24" i="44"/>
  <c r="AD24" i="44"/>
  <c r="AB24" i="44"/>
  <c r="AI23" i="44"/>
  <c r="AG23" i="44"/>
  <c r="AD23" i="44"/>
  <c r="AB23" i="44"/>
  <c r="AI22" i="44"/>
  <c r="AG22" i="44"/>
  <c r="AD22" i="44"/>
  <c r="AB22" i="44"/>
  <c r="AI21" i="44"/>
  <c r="AG21" i="44"/>
  <c r="AD21" i="44"/>
  <c r="AB21" i="44"/>
  <c r="AI20" i="44"/>
  <c r="AG20" i="44"/>
  <c r="AD20" i="44"/>
  <c r="AB20" i="44"/>
  <c r="AI19" i="44"/>
  <c r="AG19" i="44"/>
  <c r="AD19" i="44"/>
  <c r="AB19" i="44"/>
  <c r="AL19" i="44" s="1"/>
  <c r="N12" i="44"/>
  <c r="I12" i="44"/>
  <c r="N11" i="44"/>
  <c r="I11" i="44"/>
  <c r="N10" i="44"/>
  <c r="I10" i="44"/>
  <c r="N9" i="44"/>
  <c r="I9" i="44"/>
  <c r="N8" i="44"/>
  <c r="I8" i="44"/>
  <c r="N7" i="44"/>
  <c r="I7" i="44"/>
  <c r="A2" i="43" l="1"/>
  <c r="S22" i="43" l="1"/>
  <c r="AM22" i="43"/>
  <c r="G22" i="43"/>
  <c r="P22" i="43"/>
  <c r="X22" i="43"/>
  <c r="K22" i="43"/>
  <c r="AA22" i="43"/>
  <c r="AQ22" i="43"/>
  <c r="I22" i="43"/>
  <c r="M22" i="43"/>
  <c r="Q22" i="43"/>
  <c r="U22" i="43"/>
  <c r="Y22" i="43"/>
  <c r="AC22" i="43"/>
  <c r="AK22" i="43"/>
  <c r="AO22" i="43"/>
  <c r="AS22" i="43"/>
  <c r="AW22" i="43"/>
  <c r="BI11" i="41"/>
  <c r="BI12" i="41"/>
  <c r="BI13" i="41"/>
  <c r="BI14" i="41"/>
  <c r="BI15" i="41"/>
  <c r="BI16" i="41"/>
  <c r="BI17" i="41"/>
  <c r="BI18" i="41"/>
  <c r="BI19" i="41"/>
  <c r="BI20" i="41"/>
  <c r="BI21" i="41"/>
  <c r="BI10" i="41"/>
  <c r="BH11" i="41"/>
  <c r="BH12" i="41"/>
  <c r="BH13" i="41"/>
  <c r="BH14" i="41"/>
  <c r="BH15" i="41"/>
  <c r="BH16" i="41"/>
  <c r="BH17" i="41"/>
  <c r="BH18" i="41"/>
  <c r="BH19" i="41"/>
  <c r="BH20" i="41"/>
  <c r="BH21" i="41"/>
  <c r="BH10" i="41"/>
  <c r="BG11" i="41"/>
  <c r="BG12" i="41"/>
  <c r="BG13" i="41"/>
  <c r="BG14" i="41"/>
  <c r="BG15" i="41"/>
  <c r="BG16" i="41"/>
  <c r="BG17" i="41"/>
  <c r="BG18" i="41"/>
  <c r="BG19" i="41"/>
  <c r="BG20" i="41"/>
  <c r="BG21" i="41"/>
  <c r="BG10" i="41"/>
  <c r="BF11" i="41"/>
  <c r="BF12" i="41"/>
  <c r="BF13" i="41"/>
  <c r="BF14" i="41"/>
  <c r="BF15" i="41"/>
  <c r="BF16" i="41"/>
  <c r="BF17" i="41"/>
  <c r="BF18" i="41"/>
  <c r="BF19" i="41"/>
  <c r="BF20" i="41"/>
  <c r="BF21" i="41"/>
  <c r="BF10" i="41"/>
  <c r="BE11" i="41"/>
  <c r="BE12" i="41"/>
  <c r="BE13" i="41"/>
  <c r="BE14" i="41"/>
  <c r="BE15" i="41"/>
  <c r="BE16" i="41"/>
  <c r="BE17" i="41"/>
  <c r="BE18" i="41"/>
  <c r="BE19" i="41"/>
  <c r="BE20" i="41"/>
  <c r="BE21" i="41"/>
  <c r="BE10" i="41"/>
  <c r="BD11" i="41"/>
  <c r="BD12" i="41"/>
  <c r="BD13" i="41"/>
  <c r="BD14" i="41"/>
  <c r="BD15" i="41"/>
  <c r="BD16" i="41"/>
  <c r="BD17" i="41"/>
  <c r="BD18" i="41"/>
  <c r="BD19" i="41"/>
  <c r="BD20" i="41"/>
  <c r="BD21" i="41"/>
  <c r="BD10" i="41"/>
  <c r="AX11" i="41"/>
  <c r="BC11" i="41"/>
  <c r="BC12" i="41"/>
  <c r="BC13" i="41"/>
  <c r="BC14" i="41"/>
  <c r="BC15" i="41"/>
  <c r="BC16" i="41"/>
  <c r="BC17" i="41"/>
  <c r="BC18" i="41"/>
  <c r="BC19" i="41"/>
  <c r="BC20" i="41"/>
  <c r="BC21" i="41"/>
  <c r="BC10" i="41"/>
  <c r="BB11" i="41"/>
  <c r="BB12" i="41"/>
  <c r="BB13" i="41"/>
  <c r="BB14" i="41"/>
  <c r="BB15" i="41"/>
  <c r="BB16" i="41"/>
  <c r="BB17" i="41"/>
  <c r="BB18" i="41"/>
  <c r="BB19" i="41"/>
  <c r="BB20" i="41"/>
  <c r="BB21" i="41"/>
  <c r="BB10" i="41"/>
  <c r="BA11" i="41"/>
  <c r="BA12" i="41"/>
  <c r="BA13" i="41"/>
  <c r="BA14" i="41"/>
  <c r="BA15" i="41"/>
  <c r="BA16" i="41"/>
  <c r="BA17" i="41"/>
  <c r="BA18" i="41"/>
  <c r="BA19" i="41"/>
  <c r="BA20" i="41"/>
  <c r="BA21" i="41"/>
  <c r="BA10" i="41"/>
  <c r="AZ11" i="41"/>
  <c r="AZ12" i="41"/>
  <c r="AZ13" i="41"/>
  <c r="AZ14" i="41"/>
  <c r="AZ15" i="41"/>
  <c r="AZ16" i="41"/>
  <c r="AZ17" i="41"/>
  <c r="AZ18" i="41"/>
  <c r="AZ19" i="41"/>
  <c r="AZ20" i="41"/>
  <c r="AZ21" i="41"/>
  <c r="AZ10" i="41"/>
  <c r="AY11" i="41"/>
  <c r="AY12" i="41"/>
  <c r="AY13" i="41"/>
  <c r="AY14" i="41"/>
  <c r="AY15" i="41"/>
  <c r="AY16" i="41"/>
  <c r="AY17" i="41"/>
  <c r="AY18" i="41"/>
  <c r="AY19" i="41"/>
  <c r="AY20" i="41"/>
  <c r="AY21" i="41"/>
  <c r="AY10" i="41"/>
  <c r="AX12" i="41"/>
  <c r="AX13" i="41"/>
  <c r="AX14" i="41"/>
  <c r="AX15" i="41"/>
  <c r="AX16" i="41"/>
  <c r="AX17" i="41"/>
  <c r="AX18" i="41"/>
  <c r="AX19" i="41"/>
  <c r="AX20" i="41"/>
  <c r="BJ20" i="41" s="1"/>
  <c r="AX21" i="41"/>
  <c r="AX10" i="41"/>
  <c r="Z22" i="41"/>
  <c r="P22" i="41"/>
  <c r="L22" i="41"/>
  <c r="A2" i="41"/>
  <c r="BJ16" i="41" l="1"/>
  <c r="BJ14" i="41"/>
  <c r="BJ15" i="41"/>
  <c r="BJ12" i="41"/>
  <c r="BJ19" i="41"/>
  <c r="BJ21" i="41"/>
  <c r="BJ17" i="41"/>
  <c r="BJ11" i="41"/>
  <c r="BJ18" i="41"/>
  <c r="BJ13" i="41"/>
  <c r="AI22" i="43"/>
  <c r="BJ10" i="41"/>
  <c r="AR22" i="43"/>
  <c r="AJ22" i="43"/>
  <c r="AB22" i="43"/>
  <c r="T22" i="43"/>
  <c r="L22" i="43"/>
  <c r="D22" i="43"/>
  <c r="W22" i="43"/>
  <c r="AU22" i="43"/>
  <c r="AE22" i="43"/>
  <c r="O22" i="43"/>
  <c r="E22" i="43"/>
  <c r="AV22" i="43"/>
  <c r="AF22" i="43"/>
  <c r="C22" i="43"/>
  <c r="AG22" i="43"/>
  <c r="AQ22" i="41"/>
  <c r="AU22" i="41"/>
  <c r="AR22" i="41"/>
  <c r="AI22" i="41"/>
  <c r="AM22" i="41"/>
  <c r="AH22" i="41"/>
  <c r="D22" i="41"/>
  <c r="H22" i="41"/>
  <c r="T22" i="41"/>
  <c r="X22" i="41"/>
  <c r="I22" i="41"/>
  <c r="M22" i="41"/>
  <c r="Q22" i="41"/>
  <c r="Y22" i="41"/>
  <c r="G22" i="41"/>
  <c r="C22" i="41"/>
  <c r="O22" i="41"/>
  <c r="W22" i="41"/>
  <c r="K22" i="41"/>
  <c r="S22" i="41"/>
  <c r="AW22" i="41" l="1"/>
  <c r="AS22" i="41"/>
  <c r="AV22" i="41"/>
  <c r="AT22" i="41"/>
  <c r="AP22" i="41"/>
  <c r="BH22" i="41" s="1"/>
  <c r="AO22" i="41"/>
  <c r="AK22" i="41"/>
  <c r="AL22" i="41"/>
  <c r="AJ22" i="41"/>
  <c r="BF22" i="41" s="1"/>
  <c r="AN22" i="41"/>
  <c r="AF22" i="41"/>
  <c r="AD22" i="41"/>
  <c r="AB22" i="41"/>
  <c r="BD22" i="41" s="1"/>
  <c r="AG22" i="41"/>
  <c r="AE22" i="41"/>
  <c r="AC22" i="41"/>
  <c r="AA22" i="41"/>
  <c r="U22" i="41"/>
  <c r="E22" i="41"/>
  <c r="D20" i="6"/>
  <c r="AE22" i="50" s="1"/>
  <c r="E20" i="6"/>
  <c r="AE23" i="50" s="1"/>
  <c r="Z10" i="4"/>
  <c r="B22" i="4"/>
  <c r="AC23" i="50" l="1"/>
  <c r="AB23" i="50"/>
  <c r="AA23" i="50"/>
  <c r="Y23" i="50"/>
  <c r="Z23" i="50"/>
  <c r="AB22" i="50"/>
  <c r="AB24" i="50" s="1"/>
  <c r="B28" i="50" s="1"/>
  <c r="J7" i="6" s="1"/>
  <c r="M7" i="6" s="1"/>
  <c r="AC22" i="50"/>
  <c r="AC24" i="50" s="1"/>
  <c r="Y22" i="50"/>
  <c r="Y24" i="50" s="1"/>
  <c r="Z22" i="50"/>
  <c r="Z24" i="50" s="1"/>
  <c r="AA22" i="50"/>
  <c r="AA24" i="50" s="1"/>
  <c r="BG22" i="41"/>
  <c r="BI22" i="41"/>
  <c r="BE22" i="41"/>
  <c r="C22" i="1"/>
  <c r="Z22" i="43"/>
  <c r="AL22" i="43"/>
  <c r="AT22" i="43"/>
  <c r="C19" i="6"/>
  <c r="E23" i="1"/>
  <c r="N22" i="43" l="1"/>
  <c r="V22" i="43"/>
  <c r="AP22" i="43"/>
  <c r="AH22" i="43"/>
  <c r="AD22" i="43"/>
  <c r="R22" i="43"/>
  <c r="F22" i="43"/>
  <c r="J22" i="43"/>
  <c r="J22" i="41"/>
  <c r="AZ22" i="41" s="1"/>
  <c r="B22" i="41" l="1"/>
  <c r="AX22" i="41" s="1"/>
  <c r="V22" i="41"/>
  <c r="BC22" i="41" s="1"/>
  <c r="N22" i="41"/>
  <c r="BA22" i="41" s="1"/>
  <c r="R22" i="41"/>
  <c r="BB22" i="41" s="1"/>
  <c r="F22" i="41"/>
  <c r="AY22" i="41" s="1"/>
  <c r="BJ22" i="41" l="1"/>
  <c r="N20" i="36" l="1"/>
  <c r="I20" i="36"/>
  <c r="N19" i="36"/>
  <c r="I19" i="36"/>
  <c r="N18" i="36"/>
  <c r="I18" i="36"/>
  <c r="N11" i="36"/>
  <c r="I11" i="36"/>
  <c r="N10" i="36"/>
  <c r="I10" i="36"/>
  <c r="N9" i="36"/>
  <c r="I9" i="36"/>
  <c r="L3" i="36"/>
  <c r="F23" i="35" l="1"/>
  <c r="E23" i="35"/>
  <c r="D23" i="35"/>
  <c r="C23" i="35"/>
  <c r="P44" i="12" l="1"/>
  <c r="P37" i="12"/>
  <c r="BJ1" i="41" l="1"/>
  <c r="P30" i="12"/>
  <c r="T2" i="47" l="1"/>
  <c r="D1" i="33"/>
  <c r="P3" i="9" l="1"/>
  <c r="T2" i="43"/>
  <c r="T2" i="41"/>
  <c r="H23" i="9"/>
  <c r="W21" i="3" l="1"/>
  <c r="W17" i="3"/>
  <c r="O6" i="3" s="1"/>
  <c r="W20" i="3"/>
  <c r="W18" i="3"/>
  <c r="O7" i="3" s="1"/>
  <c r="W19" i="3"/>
  <c r="O8" i="3" s="1"/>
  <c r="W22" i="3"/>
  <c r="W8" i="3"/>
  <c r="K14" i="3" s="1"/>
  <c r="W11" i="3"/>
  <c r="K17" i="3" s="1"/>
  <c r="W14" i="3"/>
  <c r="W10" i="3"/>
  <c r="K16" i="3" s="1"/>
  <c r="W13" i="3"/>
  <c r="W9" i="3"/>
  <c r="K15" i="3" s="1"/>
  <c r="W12" i="3"/>
  <c r="C3" i="9" l="1"/>
  <c r="A2" i="8"/>
  <c r="A2" i="4"/>
  <c r="B2" i="2"/>
  <c r="A2" i="6"/>
  <c r="A2" i="3"/>
  <c r="D2" i="33" l="1"/>
  <c r="AR7" i="2" l="1"/>
  <c r="T2" i="4"/>
  <c r="R2" i="8"/>
  <c r="J2" i="6"/>
  <c r="M2" i="3"/>
  <c r="K2" i="2"/>
  <c r="S32" i="9" l="1"/>
  <c r="P32" i="9"/>
  <c r="J32" i="9"/>
  <c r="H32" i="9"/>
  <c r="B32" i="9"/>
  <c r="P21" i="8" l="1"/>
  <c r="O21" i="8"/>
  <c r="N21" i="8"/>
  <c r="E22" i="1"/>
  <c r="R8" i="3" s="1"/>
  <c r="D22" i="1"/>
  <c r="R5" i="3"/>
  <c r="Y22" i="1"/>
  <c r="W22" i="1"/>
  <c r="T22" i="1"/>
  <c r="S22" i="1"/>
  <c r="Q22" i="1"/>
  <c r="O22" i="1"/>
  <c r="N22" i="1"/>
  <c r="M22" i="1"/>
  <c r="K22" i="1"/>
  <c r="AE22" i="1"/>
  <c r="AC22" i="1"/>
  <c r="BC7" i="2"/>
  <c r="AI7" i="2" s="1"/>
  <c r="AA22" i="1"/>
  <c r="AQ7" i="2"/>
  <c r="E2" i="1" l="1"/>
  <c r="R7" i="3"/>
  <c r="H20" i="6"/>
  <c r="C27" i="47" s="1"/>
  <c r="W10" i="8"/>
  <c r="W11" i="8"/>
  <c r="W12" i="8"/>
  <c r="U9" i="8"/>
  <c r="V10" i="8"/>
  <c r="U13" i="8"/>
  <c r="U15" i="8"/>
  <c r="U16" i="8"/>
  <c r="U17" i="8"/>
  <c r="AA9" i="8"/>
  <c r="AA11" i="8"/>
  <c r="AA12" i="8"/>
  <c r="AA13" i="8"/>
  <c r="AA15" i="8"/>
  <c r="AA16" i="8"/>
  <c r="AA17" i="8"/>
  <c r="AA19" i="8"/>
  <c r="AA20" i="8"/>
  <c r="V9" i="8"/>
  <c r="X10" i="8"/>
  <c r="U12" i="8"/>
  <c r="V13" i="8"/>
  <c r="V14" i="8"/>
  <c r="V15" i="8"/>
  <c r="V16" i="8"/>
  <c r="V17" i="8"/>
  <c r="V18" i="8"/>
  <c r="V19" i="8"/>
  <c r="V20" i="8"/>
  <c r="AB9" i="8"/>
  <c r="AB10" i="8"/>
  <c r="AB11" i="8"/>
  <c r="AB12" i="8"/>
  <c r="AB13" i="8"/>
  <c r="AB14" i="8"/>
  <c r="AB16" i="8"/>
  <c r="AB18" i="8"/>
  <c r="AB19" i="8"/>
  <c r="U11" i="8"/>
  <c r="W13" i="8"/>
  <c r="W15" i="8"/>
  <c r="W17" i="8"/>
  <c r="W19" i="8"/>
  <c r="AC13" i="8"/>
  <c r="AC15" i="8"/>
  <c r="AC17" i="8"/>
  <c r="AC19" i="8"/>
  <c r="V11" i="8"/>
  <c r="X13" i="8"/>
  <c r="X15" i="8"/>
  <c r="X17" i="8"/>
  <c r="X19" i="8"/>
  <c r="AD9" i="8"/>
  <c r="AD11" i="8"/>
  <c r="AD13" i="8"/>
  <c r="AD15" i="8"/>
  <c r="AD17" i="8"/>
  <c r="AD19" i="8"/>
  <c r="W14" i="8"/>
  <c r="W18" i="8"/>
  <c r="AC10" i="8"/>
  <c r="AC14" i="8"/>
  <c r="AC18" i="8"/>
  <c r="AC20" i="8"/>
  <c r="V12" i="8"/>
  <c r="W16" i="8"/>
  <c r="W20" i="8"/>
  <c r="AC16" i="8"/>
  <c r="U10" i="8"/>
  <c r="X18" i="8"/>
  <c r="AD14" i="8"/>
  <c r="X12" i="8"/>
  <c r="X20" i="8"/>
  <c r="AD16" i="8"/>
  <c r="X14" i="8"/>
  <c r="AD10" i="8"/>
  <c r="AD18" i="8"/>
  <c r="X16" i="8"/>
  <c r="AD12" i="8"/>
  <c r="AD20" i="8"/>
  <c r="AF1" i="4"/>
  <c r="AB15" i="8"/>
  <c r="T1" i="8"/>
  <c r="V1" i="9"/>
  <c r="O1" i="6"/>
  <c r="W9" i="8"/>
  <c r="Z1" i="12"/>
  <c r="AO8" i="2"/>
  <c r="Q8" i="2" s="1"/>
  <c r="AU8" i="2"/>
  <c r="Y8" i="2" s="1"/>
  <c r="AW8" i="2"/>
  <c r="AA8" i="2" s="1"/>
  <c r="BA8" i="2"/>
  <c r="AG8" i="2" s="1"/>
  <c r="BC8" i="2"/>
  <c r="AI8" i="2" s="1"/>
  <c r="AO9" i="2"/>
  <c r="Q9" i="2" s="1"/>
  <c r="AQ9" i="2"/>
  <c r="S9" i="2" s="1"/>
  <c r="AU9" i="2"/>
  <c r="AW9" i="2"/>
  <c r="AA9" i="2" s="1"/>
  <c r="BC9" i="2"/>
  <c r="AI9" i="2" s="1"/>
  <c r="AO10" i="2"/>
  <c r="Q10" i="2" s="1"/>
  <c r="AQ10" i="2"/>
  <c r="S10" i="2" s="1"/>
  <c r="AW10" i="2"/>
  <c r="AA10" i="2" s="1"/>
  <c r="BA10" i="2"/>
  <c r="AG10" i="2" s="1"/>
  <c r="AQ11" i="2"/>
  <c r="S11" i="2" s="1"/>
  <c r="BA11" i="2"/>
  <c r="AG11" i="2" s="1"/>
  <c r="BC11" i="2"/>
  <c r="AI11" i="2" s="1"/>
  <c r="AO12" i="2"/>
  <c r="Q12" i="2" s="1"/>
  <c r="AU12" i="2"/>
  <c r="Y12" i="2" s="1"/>
  <c r="BA12" i="2"/>
  <c r="AG12" i="2" s="1"/>
  <c r="BC12" i="2"/>
  <c r="AI12" i="2" s="1"/>
  <c r="AO13" i="2"/>
  <c r="Q13" i="2" s="1"/>
  <c r="AQ13" i="2"/>
  <c r="S13" i="2" s="1"/>
  <c r="AU13" i="2"/>
  <c r="Y13" i="2" s="1"/>
  <c r="AW13" i="2"/>
  <c r="AA13" i="2" s="1"/>
  <c r="BC13" i="2"/>
  <c r="AI13" i="2" s="1"/>
  <c r="AO14" i="2"/>
  <c r="AQ14" i="2"/>
  <c r="S14" i="2" s="1"/>
  <c r="AW14" i="2"/>
  <c r="AA14" i="2" s="1"/>
  <c r="BA14" i="2"/>
  <c r="AG14" i="2" s="1"/>
  <c r="AQ15" i="2"/>
  <c r="S15" i="2" s="1"/>
  <c r="BA15" i="2"/>
  <c r="AG15" i="2" s="1"/>
  <c r="BC15" i="2"/>
  <c r="AI15" i="2" s="1"/>
  <c r="AO16" i="2"/>
  <c r="Q16" i="2" s="1"/>
  <c r="AU16" i="2"/>
  <c r="BA16" i="2"/>
  <c r="BC16" i="2"/>
  <c r="AI16" i="2" s="1"/>
  <c r="AO17" i="2"/>
  <c r="AQ17" i="2"/>
  <c r="S17" i="2" s="1"/>
  <c r="AU17" i="2"/>
  <c r="Y17" i="2" s="1"/>
  <c r="AW17" i="2"/>
  <c r="AA17" i="2" s="1"/>
  <c r="BC17" i="2"/>
  <c r="AI17" i="2" s="1"/>
  <c r="AO18" i="2"/>
  <c r="Q18" i="2" s="1"/>
  <c r="AQ18" i="2"/>
  <c r="S18" i="2" s="1"/>
  <c r="AW18" i="2"/>
  <c r="AA18" i="2" s="1"/>
  <c r="BA18" i="2"/>
  <c r="X22" i="1"/>
  <c r="AA10" i="8"/>
  <c r="T7" i="2"/>
  <c r="AP7" i="2"/>
  <c r="R7" i="2" s="1"/>
  <c r="AV7" i="2"/>
  <c r="Z7" i="2" s="1"/>
  <c r="AX7" i="2"/>
  <c r="AB7" i="2" s="1"/>
  <c r="BB7" i="2"/>
  <c r="AH7" i="2" s="1"/>
  <c r="AP8" i="2"/>
  <c r="R8" i="2" s="1"/>
  <c r="AR8" i="2"/>
  <c r="T8" i="2" s="1"/>
  <c r="AV8" i="2"/>
  <c r="Z8" i="2" s="1"/>
  <c r="BD8" i="2"/>
  <c r="AJ8" i="2" s="1"/>
  <c r="AP9" i="2"/>
  <c r="R9" i="2" s="1"/>
  <c r="AX9" i="2"/>
  <c r="AB9" i="2" s="1"/>
  <c r="BB9" i="2"/>
  <c r="AH9" i="2" s="1"/>
  <c r="AR10" i="2"/>
  <c r="T10" i="2" s="1"/>
  <c r="AV10" i="2"/>
  <c r="Z10" i="2" s="1"/>
  <c r="AX10" i="2"/>
  <c r="AB10" i="2" s="1"/>
  <c r="BD10" i="2"/>
  <c r="AJ10" i="2" s="1"/>
  <c r="AP11" i="2"/>
  <c r="R11" i="2" s="1"/>
  <c r="AR11" i="2"/>
  <c r="T11" i="2" s="1"/>
  <c r="AV11" i="2"/>
  <c r="Z11" i="2" s="1"/>
  <c r="AX11" i="2"/>
  <c r="AB11" i="2" s="1"/>
  <c r="BB11" i="2"/>
  <c r="AH11" i="2" s="1"/>
  <c r="BD11" i="2"/>
  <c r="AJ11" i="2" s="1"/>
  <c r="AR12" i="2"/>
  <c r="T12" i="2" s="1"/>
  <c r="AV12" i="2"/>
  <c r="Z12" i="2" s="1"/>
  <c r="AX12" i="2"/>
  <c r="AB12" i="2" s="1"/>
  <c r="BD12" i="2"/>
  <c r="AJ12" i="2" s="1"/>
  <c r="AP13" i="2"/>
  <c r="R13" i="2" s="1"/>
  <c r="AX13" i="2"/>
  <c r="AB13" i="2" s="1"/>
  <c r="BB13" i="2"/>
  <c r="AH13" i="2" s="1"/>
  <c r="BD13" i="2"/>
  <c r="AJ13" i="2" s="1"/>
  <c r="AP14" i="2"/>
  <c r="R14" i="2" s="1"/>
  <c r="AR14" i="2"/>
  <c r="T14" i="2" s="1"/>
  <c r="AV14" i="2"/>
  <c r="Z14" i="2" s="1"/>
  <c r="BB14" i="2"/>
  <c r="AH14" i="2" s="1"/>
  <c r="BD14" i="2"/>
  <c r="AJ14" i="2" s="1"/>
  <c r="AP15" i="2"/>
  <c r="R15" i="2" s="1"/>
  <c r="AR15" i="2"/>
  <c r="T15" i="2" s="1"/>
  <c r="AV15" i="2"/>
  <c r="Z15" i="2" s="1"/>
  <c r="AX15" i="2"/>
  <c r="AB15" i="2" s="1"/>
  <c r="BB15" i="2"/>
  <c r="AH15" i="2" s="1"/>
  <c r="BD15" i="2"/>
  <c r="AJ15" i="2" s="1"/>
  <c r="AR16" i="2"/>
  <c r="T16" i="2" s="1"/>
  <c r="AV16" i="2"/>
  <c r="Z16" i="2" s="1"/>
  <c r="AX16" i="2"/>
  <c r="AB16" i="2" s="1"/>
  <c r="BD16" i="2"/>
  <c r="AJ16" i="2" s="1"/>
  <c r="AP17" i="2"/>
  <c r="R17" i="2" s="1"/>
  <c r="AV17" i="2"/>
  <c r="Z17" i="2" s="1"/>
  <c r="AX17" i="2"/>
  <c r="AB17" i="2" s="1"/>
  <c r="BB17" i="2"/>
  <c r="AH17" i="2" s="1"/>
  <c r="AP18" i="2"/>
  <c r="R18" i="2" s="1"/>
  <c r="AR18" i="2"/>
  <c r="T18" i="2" s="1"/>
  <c r="AV18" i="2"/>
  <c r="Z18" i="2" s="1"/>
  <c r="AX18" i="2"/>
  <c r="AB18" i="2" s="1"/>
  <c r="BB18" i="2"/>
  <c r="AH18" i="2" s="1"/>
  <c r="BD18" i="2"/>
  <c r="AJ18" i="2" s="1"/>
  <c r="AO7" i="2"/>
  <c r="Q7" i="2" s="1"/>
  <c r="AU10" i="2"/>
  <c r="BC10" i="2"/>
  <c r="AI10" i="2" s="1"/>
  <c r="AO11" i="2"/>
  <c r="Q11" i="2" s="1"/>
  <c r="AQ12" i="2"/>
  <c r="S12" i="2" s="1"/>
  <c r="BA13" i="2"/>
  <c r="AG13" i="2" s="1"/>
  <c r="AW15" i="2"/>
  <c r="AA15" i="2" s="1"/>
  <c r="AU18" i="2"/>
  <c r="AW7" i="2"/>
  <c r="AQ8" i="2"/>
  <c r="S8" i="2" s="1"/>
  <c r="BA9" i="2"/>
  <c r="AG9" i="2" s="1"/>
  <c r="AW11" i="2"/>
  <c r="AA11" i="2" s="1"/>
  <c r="AU14" i="2"/>
  <c r="BC14" i="2"/>
  <c r="AI14" i="2" s="1"/>
  <c r="AO15" i="2"/>
  <c r="AQ16" i="2"/>
  <c r="S16" i="2" s="1"/>
  <c r="BA17" i="2"/>
  <c r="AG17" i="2" s="1"/>
  <c r="BC18" i="2"/>
  <c r="AI18" i="2" s="1"/>
  <c r="BA7" i="2"/>
  <c r="AG7" i="2" s="1"/>
  <c r="U5" i="3"/>
  <c r="J6" i="3" s="1"/>
  <c r="K6" i="3" s="1"/>
  <c r="BB8" i="2"/>
  <c r="AH8" i="2" s="1"/>
  <c r="AV9" i="2"/>
  <c r="Z9" i="2" s="1"/>
  <c r="BB12" i="2"/>
  <c r="AH12" i="2" s="1"/>
  <c r="AX14" i="2"/>
  <c r="AB14" i="2" s="1"/>
  <c r="BB16" i="2"/>
  <c r="AH16" i="2" s="1"/>
  <c r="BD17" i="2"/>
  <c r="AJ17" i="2" s="1"/>
  <c r="R22" i="1"/>
  <c r="Z22" i="1"/>
  <c r="S7" i="2"/>
  <c r="U22" i="1"/>
  <c r="BD7" i="2"/>
  <c r="AX8" i="2"/>
  <c r="AB8" i="2" s="1"/>
  <c r="AR9" i="2"/>
  <c r="T9" i="2" s="1"/>
  <c r="BB10" i="2"/>
  <c r="AH10" i="2" s="1"/>
  <c r="AP12" i="2"/>
  <c r="R12" i="2" s="1"/>
  <c r="AR13" i="2"/>
  <c r="T13" i="2" s="1"/>
  <c r="AP16" i="2"/>
  <c r="R16" i="2" s="1"/>
  <c r="AR17" i="2"/>
  <c r="T17" i="2" s="1"/>
  <c r="BD9" i="2"/>
  <c r="AJ9" i="2" s="1"/>
  <c r="AP10" i="2"/>
  <c r="R10" i="2" s="1"/>
  <c r="AV13" i="2"/>
  <c r="Z13" i="2" s="1"/>
  <c r="J22" i="1"/>
  <c r="V22" i="1"/>
  <c r="L22" i="1"/>
  <c r="P22" i="1"/>
  <c r="AB22" i="1"/>
  <c r="AU7" i="2"/>
  <c r="AU11" i="2"/>
  <c r="AW12" i="2"/>
  <c r="AA12" i="2" s="1"/>
  <c r="AU15" i="2"/>
  <c r="AW16" i="2"/>
  <c r="AA16" i="2" s="1"/>
  <c r="U7" i="2" l="1"/>
  <c r="V7" i="2" s="1"/>
  <c r="C28" i="4"/>
  <c r="C28" i="43"/>
  <c r="C28" i="41"/>
  <c r="AY18" i="2"/>
  <c r="AE19" i="8"/>
  <c r="AF19" i="8" s="1"/>
  <c r="M19" i="8" s="1"/>
  <c r="AS17" i="2"/>
  <c r="U18" i="2"/>
  <c r="V18" i="2" s="1"/>
  <c r="H15" i="3"/>
  <c r="C20" i="9" s="1"/>
  <c r="AY16" i="2"/>
  <c r="BE18" i="2"/>
  <c r="U16" i="2"/>
  <c r="V16" i="2" s="1"/>
  <c r="H17" i="3"/>
  <c r="C22" i="9" s="1"/>
  <c r="H16" i="3"/>
  <c r="C21" i="9" s="1"/>
  <c r="AK17" i="2"/>
  <c r="AL17" i="2" s="1"/>
  <c r="AC17" i="2"/>
  <c r="AD17" i="2" s="1"/>
  <c r="BE16" i="2"/>
  <c r="AC13" i="4"/>
  <c r="AD11" i="4"/>
  <c r="AS15" i="2"/>
  <c r="H14" i="3"/>
  <c r="C19" i="9" s="1"/>
  <c r="Y17" i="8"/>
  <c r="Z17" i="8" s="1"/>
  <c r="AK15" i="2"/>
  <c r="AL15" i="2" s="1"/>
  <c r="AK14" i="2"/>
  <c r="AL14" i="2" s="1"/>
  <c r="Y16" i="8"/>
  <c r="Z16" i="8" s="1"/>
  <c r="AS14" i="2"/>
  <c r="BE14" i="2"/>
  <c r="AY14" i="2"/>
  <c r="AE16" i="8"/>
  <c r="AF16" i="8" s="1"/>
  <c r="M16" i="8" s="1"/>
  <c r="H13" i="3"/>
  <c r="C18" i="9" s="1"/>
  <c r="Z13" i="4"/>
  <c r="AB20" i="4"/>
  <c r="AG18" i="2"/>
  <c r="AK18" i="2" s="1"/>
  <c r="AL18" i="2" s="1"/>
  <c r="K9" i="8"/>
  <c r="Z11" i="4"/>
  <c r="AC21" i="4"/>
  <c r="AS16" i="2"/>
  <c r="AG16" i="2"/>
  <c r="AK16" i="2" s="1"/>
  <c r="AL16" i="2" s="1"/>
  <c r="AS18" i="2"/>
  <c r="Z14" i="4"/>
  <c r="AD12" i="4"/>
  <c r="AS8" i="2"/>
  <c r="AY9" i="2"/>
  <c r="AB12" i="4"/>
  <c r="U13" i="2"/>
  <c r="V13" i="2" s="1"/>
  <c r="Y14" i="2"/>
  <c r="AC14" i="2" s="1"/>
  <c r="AD14" i="2" s="1"/>
  <c r="AK10" i="2"/>
  <c r="AL10" i="2" s="1"/>
  <c r="BE15" i="2"/>
  <c r="AD13" i="4"/>
  <c r="AY17" i="2"/>
  <c r="AE17" i="2" s="1"/>
  <c r="F17" i="2" s="1"/>
  <c r="Q14" i="2"/>
  <c r="U14" i="2" s="1"/>
  <c r="V14" i="2" s="1"/>
  <c r="Y9" i="2"/>
  <c r="AC9" i="2" s="1"/>
  <c r="AD9" i="2" s="1"/>
  <c r="AD17" i="4"/>
  <c r="AK13" i="2"/>
  <c r="AL13" i="2" s="1"/>
  <c r="AY10" i="2"/>
  <c r="U8" i="2"/>
  <c r="V8" i="2" s="1"/>
  <c r="AC15" i="4"/>
  <c r="AB11" i="4"/>
  <c r="AE19" i="4"/>
  <c r="AA13" i="4"/>
  <c r="AE16" i="4"/>
  <c r="AY13" i="2"/>
  <c r="AE10" i="8"/>
  <c r="AF10" i="8" s="1"/>
  <c r="M10" i="8" s="1"/>
  <c r="Y10" i="8"/>
  <c r="Z10" i="8" s="1"/>
  <c r="J23" i="9"/>
  <c r="P23" i="9"/>
  <c r="S23" i="9"/>
  <c r="AE14" i="4"/>
  <c r="AC8" i="2"/>
  <c r="AD8" i="2" s="1"/>
  <c r="U9" i="2"/>
  <c r="V9" i="2" s="1"/>
  <c r="H12" i="3"/>
  <c r="C17" i="9" s="1"/>
  <c r="H8" i="3"/>
  <c r="C13" i="9" s="1"/>
  <c r="AK9" i="2"/>
  <c r="AL9" i="2" s="1"/>
  <c r="H9" i="3"/>
  <c r="C14" i="9" s="1"/>
  <c r="BE8" i="2"/>
  <c r="Y12" i="8"/>
  <c r="Z12" i="8" s="1"/>
  <c r="H7" i="3"/>
  <c r="C12" i="9" s="1"/>
  <c r="Y15" i="8"/>
  <c r="Z15" i="8" s="1"/>
  <c r="U10" i="2"/>
  <c r="V10" i="2" s="1"/>
  <c r="AC12" i="4"/>
  <c r="AC18" i="4"/>
  <c r="Z17" i="4"/>
  <c r="AK8" i="2"/>
  <c r="AL8" i="2" s="1"/>
  <c r="AC13" i="2"/>
  <c r="AD13" i="2" s="1"/>
  <c r="BC19" i="2"/>
  <c r="AE15" i="8"/>
  <c r="AF15" i="8" s="1"/>
  <c r="M15" i="8" s="1"/>
  <c r="AS13" i="2"/>
  <c r="BE10" i="2"/>
  <c r="AM10" i="2" s="1"/>
  <c r="AS9" i="2"/>
  <c r="AY8" i="2"/>
  <c r="B23" i="9"/>
  <c r="AC19" i="4"/>
  <c r="AS10" i="2"/>
  <c r="AB15" i="4"/>
  <c r="AA21" i="4"/>
  <c r="Y16" i="2"/>
  <c r="AC16" i="2" s="1"/>
  <c r="AD16" i="2" s="1"/>
  <c r="AQ19" i="2"/>
  <c r="AR19" i="2"/>
  <c r="AW19" i="2"/>
  <c r="AB14" i="4"/>
  <c r="Z20" i="4"/>
  <c r="AC20" i="4"/>
  <c r="AA14" i="4"/>
  <c r="AE11" i="4"/>
  <c r="U11" i="2"/>
  <c r="V11" i="2" s="1"/>
  <c r="AO19" i="2"/>
  <c r="AD14" i="4"/>
  <c r="AB13" i="4"/>
  <c r="AD20" i="4"/>
  <c r="AA19" i="4"/>
  <c r="AE21" i="4"/>
  <c r="Q17" i="2"/>
  <c r="U17" i="2" s="1"/>
  <c r="V17" i="2" s="1"/>
  <c r="AC16" i="4"/>
  <c r="AC14" i="4"/>
  <c r="AD19" i="4"/>
  <c r="AA15" i="4"/>
  <c r="AE13" i="4"/>
  <c r="AA16" i="4"/>
  <c r="AA18" i="4"/>
  <c r="AD15" i="4"/>
  <c r="Z15" i="4"/>
  <c r="AA11" i="4"/>
  <c r="F18" i="3"/>
  <c r="AV19" i="2"/>
  <c r="AC11" i="4"/>
  <c r="AE18" i="4"/>
  <c r="AB17" i="4"/>
  <c r="F9" i="8"/>
  <c r="E19" i="6"/>
  <c r="AK11" i="2"/>
  <c r="AL11" i="2" s="1"/>
  <c r="AP19" i="2"/>
  <c r="G18" i="3"/>
  <c r="Y10" i="2"/>
  <c r="AC10" i="2" s="1"/>
  <c r="AD10" i="2" s="1"/>
  <c r="BE11" i="2"/>
  <c r="BA19" i="2"/>
  <c r="AK12" i="2"/>
  <c r="AL12" i="2" s="1"/>
  <c r="BE17" i="2"/>
  <c r="AS7" i="2"/>
  <c r="K15" i="8"/>
  <c r="AB21" i="4"/>
  <c r="BB19" i="2"/>
  <c r="Q15" i="2"/>
  <c r="U15" i="2" s="1"/>
  <c r="V15" i="2" s="1"/>
  <c r="AA7" i="2"/>
  <c r="B21" i="8"/>
  <c r="S22" i="4"/>
  <c r="AB16" i="4"/>
  <c r="X22" i="4"/>
  <c r="H22" i="4"/>
  <c r="Y18" i="2"/>
  <c r="AC18" i="2" s="1"/>
  <c r="AD18" i="2" s="1"/>
  <c r="AE18" i="2" s="1"/>
  <c r="BE13" i="2"/>
  <c r="AM13" i="2" s="1"/>
  <c r="J13" i="2" s="1"/>
  <c r="G22" i="4"/>
  <c r="L13" i="8"/>
  <c r="Q13" i="8" s="1"/>
  <c r="Z19" i="4"/>
  <c r="W22" i="4"/>
  <c r="BE7" i="2"/>
  <c r="AS11" i="2"/>
  <c r="BE9" i="2"/>
  <c r="AM9" i="2" s="1"/>
  <c r="BF9" i="2" s="1"/>
  <c r="L9" i="2" s="1"/>
  <c r="P9" i="2" s="1"/>
  <c r="C22" i="4"/>
  <c r="F17" i="8"/>
  <c r="E18" i="3"/>
  <c r="O22" i="4"/>
  <c r="P22" i="4"/>
  <c r="D19" i="6"/>
  <c r="AA20" i="4"/>
  <c r="D22" i="4"/>
  <c r="AB19" i="4"/>
  <c r="K22" i="4"/>
  <c r="Z18" i="4"/>
  <c r="AD18" i="4"/>
  <c r="AA17" i="4"/>
  <c r="AE17" i="4"/>
  <c r="H11" i="3"/>
  <c r="C16" i="9" s="1"/>
  <c r="K13" i="8"/>
  <c r="L22" i="4"/>
  <c r="Z12" i="4"/>
  <c r="AA14" i="8"/>
  <c r="AE14" i="8" s="1"/>
  <c r="AF14" i="8" s="1"/>
  <c r="M14" i="8" s="1"/>
  <c r="K14" i="8"/>
  <c r="K18" i="8"/>
  <c r="AA18" i="8"/>
  <c r="AE18" i="8" s="1"/>
  <c r="AF18" i="8" s="1"/>
  <c r="M18" i="8" s="1"/>
  <c r="K16" i="8"/>
  <c r="F22" i="4"/>
  <c r="AA10" i="4"/>
  <c r="M22" i="4"/>
  <c r="J21" i="8"/>
  <c r="AC12" i="2"/>
  <c r="AD12" i="2" s="1"/>
  <c r="D21" i="8"/>
  <c r="U14" i="8"/>
  <c r="Y14" i="8" s="1"/>
  <c r="Z14" i="8" s="1"/>
  <c r="L14" i="8"/>
  <c r="Q14" i="8" s="1"/>
  <c r="F14" i="8"/>
  <c r="R22" i="4"/>
  <c r="AD10" i="4"/>
  <c r="I22" i="4"/>
  <c r="K19" i="8"/>
  <c r="AY12" i="2"/>
  <c r="L15" i="8"/>
  <c r="Q15" i="8" s="1"/>
  <c r="F20" i="8"/>
  <c r="L20" i="8"/>
  <c r="Q20" i="8" s="1"/>
  <c r="U20" i="8"/>
  <c r="Y20" i="8" s="1"/>
  <c r="Z20" i="8" s="1"/>
  <c r="AC11" i="8"/>
  <c r="AE11" i="8" s="1"/>
  <c r="AF11" i="8" s="1"/>
  <c r="M11" i="8" s="1"/>
  <c r="K11" i="8"/>
  <c r="I21" i="8"/>
  <c r="AC9" i="8"/>
  <c r="AE9" i="8" s="1"/>
  <c r="AF9" i="8" s="1"/>
  <c r="M9" i="8" s="1"/>
  <c r="R9" i="8" s="1"/>
  <c r="L16" i="8"/>
  <c r="Q16" i="8" s="1"/>
  <c r="L10" i="8"/>
  <c r="Q10" i="8" s="1"/>
  <c r="N22" i="4"/>
  <c r="AC10" i="4"/>
  <c r="AY7" i="2"/>
  <c r="Y7" i="2"/>
  <c r="AU19" i="2"/>
  <c r="U22" i="4"/>
  <c r="E22" i="4"/>
  <c r="AB18" i="4"/>
  <c r="AC17" i="4"/>
  <c r="C18" i="3"/>
  <c r="F10" i="8"/>
  <c r="AX19" i="2"/>
  <c r="AE13" i="8"/>
  <c r="AF13" i="8" s="1"/>
  <c r="M13" i="8" s="1"/>
  <c r="AA12" i="4"/>
  <c r="BD19" i="2"/>
  <c r="AJ7" i="2"/>
  <c r="AK7" i="2" s="1"/>
  <c r="AL7" i="2" s="1"/>
  <c r="U12" i="2"/>
  <c r="V12" i="2" s="1"/>
  <c r="F12" i="8"/>
  <c r="AC12" i="8"/>
  <c r="AE12" i="8" s="1"/>
  <c r="AF12" i="8" s="1"/>
  <c r="M12" i="8" s="1"/>
  <c r="K12" i="8"/>
  <c r="V22" i="4"/>
  <c r="AE10" i="4"/>
  <c r="H6" i="3"/>
  <c r="C11" i="9" s="1"/>
  <c r="B18" i="3"/>
  <c r="K10" i="8"/>
  <c r="F16" i="8"/>
  <c r="Y13" i="8"/>
  <c r="Z13" i="8" s="1"/>
  <c r="Z16" i="4"/>
  <c r="AY11" i="2"/>
  <c r="Y11" i="2"/>
  <c r="AC11" i="2" s="1"/>
  <c r="AD11" i="2" s="1"/>
  <c r="L17" i="8"/>
  <c r="Q17" i="8" s="1"/>
  <c r="Y22" i="4"/>
  <c r="AE12" i="4"/>
  <c r="D18" i="3"/>
  <c r="F19" i="8"/>
  <c r="L19" i="8"/>
  <c r="Q19" i="8" s="1"/>
  <c r="U19" i="8"/>
  <c r="Y19" i="8" s="1"/>
  <c r="Z19" i="8" s="1"/>
  <c r="F15" i="8"/>
  <c r="X11" i="8"/>
  <c r="Y11" i="8" s="1"/>
  <c r="Z11" i="8" s="1"/>
  <c r="F11" i="8"/>
  <c r="E21" i="8"/>
  <c r="X9" i="8"/>
  <c r="Y9" i="8" s="1"/>
  <c r="Z9" i="8" s="1"/>
  <c r="L9" i="8" s="1"/>
  <c r="Q9" i="8" s="1"/>
  <c r="AB17" i="8"/>
  <c r="AE17" i="8" s="1"/>
  <c r="AF17" i="8" s="1"/>
  <c r="M17" i="8" s="1"/>
  <c r="K17" i="8"/>
  <c r="AB20" i="8"/>
  <c r="AE20" i="8" s="1"/>
  <c r="AF20" i="8" s="1"/>
  <c r="M20" i="8" s="1"/>
  <c r="K20" i="8"/>
  <c r="U18" i="8"/>
  <c r="Y18" i="8" s="1"/>
  <c r="Z18" i="8" s="1"/>
  <c r="L18" i="8"/>
  <c r="Q18" i="8" s="1"/>
  <c r="F18" i="8"/>
  <c r="G21" i="8"/>
  <c r="AE20" i="4"/>
  <c r="AD16" i="4"/>
  <c r="J22" i="4"/>
  <c r="AB10" i="4"/>
  <c r="AY15" i="2"/>
  <c r="Y15" i="2"/>
  <c r="AC15" i="2" s="1"/>
  <c r="AD15" i="2" s="1"/>
  <c r="C21" i="8"/>
  <c r="F13" i="8"/>
  <c r="AE15" i="4"/>
  <c r="Q22" i="4"/>
  <c r="Z21" i="4"/>
  <c r="AD21" i="4"/>
  <c r="H10" i="3"/>
  <c r="C15" i="9" s="1"/>
  <c r="L11" i="8"/>
  <c r="Q11" i="8" s="1"/>
  <c r="H21" i="8"/>
  <c r="T22" i="4"/>
  <c r="BE12" i="2"/>
  <c r="AM12" i="2" s="1"/>
  <c r="AS12" i="2"/>
  <c r="L12" i="8"/>
  <c r="Q12" i="8" s="1"/>
  <c r="T9" i="8" l="1"/>
  <c r="T21" i="8" s="1"/>
  <c r="R23" i="9" s="1"/>
  <c r="R21" i="8"/>
  <c r="C2" i="8"/>
  <c r="D14" i="9"/>
  <c r="D16" i="9"/>
  <c r="D13" i="9"/>
  <c r="AM15" i="2"/>
  <c r="BF15" i="2" s="1"/>
  <c r="L15" i="2" s="1"/>
  <c r="P15" i="2" s="1"/>
  <c r="D21" i="9"/>
  <c r="D15" i="9"/>
  <c r="T18" i="8"/>
  <c r="R20" i="9" s="1"/>
  <c r="T19" i="8"/>
  <c r="R21" i="9" s="1"/>
  <c r="AE16" i="2"/>
  <c r="AZ16" i="2" s="1"/>
  <c r="H16" i="2" s="1"/>
  <c r="W18" i="2"/>
  <c r="AT18" i="2" s="1"/>
  <c r="D18" i="2" s="1"/>
  <c r="W16" i="2"/>
  <c r="AT16" i="2" s="1"/>
  <c r="D16" i="2" s="1"/>
  <c r="W17" i="2"/>
  <c r="AT17" i="2" s="1"/>
  <c r="D17" i="2" s="1"/>
  <c r="AF21" i="4"/>
  <c r="AZ18" i="2"/>
  <c r="H18" i="2" s="1"/>
  <c r="F18" i="2"/>
  <c r="G18" i="2" s="1"/>
  <c r="AM8" i="2"/>
  <c r="BF8" i="2" s="1"/>
  <c r="L8" i="2" s="1"/>
  <c r="P8" i="2" s="1"/>
  <c r="AM18" i="2"/>
  <c r="D18" i="9"/>
  <c r="AM11" i="2"/>
  <c r="BF11" i="2" s="1"/>
  <c r="L11" i="2" s="1"/>
  <c r="P11" i="2" s="1"/>
  <c r="D17" i="9"/>
  <c r="D19" i="9"/>
  <c r="AM17" i="2"/>
  <c r="J17" i="2" s="1"/>
  <c r="K17" i="2" s="1"/>
  <c r="AM7" i="2"/>
  <c r="BF7" i="2" s="1"/>
  <c r="AM14" i="2"/>
  <c r="J14" i="2" s="1"/>
  <c r="K14" i="2" s="1"/>
  <c r="AM16" i="2"/>
  <c r="BF16" i="2" s="1"/>
  <c r="L16" i="2" s="1"/>
  <c r="P16" i="2" s="1"/>
  <c r="D22" i="9"/>
  <c r="D20" i="9"/>
  <c r="T20" i="8"/>
  <c r="R22" i="9" s="1"/>
  <c r="AF19" i="4"/>
  <c r="AF20" i="4"/>
  <c r="W11" i="2"/>
  <c r="B11" i="2" s="1"/>
  <c r="W15" i="2"/>
  <c r="B15" i="2" s="1"/>
  <c r="AE15" i="2"/>
  <c r="AZ15" i="2" s="1"/>
  <c r="H15" i="2" s="1"/>
  <c r="T16" i="8"/>
  <c r="R18" i="9" s="1"/>
  <c r="T17" i="8"/>
  <c r="R19" i="9" s="1"/>
  <c r="AF18" i="4"/>
  <c r="AE14" i="2"/>
  <c r="AZ14" i="2" s="1"/>
  <c r="H14" i="2" s="1"/>
  <c r="BF14" i="2"/>
  <c r="L14" i="2" s="1"/>
  <c r="P14" i="2" s="1"/>
  <c r="W14" i="2"/>
  <c r="AF17" i="4"/>
  <c r="W13" i="2"/>
  <c r="AT13" i="2" s="1"/>
  <c r="D13" i="2" s="1"/>
  <c r="W8" i="2"/>
  <c r="B8" i="2" s="1"/>
  <c r="C8" i="2" s="1"/>
  <c r="AE9" i="2"/>
  <c r="AZ9" i="2" s="1"/>
  <c r="H9" i="2" s="1"/>
  <c r="O9" i="2" s="1"/>
  <c r="BF13" i="2"/>
  <c r="L13" i="2" s="1"/>
  <c r="P13" i="2" s="1"/>
  <c r="AZ17" i="2"/>
  <c r="H17" i="2" s="1"/>
  <c r="AF11" i="4"/>
  <c r="W10" i="2"/>
  <c r="B10" i="2" s="1"/>
  <c r="C10" i="2" s="1"/>
  <c r="AE12" i="2"/>
  <c r="AZ12" i="2" s="1"/>
  <c r="H12" i="2" s="1"/>
  <c r="AE10" i="2"/>
  <c r="AZ10" i="2" s="1"/>
  <c r="H10" i="2" s="1"/>
  <c r="W9" i="2"/>
  <c r="AT9" i="2" s="1"/>
  <c r="D9" i="2" s="1"/>
  <c r="AF13" i="4"/>
  <c r="AE13" i="2"/>
  <c r="T12" i="8"/>
  <c r="R14" i="9" s="1"/>
  <c r="T11" i="8"/>
  <c r="R13" i="9" s="1"/>
  <c r="J10" i="2"/>
  <c r="BF10" i="2"/>
  <c r="L10" i="2" s="1"/>
  <c r="P10" i="2" s="1"/>
  <c r="AB22" i="4"/>
  <c r="AF16" i="4"/>
  <c r="T10" i="8"/>
  <c r="R12" i="9" s="1"/>
  <c r="T15" i="8"/>
  <c r="R17" i="9" s="1"/>
  <c r="AD22" i="4"/>
  <c r="AF12" i="4"/>
  <c r="AE11" i="2"/>
  <c r="AZ11" i="2" s="1"/>
  <c r="H11" i="2" s="1"/>
  <c r="AE22" i="4"/>
  <c r="T13" i="8"/>
  <c r="R15" i="9" s="1"/>
  <c r="AS19" i="2"/>
  <c r="AE8" i="2"/>
  <c r="AA22" i="4"/>
  <c r="AF14" i="4"/>
  <c r="AC22" i="4"/>
  <c r="AF15" i="4"/>
  <c r="K16" i="9" s="1"/>
  <c r="L16" i="9" s="1"/>
  <c r="T14" i="8"/>
  <c r="R16" i="9" s="1"/>
  <c r="W12" i="2"/>
  <c r="B12" i="2" s="1"/>
  <c r="J9" i="2"/>
  <c r="BI9" i="2" s="1"/>
  <c r="W7" i="2"/>
  <c r="AC7" i="2"/>
  <c r="AD7" i="2" s="1"/>
  <c r="AE7" i="2" s="1"/>
  <c r="BE19" i="2"/>
  <c r="K21" i="8"/>
  <c r="F21" i="8"/>
  <c r="AN1" i="10"/>
  <c r="L21" i="8"/>
  <c r="BF12" i="2"/>
  <c r="L12" i="2" s="1"/>
  <c r="P12" i="2" s="1"/>
  <c r="J12" i="2"/>
  <c r="G17" i="2"/>
  <c r="Z22" i="4"/>
  <c r="AF10" i="4"/>
  <c r="K11" i="9" s="1"/>
  <c r="K13" i="2"/>
  <c r="AY19" i="2"/>
  <c r="H18" i="3"/>
  <c r="M21" i="8"/>
  <c r="N18" i="2" l="1"/>
  <c r="B18" i="2"/>
  <c r="C18" i="2" s="1"/>
  <c r="K13" i="9"/>
  <c r="L13" i="9" s="1"/>
  <c r="K17" i="9"/>
  <c r="L17" i="9" s="1"/>
  <c r="K12" i="9"/>
  <c r="L12" i="9" s="1"/>
  <c r="K15" i="9"/>
  <c r="L15" i="9" s="1"/>
  <c r="K21" i="9"/>
  <c r="L21" i="9" s="1"/>
  <c r="K18" i="9"/>
  <c r="L18" i="9" s="1"/>
  <c r="K19" i="9"/>
  <c r="L19" i="9" s="1"/>
  <c r="K20" i="9"/>
  <c r="L20" i="9" s="1"/>
  <c r="K22" i="9"/>
  <c r="L22" i="9" s="1"/>
  <c r="K14" i="9"/>
  <c r="L14" i="9" s="1"/>
  <c r="J7" i="2"/>
  <c r="K7" i="2" s="1"/>
  <c r="J8" i="2"/>
  <c r="AT7" i="2"/>
  <c r="B7" i="2"/>
  <c r="N17" i="2"/>
  <c r="O11" i="2"/>
  <c r="F16" i="2"/>
  <c r="BH16" i="2" s="1"/>
  <c r="N16" i="2"/>
  <c r="BH18" i="2"/>
  <c r="O15" i="2"/>
  <c r="J15" i="2"/>
  <c r="K15" i="2" s="1"/>
  <c r="BF17" i="2"/>
  <c r="L17" i="2" s="1"/>
  <c r="P17" i="2" s="1"/>
  <c r="B16" i="2"/>
  <c r="BG16" i="2" s="1"/>
  <c r="J16" i="2"/>
  <c r="K16" i="2" s="1"/>
  <c r="BI16" i="2"/>
  <c r="F9" i="2"/>
  <c r="G9" i="2" s="1"/>
  <c r="AT11" i="2"/>
  <c r="D11" i="2" s="1"/>
  <c r="N11" i="2" s="1"/>
  <c r="B17" i="2"/>
  <c r="C23" i="9"/>
  <c r="D12" i="9"/>
  <c r="J18" i="2"/>
  <c r="BF18" i="2"/>
  <c r="L18" i="2" s="1"/>
  <c r="J11" i="2"/>
  <c r="BI11" i="2" s="1"/>
  <c r="O16" i="2"/>
  <c r="AT15" i="2"/>
  <c r="D15" i="2" s="1"/>
  <c r="N15" i="2" s="1"/>
  <c r="F15" i="2"/>
  <c r="BH15" i="2" s="1"/>
  <c r="C15" i="2"/>
  <c r="BI14" i="2"/>
  <c r="F14" i="2"/>
  <c r="B9" i="2"/>
  <c r="C9" i="2" s="1"/>
  <c r="O14" i="2"/>
  <c r="B13" i="2"/>
  <c r="BG13" i="2" s="1"/>
  <c r="AT14" i="2"/>
  <c r="D14" i="2" s="1"/>
  <c r="N14" i="2" s="1"/>
  <c r="B14" i="2"/>
  <c r="C11" i="2"/>
  <c r="AT8" i="2"/>
  <c r="D8" i="2" s="1"/>
  <c r="BI13" i="2"/>
  <c r="BH17" i="2"/>
  <c r="F11" i="2"/>
  <c r="G11" i="2" s="1"/>
  <c r="BH9" i="2"/>
  <c r="N9" i="2"/>
  <c r="AT10" i="2"/>
  <c r="D10" i="2" s="1"/>
  <c r="N10" i="2" s="1"/>
  <c r="F12" i="2"/>
  <c r="BH12" i="2" s="1"/>
  <c r="F10" i="2"/>
  <c r="AT12" i="2"/>
  <c r="D12" i="2" s="1"/>
  <c r="N12" i="2" s="1"/>
  <c r="O7" i="6"/>
  <c r="N23" i="9" s="1"/>
  <c r="B27" i="47"/>
  <c r="K10" i="2"/>
  <c r="BI10" i="2"/>
  <c r="BI8" i="2"/>
  <c r="K8" i="2"/>
  <c r="AZ8" i="2"/>
  <c r="H8" i="2" s="1"/>
  <c r="F8" i="2"/>
  <c r="AZ13" i="2"/>
  <c r="H13" i="2" s="1"/>
  <c r="O13" i="2" s="1"/>
  <c r="F13" i="2"/>
  <c r="O10" i="2"/>
  <c r="K9" i="2"/>
  <c r="O12" i="2"/>
  <c r="F7" i="2"/>
  <c r="AZ7" i="2"/>
  <c r="AF22" i="4"/>
  <c r="C12" i="2"/>
  <c r="BI12" i="2"/>
  <c r="K12" i="2"/>
  <c r="D11" i="9"/>
  <c r="L7" i="2"/>
  <c r="D7" i="2"/>
  <c r="Q21" i="8"/>
  <c r="BG18" i="2" l="1"/>
  <c r="BI7" i="2"/>
  <c r="BI17" i="2"/>
  <c r="E23" i="9"/>
  <c r="O17" i="2"/>
  <c r="BF19" i="2"/>
  <c r="C16" i="2"/>
  <c r="B28" i="4"/>
  <c r="B28" i="43"/>
  <c r="B28" i="41"/>
  <c r="J19" i="2"/>
  <c r="BI15" i="2"/>
  <c r="G16" i="2"/>
  <c r="K23" i="9"/>
  <c r="L11" i="9"/>
  <c r="M23" i="9" s="1"/>
  <c r="BG9" i="2"/>
  <c r="BG17" i="2"/>
  <c r="C17" i="2"/>
  <c r="P18" i="2"/>
  <c r="O18" i="2"/>
  <c r="K11" i="2"/>
  <c r="K18" i="2"/>
  <c r="BI18" i="2"/>
  <c r="BG15" i="2"/>
  <c r="G15" i="2"/>
  <c r="C13" i="2"/>
  <c r="BG8" i="2"/>
  <c r="G14" i="2"/>
  <c r="BH14" i="2"/>
  <c r="BG14" i="2"/>
  <c r="C14" i="2"/>
  <c r="B19" i="2"/>
  <c r="BG11" i="2"/>
  <c r="BH11" i="2"/>
  <c r="C7" i="2"/>
  <c r="BG12" i="2"/>
  <c r="BG10" i="2"/>
  <c r="G12" i="2"/>
  <c r="AT19" i="2"/>
  <c r="G10" i="2"/>
  <c r="BH10" i="2"/>
  <c r="G8" i="2"/>
  <c r="BH8" i="2"/>
  <c r="O8" i="2"/>
  <c r="N8" i="2"/>
  <c r="BH13" i="2"/>
  <c r="G13" i="2"/>
  <c r="BG7" i="2"/>
  <c r="N13" i="2"/>
  <c r="O46" i="12"/>
  <c r="B22" i="33" s="1"/>
  <c r="F5" i="33" s="1"/>
  <c r="D19" i="2"/>
  <c r="P7" i="2"/>
  <c r="L19" i="2"/>
  <c r="AZ19" i="2"/>
  <c r="H7" i="2"/>
  <c r="N7" i="2" s="1"/>
  <c r="R11" i="9"/>
  <c r="F19" i="2"/>
  <c r="BH7" i="2"/>
  <c r="G7" i="2"/>
  <c r="P19" i="2" l="1"/>
  <c r="P8" i="3" s="1"/>
  <c r="Q8" i="3" s="1"/>
  <c r="O23" i="9"/>
  <c r="K19" i="2"/>
  <c r="C19" i="2"/>
  <c r="G19" i="2"/>
  <c r="T23" i="9"/>
  <c r="O7" i="2"/>
  <c r="O19" i="2" s="1"/>
  <c r="P7" i="3" s="1"/>
  <c r="Q7" i="3" s="1"/>
  <c r="H19" i="2"/>
  <c r="N19" i="2"/>
  <c r="W23" i="9" l="1"/>
  <c r="U23" i="9" s="1"/>
  <c r="H34" i="10" s="1"/>
  <c r="V34" i="10" s="1"/>
  <c r="H30" i="10"/>
  <c r="P6" i="3"/>
  <c r="V30" i="10" l="1"/>
  <c r="Q6" i="3"/>
  <c r="Q9" i="3" s="1"/>
  <c r="G29" i="11"/>
  <c r="G36" i="11"/>
  <c r="V36" i="11" s="1"/>
  <c r="N20" i="3" l="1"/>
  <c r="F23" i="9" s="1"/>
  <c r="G23" i="9" s="1"/>
  <c r="I23" i="9" s="1"/>
  <c r="V23" i="9" s="1"/>
  <c r="G33" i="12"/>
  <c r="V33" i="12" s="1"/>
  <c r="V29" i="11"/>
  <c r="G40" i="12"/>
  <c r="V40" i="12" s="1"/>
  <c r="I26" i="27" l="1"/>
  <c r="AO4" i="27" s="1"/>
  <c r="H26" i="10"/>
  <c r="AD4" i="10" s="1"/>
  <c r="O9" i="11" l="1"/>
  <c r="O10" i="11"/>
  <c r="O12" i="11"/>
  <c r="O11" i="11"/>
  <c r="S11" i="11"/>
  <c r="G22" i="11"/>
  <c r="V22" i="11" s="1"/>
  <c r="V42" i="11" s="1"/>
  <c r="V26" i="10"/>
  <c r="V38" i="10" s="1"/>
  <c r="K19" i="10" s="1"/>
  <c r="H38" i="10"/>
  <c r="G26" i="12" l="1"/>
  <c r="V26" i="12" s="1"/>
  <c r="V46" i="12" s="1"/>
  <c r="K21" i="12" s="1"/>
  <c r="AE5" i="12" s="1"/>
  <c r="G42" i="11"/>
  <c r="AD4" i="11" s="1"/>
  <c r="G46" i="12" l="1"/>
  <c r="C22" i="33" s="1"/>
  <c r="D22" i="3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吉野　かおり</author>
  </authors>
  <commentList>
    <comment ref="K21" authorId="0" shapeId="0" xr:uid="{00000000-0006-0000-1100-000001000000}">
      <text>
        <r>
          <rPr>
            <b/>
            <sz val="10"/>
            <color indexed="81"/>
            <rFont val="ＭＳ Ｐゴシック"/>
            <family val="3"/>
            <charset val="128"/>
          </rPr>
          <t xml:space="preserve">この金額を５月中～下旬にお支払いします。
マイナスとなった場合は返還になります。（別途納付書を発行させていただきます。）
</t>
        </r>
      </text>
    </comment>
  </commentList>
</comments>
</file>

<file path=xl/sharedStrings.xml><?xml version="1.0" encoding="utf-8"?>
<sst xmlns="http://schemas.openxmlformats.org/spreadsheetml/2006/main" count="9991" uniqueCount="1942">
  <si>
    <t>別紙５－１</t>
    <rPh sb="0" eb="2">
      <t>ベッシ</t>
    </rPh>
    <phoneticPr fontId="5"/>
  </si>
  <si>
    <t>算定基準額算出内訳【延長保育事業】</t>
    <rPh sb="0" eb="2">
      <t>サンテイ</t>
    </rPh>
    <rPh sb="2" eb="4">
      <t>キジュン</t>
    </rPh>
    <rPh sb="4" eb="5">
      <t>ガク</t>
    </rPh>
    <rPh sb="5" eb="7">
      <t>サンシュツ</t>
    </rPh>
    <rPh sb="7" eb="9">
      <t>ウチワケ</t>
    </rPh>
    <phoneticPr fontId="5"/>
  </si>
  <si>
    <t>施設名</t>
    <rPh sb="0" eb="2">
      <t>シセツ</t>
    </rPh>
    <rPh sb="2" eb="3">
      <t>メイ</t>
    </rPh>
    <phoneticPr fontId="5"/>
  </si>
  <si>
    <t>①月平均利用児童数</t>
    <rPh sb="1" eb="4">
      <t>ツキヘイキン</t>
    </rPh>
    <rPh sb="4" eb="6">
      <t>リヨウ</t>
    </rPh>
    <rPh sb="6" eb="8">
      <t>ジドウ</t>
    </rPh>
    <rPh sb="8" eb="9">
      <t>スウ</t>
    </rPh>
    <phoneticPr fontId="5"/>
  </si>
  <si>
    <t>（単位：人）</t>
    <rPh sb="1" eb="3">
      <t>タンイ</t>
    </rPh>
    <rPh sb="4" eb="5">
      <t>ニン</t>
    </rPh>
    <phoneticPr fontId="5"/>
  </si>
  <si>
    <t>②延長保育申込児童数</t>
    <rPh sb="1" eb="3">
      <t>エンチョウ</t>
    </rPh>
    <rPh sb="3" eb="5">
      <t>ホイク</t>
    </rPh>
    <rPh sb="5" eb="7">
      <t>モウシコミ</t>
    </rPh>
    <rPh sb="7" eb="9">
      <t>ジドウ</t>
    </rPh>
    <rPh sb="9" eb="10">
      <t>スウ</t>
    </rPh>
    <phoneticPr fontId="5"/>
  </si>
  <si>
    <t>月</t>
    <rPh sb="0" eb="1">
      <t>ツキ</t>
    </rPh>
    <phoneticPr fontId="5"/>
  </si>
  <si>
    <t>平均利用児童数</t>
    <rPh sb="0" eb="2">
      <t>ヘイキン</t>
    </rPh>
    <rPh sb="2" eb="4">
      <t>リヨウ</t>
    </rPh>
    <rPh sb="4" eb="6">
      <t>ジドウ</t>
    </rPh>
    <rPh sb="6" eb="7">
      <t>スウ</t>
    </rPh>
    <phoneticPr fontId="5"/>
  </si>
  <si>
    <t>申込児童数</t>
    <rPh sb="0" eb="2">
      <t>モウシコミ</t>
    </rPh>
    <rPh sb="2" eb="5">
      <t>ジドウスウ</t>
    </rPh>
    <phoneticPr fontId="5"/>
  </si>
  <si>
    <t>３歳未満児</t>
    <rPh sb="1" eb="2">
      <t>サイ</t>
    </rPh>
    <rPh sb="2" eb="5">
      <t>ミマンジ</t>
    </rPh>
    <phoneticPr fontId="5"/>
  </si>
  <si>
    <t>３歳以上児</t>
    <rPh sb="1" eb="2">
      <t>サイ</t>
    </rPh>
    <rPh sb="2" eb="4">
      <t>イジョウ</t>
    </rPh>
    <rPh sb="4" eb="5">
      <t>ジ</t>
    </rPh>
    <phoneticPr fontId="5"/>
  </si>
  <si>
    <t>０歳児</t>
    <rPh sb="1" eb="2">
      <t>サイ</t>
    </rPh>
    <rPh sb="2" eb="3">
      <t>ジ</t>
    </rPh>
    <phoneticPr fontId="5"/>
  </si>
  <si>
    <t>１・２歳児</t>
    <rPh sb="3" eb="4">
      <t>サイ</t>
    </rPh>
    <rPh sb="4" eb="5">
      <t>ジ</t>
    </rPh>
    <phoneticPr fontId="5"/>
  </si>
  <si>
    <t>３歳児</t>
    <rPh sb="1" eb="2">
      <t>サイ</t>
    </rPh>
    <rPh sb="2" eb="3">
      <t>ジ</t>
    </rPh>
    <phoneticPr fontId="5"/>
  </si>
  <si>
    <t>４歳以上児</t>
    <rPh sb="1" eb="2">
      <t>サイ</t>
    </rPh>
    <rPh sb="2" eb="4">
      <t>イジョウ</t>
    </rPh>
    <rPh sb="4" eb="5">
      <t>ジ</t>
    </rPh>
    <phoneticPr fontId="5"/>
  </si>
  <si>
    <t>一般</t>
    <rPh sb="0" eb="2">
      <t>イッパン</t>
    </rPh>
    <phoneticPr fontId="5"/>
  </si>
  <si>
    <t>Ａ・Ｂ階層</t>
    <rPh sb="3" eb="5">
      <t>カイソウ</t>
    </rPh>
    <phoneticPr fontId="5"/>
  </si>
  <si>
    <t>Ａ</t>
    <phoneticPr fontId="5"/>
  </si>
  <si>
    <t>Ｂ</t>
    <phoneticPr fontId="5"/>
  </si>
  <si>
    <t>Ｃ</t>
    <phoneticPr fontId="5"/>
  </si>
  <si>
    <t>Ｄ</t>
    <phoneticPr fontId="5"/>
  </si>
  <si>
    <t>計</t>
    <rPh sb="0" eb="1">
      <t>ケイ</t>
    </rPh>
    <phoneticPr fontId="5"/>
  </si>
  <si>
    <t>平均</t>
    <rPh sb="0" eb="2">
      <t>ヘイキン</t>
    </rPh>
    <phoneticPr fontId="5"/>
  </si>
  <si>
    <t>（注）</t>
    <rPh sb="1" eb="2">
      <t>チュウ</t>
    </rPh>
    <phoneticPr fontId="5"/>
  </si>
  <si>
    <t>１　児童数は、通年制で記入すること。</t>
    <rPh sb="2" eb="5">
      <t>ジドウスウ</t>
    </rPh>
    <rPh sb="7" eb="10">
      <t>ツウネンセイ</t>
    </rPh>
    <rPh sb="11" eb="13">
      <t>キニュウ</t>
    </rPh>
    <phoneticPr fontId="5"/>
  </si>
  <si>
    <t>２　①は月例報告書の別紙２－２延長保育月別平均利用児童数報告書の（１）延長保育事業の該当する時間の児童数合計をあてはめること。</t>
    <rPh sb="4" eb="6">
      <t>ゲツレイ</t>
    </rPh>
    <rPh sb="6" eb="9">
      <t>ホウコクショ</t>
    </rPh>
    <rPh sb="10" eb="12">
      <t>ベッシ</t>
    </rPh>
    <rPh sb="28" eb="31">
      <t>ホウコクショ</t>
    </rPh>
    <rPh sb="35" eb="37">
      <t>エンチョウ</t>
    </rPh>
    <rPh sb="37" eb="39">
      <t>ホイク</t>
    </rPh>
    <rPh sb="39" eb="41">
      <t>ジギョウ</t>
    </rPh>
    <rPh sb="42" eb="44">
      <t>ガイトウ</t>
    </rPh>
    <rPh sb="46" eb="48">
      <t>ジカン</t>
    </rPh>
    <rPh sb="49" eb="51">
      <t>ジドウ</t>
    </rPh>
    <rPh sb="51" eb="52">
      <t>スウ</t>
    </rPh>
    <rPh sb="52" eb="54">
      <t>ゴウケイ</t>
    </rPh>
    <phoneticPr fontId="5"/>
  </si>
  <si>
    <t>　　②は月例報告書の別紙３延長保育月別申込児童数報告書の（１）１８時以降の延長保育登録児童数の数字をあてはめること。</t>
    <rPh sb="4" eb="6">
      <t>ゲツレイ</t>
    </rPh>
    <rPh sb="6" eb="9">
      <t>ホウコクショ</t>
    </rPh>
    <rPh sb="10" eb="12">
      <t>ベッシ</t>
    </rPh>
    <rPh sb="13" eb="15">
      <t>エンチョウ</t>
    </rPh>
    <rPh sb="15" eb="17">
      <t>ホイク</t>
    </rPh>
    <rPh sb="17" eb="19">
      <t>ツキベツ</t>
    </rPh>
    <rPh sb="19" eb="21">
      <t>モウシコミ</t>
    </rPh>
    <rPh sb="21" eb="23">
      <t>ジドウ</t>
    </rPh>
    <rPh sb="23" eb="24">
      <t>スウ</t>
    </rPh>
    <rPh sb="24" eb="27">
      <t>ホウコクショ</t>
    </rPh>
    <rPh sb="33" eb="34">
      <t>ジ</t>
    </rPh>
    <rPh sb="34" eb="36">
      <t>イコウ</t>
    </rPh>
    <rPh sb="37" eb="39">
      <t>エンチョウ</t>
    </rPh>
    <rPh sb="39" eb="41">
      <t>ホイク</t>
    </rPh>
    <rPh sb="41" eb="43">
      <t>トウロク</t>
    </rPh>
    <rPh sb="43" eb="45">
      <t>ジドウ</t>
    </rPh>
    <rPh sb="45" eb="46">
      <t>スウ</t>
    </rPh>
    <rPh sb="47" eb="49">
      <t>スウジ</t>
    </rPh>
    <phoneticPr fontId="5"/>
  </si>
  <si>
    <t>３　①の平均欄はそれぞれの時間の合計÷１２で算出すること。（小数点第１位を四捨五入。）</t>
    <rPh sb="4" eb="6">
      <t>ヘイキン</t>
    </rPh>
    <rPh sb="6" eb="7">
      <t>ラン</t>
    </rPh>
    <rPh sb="13" eb="15">
      <t>ジカン</t>
    </rPh>
    <rPh sb="16" eb="18">
      <t>ゴウケイ</t>
    </rPh>
    <rPh sb="22" eb="24">
      <t>サンシュツ</t>
    </rPh>
    <rPh sb="30" eb="33">
      <t>ショウスウテン</t>
    </rPh>
    <rPh sb="33" eb="34">
      <t>ダイ</t>
    </rPh>
    <rPh sb="35" eb="36">
      <t>イ</t>
    </rPh>
    <rPh sb="37" eb="41">
      <t>シシャゴニュウ</t>
    </rPh>
    <phoneticPr fontId="5"/>
  </si>
  <si>
    <t>算定基準額算出内訳【延長保育事業】</t>
    <rPh sb="0" eb="2">
      <t>サンテイ</t>
    </rPh>
    <rPh sb="2" eb="4">
      <t>キジュン</t>
    </rPh>
    <rPh sb="4" eb="5">
      <t>ガク</t>
    </rPh>
    <rPh sb="5" eb="7">
      <t>サンシュツ</t>
    </rPh>
    <rPh sb="7" eb="9">
      <t>ウチワケ</t>
    </rPh>
    <rPh sb="10" eb="12">
      <t>エンチョウ</t>
    </rPh>
    <rPh sb="12" eb="14">
      <t>ホイク</t>
    </rPh>
    <rPh sb="14" eb="16">
      <t>ジギョウ</t>
    </rPh>
    <phoneticPr fontId="5"/>
  </si>
  <si>
    <t>③加算額の算出</t>
    <rPh sb="1" eb="3">
      <t>カサン</t>
    </rPh>
    <rPh sb="3" eb="4">
      <t>ガク</t>
    </rPh>
    <rPh sb="5" eb="7">
      <t>サンシュツ</t>
    </rPh>
    <phoneticPr fontId="5"/>
  </si>
  <si>
    <t>（単位　人）</t>
    <rPh sb="1" eb="3">
      <t>タンイ</t>
    </rPh>
    <rPh sb="4" eb="5">
      <t>ニン</t>
    </rPh>
    <phoneticPr fontId="5"/>
  </si>
  <si>
    <t>加算額　単価適用人数</t>
    <rPh sb="0" eb="1">
      <t>カ</t>
    </rPh>
    <rPh sb="1" eb="2">
      <t>サン</t>
    </rPh>
    <rPh sb="2" eb="3">
      <t>ガク</t>
    </rPh>
    <rPh sb="4" eb="6">
      <t>タンカ</t>
    </rPh>
    <rPh sb="6" eb="8">
      <t>テキヨウ</t>
    </rPh>
    <rPh sb="8" eb="10">
      <t>ニンズ</t>
    </rPh>
    <phoneticPr fontId="5"/>
  </si>
  <si>
    <t>１時間</t>
    <rPh sb="1" eb="3">
      <t>ジカン</t>
    </rPh>
    <phoneticPr fontId="5"/>
  </si>
  <si>
    <t>２時間</t>
    <rPh sb="1" eb="3">
      <t>ジカン</t>
    </rPh>
    <phoneticPr fontId="5"/>
  </si>
  <si>
    <t>３時間</t>
    <rPh sb="1" eb="3">
      <t>ジカン</t>
    </rPh>
    <phoneticPr fontId="5"/>
  </si>
  <si>
    <t>エラーチェック</t>
    <phoneticPr fontId="5"/>
  </si>
  <si>
    <t xml:space="preserve">必要従事者数 </t>
    <rPh sb="0" eb="2">
      <t>ヒツヨウ</t>
    </rPh>
    <rPh sb="2" eb="5">
      <t>ジュウジシャ</t>
    </rPh>
    <rPh sb="5" eb="6">
      <t>スウ</t>
    </rPh>
    <phoneticPr fontId="5"/>
  </si>
  <si>
    <t>基本補助分</t>
    <rPh sb="0" eb="2">
      <t>キホン</t>
    </rPh>
    <rPh sb="2" eb="4">
      <t>ホジョ</t>
    </rPh>
    <rPh sb="4" eb="5">
      <t>ブン</t>
    </rPh>
    <phoneticPr fontId="5"/>
  </si>
  <si>
    <t>３人目以降必要な人数</t>
    <rPh sb="1" eb="2">
      <t>ニン</t>
    </rPh>
    <rPh sb="2" eb="3">
      <t>メ</t>
    </rPh>
    <rPh sb="3" eb="5">
      <t>イコウ</t>
    </rPh>
    <rPh sb="5" eb="7">
      <t>ヒツヨウ</t>
    </rPh>
    <rPh sb="8" eb="10">
      <t>ニンズウ</t>
    </rPh>
    <phoneticPr fontId="5"/>
  </si>
  <si>
    <t>必要従事者数</t>
    <rPh sb="0" eb="2">
      <t>ヒツヨウ</t>
    </rPh>
    <rPh sb="2" eb="5">
      <t>ジュウジシャ</t>
    </rPh>
    <rPh sb="5" eb="6">
      <t>スウ</t>
    </rPh>
    <phoneticPr fontId="5"/>
  </si>
  <si>
    <t>基本補助</t>
    <rPh sb="0" eb="2">
      <t>キホン</t>
    </rPh>
    <rPh sb="2" eb="4">
      <t>ホジョ</t>
    </rPh>
    <phoneticPr fontId="5"/>
  </si>
  <si>
    <t>３人目以降の必要な人数</t>
    <rPh sb="1" eb="2">
      <t>ニン</t>
    </rPh>
    <rPh sb="2" eb="3">
      <t>メ</t>
    </rPh>
    <rPh sb="3" eb="5">
      <t>イコウ</t>
    </rPh>
    <rPh sb="6" eb="8">
      <t>ヒツヨウ</t>
    </rPh>
    <rPh sb="9" eb="11">
      <t>ニンズウ</t>
    </rPh>
    <phoneticPr fontId="5"/>
  </si>
  <si>
    <t>３人目以降の必要な人数</t>
    <rPh sb="1" eb="2">
      <t>ニン</t>
    </rPh>
    <rPh sb="2" eb="3">
      <t>メ</t>
    </rPh>
    <rPh sb="3" eb="5">
      <t>イコウ</t>
    </rPh>
    <rPh sb="6" eb="8">
      <t>ヒツヨウ</t>
    </rPh>
    <rPh sb="9" eb="11">
      <t>ニンズ</t>
    </rPh>
    <phoneticPr fontId="5"/>
  </si>
  <si>
    <t>０歳</t>
    <rPh sb="1" eb="2">
      <t>サイ</t>
    </rPh>
    <phoneticPr fontId="5"/>
  </si>
  <si>
    <t>１・２歳</t>
    <rPh sb="3" eb="4">
      <t>サイ</t>
    </rPh>
    <phoneticPr fontId="5"/>
  </si>
  <si>
    <t>３歳</t>
    <rPh sb="1" eb="2">
      <t>サイ</t>
    </rPh>
    <phoneticPr fontId="5"/>
  </si>
  <si>
    <t>４歳以上</t>
    <rPh sb="1" eb="2">
      <t>サイ</t>
    </rPh>
    <rPh sb="2" eb="4">
      <t>イジョウ</t>
    </rPh>
    <phoneticPr fontId="5"/>
  </si>
  <si>
    <t>合計</t>
    <rPh sb="0" eb="2">
      <t>ゴウケイ</t>
    </rPh>
    <phoneticPr fontId="5"/>
  </si>
  <si>
    <t>申込０人の場合は必要従事者数も０人</t>
    <rPh sb="0" eb="2">
      <t>モウシコミ</t>
    </rPh>
    <rPh sb="3" eb="4">
      <t>ニン</t>
    </rPh>
    <rPh sb="5" eb="7">
      <t>バアイ</t>
    </rPh>
    <rPh sb="8" eb="10">
      <t>ヒツヨウ</t>
    </rPh>
    <rPh sb="10" eb="13">
      <t>ジュウジシャ</t>
    </rPh>
    <rPh sb="13" eb="14">
      <t>スウ</t>
    </rPh>
    <rPh sb="16" eb="17">
      <t>ニン</t>
    </rPh>
    <phoneticPr fontId="5"/>
  </si>
  <si>
    <t>申込０人の場合は必要従事者数も１人</t>
    <rPh sb="0" eb="2">
      <t>モウシコミ</t>
    </rPh>
    <rPh sb="3" eb="4">
      <t>ニン</t>
    </rPh>
    <rPh sb="5" eb="7">
      <t>バアイ</t>
    </rPh>
    <rPh sb="8" eb="10">
      <t>ヒツヨウ</t>
    </rPh>
    <rPh sb="10" eb="13">
      <t>ジュウジシャ</t>
    </rPh>
    <rPh sb="13" eb="14">
      <t>スウ</t>
    </rPh>
    <rPh sb="16" eb="17">
      <t>ニン</t>
    </rPh>
    <phoneticPr fontId="5"/>
  </si>
  <si>
    <t>申込０人の場合は必要従事者数も２人</t>
    <rPh sb="0" eb="2">
      <t>モウシコミ</t>
    </rPh>
    <rPh sb="3" eb="4">
      <t>ニン</t>
    </rPh>
    <rPh sb="5" eb="7">
      <t>バアイ</t>
    </rPh>
    <rPh sb="8" eb="10">
      <t>ヒツヨウ</t>
    </rPh>
    <rPh sb="10" eb="13">
      <t>ジュウジシャ</t>
    </rPh>
    <rPh sb="13" eb="14">
      <t>スウ</t>
    </rPh>
    <rPh sb="16" eb="17">
      <t>ニン</t>
    </rPh>
    <phoneticPr fontId="5"/>
  </si>
  <si>
    <t>５</t>
    <phoneticPr fontId="5"/>
  </si>
  <si>
    <t>５のうち２人</t>
    <rPh sb="5" eb="6">
      <t>ニン</t>
    </rPh>
    <phoneticPr fontId="5"/>
  </si>
  <si>
    <t>６＝５－２人</t>
    <rPh sb="5" eb="6">
      <t>ニン</t>
    </rPh>
    <phoneticPr fontId="5"/>
  </si>
  <si>
    <t>７</t>
    <phoneticPr fontId="5"/>
  </si>
  <si>
    <t>７のうち２人</t>
    <rPh sb="5" eb="6">
      <t>ニン</t>
    </rPh>
    <phoneticPr fontId="5"/>
  </si>
  <si>
    <t>８＝７－2人</t>
    <rPh sb="5" eb="6">
      <t>ニン</t>
    </rPh>
    <phoneticPr fontId="5"/>
  </si>
  <si>
    <t>９</t>
    <phoneticPr fontId="5"/>
  </si>
  <si>
    <t>９のうち２人</t>
    <rPh sb="5" eb="6">
      <t>ニン</t>
    </rPh>
    <phoneticPr fontId="5"/>
  </si>
  <si>
    <t>１０＝９－２人</t>
    <rPh sb="6" eb="7">
      <t>ニン</t>
    </rPh>
    <phoneticPr fontId="5"/>
  </si>
  <si>
    <t>１１＝６－８</t>
  </si>
  <si>
    <t>１２＝８－１０</t>
    <phoneticPr fontId="5"/>
  </si>
  <si>
    <t>１３＝１０</t>
  </si>
  <si>
    <t>１　必要従事者数は、別紙５②延長保育申込児童数の児童数から算出する。</t>
    <rPh sb="2" eb="4">
      <t>ヒツヨウ</t>
    </rPh>
    <rPh sb="4" eb="7">
      <t>ジュウジシャ</t>
    </rPh>
    <rPh sb="7" eb="8">
      <t>スウ</t>
    </rPh>
    <rPh sb="10" eb="12">
      <t>ベッシ</t>
    </rPh>
    <rPh sb="14" eb="16">
      <t>エンチョウ</t>
    </rPh>
    <rPh sb="16" eb="18">
      <t>ホイク</t>
    </rPh>
    <rPh sb="18" eb="20">
      <t>モウシコミ</t>
    </rPh>
    <rPh sb="20" eb="22">
      <t>ジドウ</t>
    </rPh>
    <rPh sb="22" eb="23">
      <t>スウ</t>
    </rPh>
    <rPh sb="24" eb="26">
      <t>ジドウ</t>
    </rPh>
    <rPh sb="26" eb="27">
      <t>スウ</t>
    </rPh>
    <rPh sb="29" eb="31">
      <t>サンシュツ</t>
    </rPh>
    <phoneticPr fontId="5"/>
  </si>
  <si>
    <t>　　＝(0歳児÷３)＋(１・２歳児÷６)＋(３歳児÷２０)＋(４歳以上児÷３０)</t>
    <rPh sb="5" eb="6">
      <t>サイ</t>
    </rPh>
    <rPh sb="6" eb="7">
      <t>ジ</t>
    </rPh>
    <rPh sb="15" eb="16">
      <t>サイ</t>
    </rPh>
    <rPh sb="16" eb="17">
      <t>ジ</t>
    </rPh>
    <rPh sb="23" eb="24">
      <t>サイ</t>
    </rPh>
    <rPh sb="24" eb="25">
      <t>ジ</t>
    </rPh>
    <rPh sb="32" eb="33">
      <t>サイ</t>
    </rPh>
    <rPh sb="33" eb="35">
      <t>イジョウ</t>
    </rPh>
    <rPh sb="35" eb="36">
      <t>ジ</t>
    </rPh>
    <phoneticPr fontId="5"/>
  </si>
  <si>
    <t>　　　なお、年齢別に小数点１桁（小数点２桁以下切り捨て）目までを算出し、その合計の端数（小数点１桁）を四捨五入する。児童数合計が０人の場合を除いて、必要従事者が２未満となる場合は２とする。</t>
    <rPh sb="6" eb="8">
      <t>ネンレイ</t>
    </rPh>
    <rPh sb="8" eb="9">
      <t>ベツ</t>
    </rPh>
    <rPh sb="10" eb="13">
      <t>ショウスウテン</t>
    </rPh>
    <rPh sb="14" eb="15">
      <t>ケタ</t>
    </rPh>
    <rPh sb="16" eb="19">
      <t>ショウスウテン</t>
    </rPh>
    <rPh sb="20" eb="21">
      <t>ケタ</t>
    </rPh>
    <rPh sb="21" eb="23">
      <t>イカ</t>
    </rPh>
    <rPh sb="23" eb="24">
      <t>キ</t>
    </rPh>
    <rPh sb="25" eb="26">
      <t>ス</t>
    </rPh>
    <rPh sb="28" eb="29">
      <t>メ</t>
    </rPh>
    <rPh sb="32" eb="34">
      <t>サンシュツ</t>
    </rPh>
    <rPh sb="38" eb="40">
      <t>ゴウケイ</t>
    </rPh>
    <rPh sb="41" eb="43">
      <t>ハスウ</t>
    </rPh>
    <rPh sb="44" eb="47">
      <t>ショウスウテン</t>
    </rPh>
    <rPh sb="48" eb="49">
      <t>ケタ</t>
    </rPh>
    <rPh sb="51" eb="55">
      <t>シシャゴニュウ</t>
    </rPh>
    <phoneticPr fontId="5"/>
  </si>
  <si>
    <t>　　　　　　　　　　　　　</t>
    <phoneticPr fontId="5"/>
  </si>
  <si>
    <t>別紙５－３</t>
    <rPh sb="0" eb="2">
      <t>ベッシ</t>
    </rPh>
    <phoneticPr fontId="5"/>
  </si>
  <si>
    <t>④延長保育料収入</t>
    <rPh sb="1" eb="3">
      <t>エンチョウ</t>
    </rPh>
    <rPh sb="3" eb="5">
      <t>ホイク</t>
    </rPh>
    <rPh sb="5" eb="6">
      <t>リョウ</t>
    </rPh>
    <rPh sb="6" eb="8">
      <t>シュウニュウ</t>
    </rPh>
    <phoneticPr fontId="5"/>
  </si>
  <si>
    <t>（単位：円）</t>
    <rPh sb="1" eb="3">
      <t>タンイ</t>
    </rPh>
    <rPh sb="4" eb="5">
      <t>エン</t>
    </rPh>
    <phoneticPr fontId="5"/>
  </si>
  <si>
    <t>⑤算定基準額</t>
    <rPh sb="1" eb="3">
      <t>サンテイ</t>
    </rPh>
    <rPh sb="3" eb="5">
      <t>キジュン</t>
    </rPh>
    <rPh sb="5" eb="6">
      <t>ガク</t>
    </rPh>
    <phoneticPr fontId="5"/>
  </si>
  <si>
    <t>基本額</t>
    <rPh sb="0" eb="2">
      <t>キホン</t>
    </rPh>
    <rPh sb="2" eb="3">
      <t>ガク</t>
    </rPh>
    <phoneticPr fontId="5"/>
  </si>
  <si>
    <t>加算額（必要従事者３人目以降）</t>
    <rPh sb="0" eb="1">
      <t>カ</t>
    </rPh>
    <rPh sb="1" eb="2">
      <t>サン</t>
    </rPh>
    <rPh sb="2" eb="3">
      <t>ガク</t>
    </rPh>
    <rPh sb="4" eb="6">
      <t>ヒツヨウ</t>
    </rPh>
    <rPh sb="6" eb="9">
      <t>ジュウジシャ</t>
    </rPh>
    <rPh sb="10" eb="11">
      <t>ニン</t>
    </rPh>
    <rPh sb="11" eb="12">
      <t>メ</t>
    </rPh>
    <rPh sb="12" eb="14">
      <t>イコウ</t>
    </rPh>
    <phoneticPr fontId="5"/>
  </si>
  <si>
    <t>基本分時間認定</t>
  </si>
  <si>
    <t>補助時間区分</t>
    <rPh sb="0" eb="2">
      <t>ホジョ</t>
    </rPh>
    <rPh sb="2" eb="4">
      <t>ジカン</t>
    </rPh>
    <rPh sb="4" eb="6">
      <t>クブン</t>
    </rPh>
    <phoneticPr fontId="5"/>
  </si>
  <si>
    <t>３歳未満児</t>
    <rPh sb="1" eb="2">
      <t>サイ</t>
    </rPh>
    <rPh sb="2" eb="4">
      <t>ミマン</t>
    </rPh>
    <rPh sb="4" eb="5">
      <t>ジ</t>
    </rPh>
    <phoneticPr fontId="5"/>
  </si>
  <si>
    <t>区分 ※</t>
    <rPh sb="0" eb="2">
      <t>クブン</t>
    </rPh>
    <phoneticPr fontId="5"/>
  </si>
  <si>
    <r>
      <t xml:space="preserve">基準額 </t>
    </r>
    <r>
      <rPr>
        <sz val="11"/>
        <rFont val="HGS創英角ﾎﾟｯﾌﾟ体"/>
        <family val="3"/>
        <charset val="128"/>
      </rPr>
      <t>15</t>
    </r>
    <rPh sb="0" eb="2">
      <t>キジュン</t>
    </rPh>
    <rPh sb="2" eb="3">
      <t>ガク</t>
    </rPh>
    <phoneticPr fontId="5"/>
  </si>
  <si>
    <t>時間</t>
    <rPh sb="0" eb="2">
      <t>ジカン</t>
    </rPh>
    <phoneticPr fontId="5"/>
  </si>
  <si>
    <t>1時間分</t>
    <rPh sb="1" eb="3">
      <t>ジカン</t>
    </rPh>
    <rPh sb="3" eb="4">
      <t>ブン</t>
    </rPh>
    <phoneticPr fontId="5"/>
  </si>
  <si>
    <r>
      <t>※　別紙5-1の①の</t>
    </r>
    <r>
      <rPr>
        <sz val="9"/>
        <rFont val="HGS創英角ﾎﾟｯﾌﾟ体"/>
        <family val="3"/>
        <charset val="128"/>
      </rPr>
      <t>１</t>
    </r>
    <r>
      <rPr>
        <sz val="9"/>
        <rFont val="ＭＳ ゴシック"/>
        <family val="3"/>
        <charset val="128"/>
      </rPr>
      <t>が1人以上なら30分</t>
    </r>
    <rPh sb="2" eb="4">
      <t>ベッシ</t>
    </rPh>
    <rPh sb="13" eb="14">
      <t>ヒト</t>
    </rPh>
    <rPh sb="14" eb="16">
      <t>イジョウ</t>
    </rPh>
    <rPh sb="20" eb="21">
      <t>フン</t>
    </rPh>
    <phoneticPr fontId="5"/>
  </si>
  <si>
    <t>2時間分</t>
    <rPh sb="1" eb="3">
      <t>ジカン</t>
    </rPh>
    <rPh sb="3" eb="4">
      <t>ブン</t>
    </rPh>
    <phoneticPr fontId="5"/>
  </si>
  <si>
    <t>補助単価（年額）</t>
    <rPh sb="0" eb="2">
      <t>ホジョ</t>
    </rPh>
    <rPh sb="2" eb="4">
      <t>タンカ</t>
    </rPh>
    <rPh sb="5" eb="7">
      <t>ネンガク</t>
    </rPh>
    <phoneticPr fontId="5"/>
  </si>
  <si>
    <r>
      <t>　  別紙5-1の①の</t>
    </r>
    <r>
      <rPr>
        <sz val="9"/>
        <rFont val="HGS創英角ﾎﾟｯﾌﾟ体"/>
        <family val="3"/>
        <charset val="128"/>
      </rPr>
      <t>２</t>
    </r>
    <r>
      <rPr>
        <sz val="9"/>
        <rFont val="ＭＳ ゴシック"/>
        <family val="3"/>
        <charset val="128"/>
      </rPr>
      <t>が6人以上なら1時間</t>
    </r>
    <rPh sb="14" eb="15">
      <t>ニン</t>
    </rPh>
    <rPh sb="15" eb="17">
      <t>イジョウ</t>
    </rPh>
    <rPh sb="20" eb="22">
      <t>ジカン</t>
    </rPh>
    <phoneticPr fontId="5"/>
  </si>
  <si>
    <t>3時間分</t>
    <rPh sb="1" eb="3">
      <t>ジカン</t>
    </rPh>
    <rPh sb="3" eb="4">
      <t>ブン</t>
    </rPh>
    <phoneticPr fontId="5"/>
  </si>
  <si>
    <t>0.5時間</t>
    <rPh sb="3" eb="5">
      <t>ジカン</t>
    </rPh>
    <phoneticPr fontId="5"/>
  </si>
  <si>
    <r>
      <t xml:space="preserve">    別紙5-1の①の</t>
    </r>
    <r>
      <rPr>
        <sz val="9"/>
        <rFont val="HGS創英角ﾎﾟｯﾌﾟ体"/>
        <family val="3"/>
        <charset val="128"/>
      </rPr>
      <t>３</t>
    </r>
    <r>
      <rPr>
        <sz val="9"/>
        <rFont val="ＭＳ ゴシック"/>
        <family val="3"/>
        <charset val="128"/>
      </rPr>
      <t>が3人以上なら2時間</t>
    </r>
    <rPh sb="15" eb="16">
      <t>ニン</t>
    </rPh>
    <rPh sb="16" eb="18">
      <t>イジョウ</t>
    </rPh>
    <rPh sb="21" eb="23">
      <t>ジカン</t>
    </rPh>
    <phoneticPr fontId="5"/>
  </si>
  <si>
    <r>
      <t>※1：別紙5-2 ③の</t>
    </r>
    <r>
      <rPr>
        <sz val="9"/>
        <rFont val="HGS創英角ﾎﾟｯﾌﾟ体"/>
        <family val="3"/>
        <charset val="128"/>
      </rPr>
      <t>11</t>
    </r>
    <rPh sb="3" eb="5">
      <t>ベッシ</t>
    </rPh>
    <phoneticPr fontId="5"/>
  </si>
  <si>
    <r>
      <t xml:space="preserve">計 </t>
    </r>
    <r>
      <rPr>
        <sz val="10"/>
        <rFont val="HGS創英角ﾎﾟｯﾌﾟ体"/>
        <family val="3"/>
        <charset val="128"/>
      </rPr>
      <t>１６</t>
    </r>
    <rPh sb="0" eb="1">
      <t>ケイ</t>
    </rPh>
    <phoneticPr fontId="5"/>
  </si>
  <si>
    <t>１時間</t>
    <phoneticPr fontId="5"/>
  </si>
  <si>
    <r>
      <t xml:space="preserve">    別紙5-1の①の</t>
    </r>
    <r>
      <rPr>
        <sz val="9"/>
        <rFont val="HGS創英角ﾎﾟｯﾌﾟ体"/>
        <family val="3"/>
        <charset val="128"/>
      </rPr>
      <t>４</t>
    </r>
    <r>
      <rPr>
        <sz val="9"/>
        <rFont val="ＭＳ ゴシック"/>
        <family val="3"/>
        <charset val="128"/>
      </rPr>
      <t>が3人以上なら3時間</t>
    </r>
    <rPh sb="15" eb="16">
      <t>ニン</t>
    </rPh>
    <rPh sb="16" eb="18">
      <t>イジョウ</t>
    </rPh>
    <rPh sb="21" eb="23">
      <t>ジカン</t>
    </rPh>
    <phoneticPr fontId="5"/>
  </si>
  <si>
    <r>
      <t>※2：別紙5-2 ③の</t>
    </r>
    <r>
      <rPr>
        <sz val="9"/>
        <rFont val="HGS創英角ﾎﾟｯﾌﾟ体"/>
        <family val="3"/>
        <charset val="128"/>
      </rPr>
      <t>12</t>
    </r>
    <rPh sb="3" eb="5">
      <t>ベッシ</t>
    </rPh>
    <phoneticPr fontId="5"/>
  </si>
  <si>
    <t>２時間</t>
    <phoneticPr fontId="5"/>
  </si>
  <si>
    <t xml:space="preserve">    複数に該当する場合は最大区分</t>
    <rPh sb="4" eb="6">
      <t>フクスウ</t>
    </rPh>
    <rPh sb="7" eb="9">
      <t>ガイトウ</t>
    </rPh>
    <rPh sb="11" eb="13">
      <t>バアイ</t>
    </rPh>
    <rPh sb="14" eb="16">
      <t>サイダイ</t>
    </rPh>
    <rPh sb="16" eb="18">
      <t>クブン</t>
    </rPh>
    <phoneticPr fontId="5"/>
  </si>
  <si>
    <r>
      <t>※3：別紙5-2 ③の</t>
    </r>
    <r>
      <rPr>
        <sz val="9"/>
        <rFont val="HGS創英角ﾎﾟｯﾌﾟ体"/>
        <family val="3"/>
        <charset val="128"/>
      </rPr>
      <t>13</t>
    </r>
    <rPh sb="3" eb="5">
      <t>ベッシ</t>
    </rPh>
    <phoneticPr fontId="5"/>
  </si>
  <si>
    <t>３時間</t>
    <phoneticPr fontId="5"/>
  </si>
  <si>
    <t>４時間</t>
    <phoneticPr fontId="5"/>
  </si>
  <si>
    <t>基本額　補助単価</t>
    <rPh sb="0" eb="2">
      <t>キホン</t>
    </rPh>
    <rPh sb="2" eb="3">
      <t>ガク</t>
    </rPh>
    <rPh sb="4" eb="6">
      <t>ホジョ</t>
    </rPh>
    <rPh sb="6" eb="8">
      <t>タンカ</t>
    </rPh>
    <phoneticPr fontId="5"/>
  </si>
  <si>
    <t>５時間</t>
    <phoneticPr fontId="5"/>
  </si>
  <si>
    <t>３０分</t>
    <rPh sb="2" eb="3">
      <t>フン</t>
    </rPh>
    <phoneticPr fontId="5"/>
  </si>
  <si>
    <t>６時間</t>
    <phoneticPr fontId="5"/>
  </si>
  <si>
    <r>
      <t xml:space="preserve">算定基準額合計
</t>
    </r>
    <r>
      <rPr>
        <sz val="12"/>
        <rFont val="HGS創英角ﾎﾟｯﾌﾟ体"/>
        <family val="3"/>
        <charset val="128"/>
      </rPr>
      <t>１７＝１５＋１６</t>
    </r>
    <rPh sb="0" eb="2">
      <t>サンテイ</t>
    </rPh>
    <rPh sb="2" eb="4">
      <t>キジュン</t>
    </rPh>
    <rPh sb="4" eb="5">
      <t>ガク</t>
    </rPh>
    <rPh sb="5" eb="7">
      <t>ゴウケイ</t>
    </rPh>
    <phoneticPr fontId="5"/>
  </si>
  <si>
    <t>別紙６－１</t>
    <rPh sb="0" eb="2">
      <t>ベッシ</t>
    </rPh>
    <phoneticPr fontId="2"/>
  </si>
  <si>
    <t>①延長保育申込児童数</t>
    <rPh sb="1" eb="3">
      <t>エンチョウ</t>
    </rPh>
    <rPh sb="3" eb="5">
      <t>ホイク</t>
    </rPh>
    <rPh sb="5" eb="7">
      <t>モウシコミ</t>
    </rPh>
    <rPh sb="7" eb="9">
      <t>ジドウ</t>
    </rPh>
    <rPh sb="9" eb="10">
      <t>スウ</t>
    </rPh>
    <phoneticPr fontId="2"/>
  </si>
  <si>
    <t>延長保育料収入</t>
    <rPh sb="0" eb="2">
      <t>エンチョウ</t>
    </rPh>
    <rPh sb="2" eb="4">
      <t>ホイク</t>
    </rPh>
    <rPh sb="4" eb="5">
      <t>リョウ</t>
    </rPh>
    <rPh sb="5" eb="7">
      <t>シュウニュウ</t>
    </rPh>
    <phoneticPr fontId="5"/>
  </si>
  <si>
    <t>１時間延長</t>
    <rPh sb="1" eb="3">
      <t>ジカン</t>
    </rPh>
    <rPh sb="3" eb="5">
      <t>エンチョウ</t>
    </rPh>
    <phoneticPr fontId="5"/>
  </si>
  <si>
    <t>２時間延長</t>
    <rPh sb="1" eb="3">
      <t>ジカン</t>
    </rPh>
    <rPh sb="3" eb="5">
      <t>エンチョウ</t>
    </rPh>
    <phoneticPr fontId="5"/>
  </si>
  <si>
    <t>３時間延長</t>
    <rPh sb="1" eb="3">
      <t>ジカン</t>
    </rPh>
    <rPh sb="3" eb="5">
      <t>エンチョウ</t>
    </rPh>
    <phoneticPr fontId="5"/>
  </si>
  <si>
    <t>３歳
未満児</t>
    <rPh sb="1" eb="2">
      <t>サイ</t>
    </rPh>
    <rPh sb="3" eb="5">
      <t>ミマン</t>
    </rPh>
    <rPh sb="5" eb="6">
      <t>ジ</t>
    </rPh>
    <phoneticPr fontId="5"/>
  </si>
  <si>
    <t>３歳
以上児</t>
    <rPh sb="1" eb="2">
      <t>サイ</t>
    </rPh>
    <rPh sb="3" eb="5">
      <t>イジョウ</t>
    </rPh>
    <rPh sb="5" eb="6">
      <t>ジ</t>
    </rPh>
    <phoneticPr fontId="5"/>
  </si>
  <si>
    <t>a</t>
    <phoneticPr fontId="5"/>
  </si>
  <si>
    <t>b</t>
    <phoneticPr fontId="5"/>
  </si>
  <si>
    <t>c</t>
    <phoneticPr fontId="5"/>
  </si>
  <si>
    <t>d</t>
    <phoneticPr fontId="5"/>
  </si>
  <si>
    <t>e</t>
    <phoneticPr fontId="5"/>
  </si>
  <si>
    <t>f</t>
    <phoneticPr fontId="5"/>
  </si>
  <si>
    <t>g</t>
    <phoneticPr fontId="5"/>
  </si>
  <si>
    <t>h</t>
    <phoneticPr fontId="5"/>
  </si>
  <si>
    <t>i</t>
    <phoneticPr fontId="5"/>
  </si>
  <si>
    <t>j</t>
    <phoneticPr fontId="5"/>
  </si>
  <si>
    <t>k</t>
    <phoneticPr fontId="5"/>
  </si>
  <si>
    <t>l</t>
    <phoneticPr fontId="5"/>
  </si>
  <si>
    <t>m</t>
    <phoneticPr fontId="5"/>
  </si>
  <si>
    <t>n</t>
    <phoneticPr fontId="5"/>
  </si>
  <si>
    <t>o</t>
    <phoneticPr fontId="5"/>
  </si>
  <si>
    <t>p</t>
    <phoneticPr fontId="5"/>
  </si>
  <si>
    <t>q</t>
    <phoneticPr fontId="5"/>
  </si>
  <si>
    <t>r</t>
    <phoneticPr fontId="5"/>
  </si>
  <si>
    <t>s</t>
    <phoneticPr fontId="5"/>
  </si>
  <si>
    <t>t</t>
    <phoneticPr fontId="5"/>
  </si>
  <si>
    <t>u</t>
    <phoneticPr fontId="5"/>
  </si>
  <si>
    <t>v</t>
    <phoneticPr fontId="5"/>
  </si>
  <si>
    <t>w</t>
    <phoneticPr fontId="5"/>
  </si>
  <si>
    <t>x</t>
    <phoneticPr fontId="5"/>
  </si>
  <si>
    <t>(a+c)×3,000</t>
    <phoneticPr fontId="5"/>
  </si>
  <si>
    <t>(e+g)×1,900</t>
    <phoneticPr fontId="5"/>
  </si>
  <si>
    <t>(i+k)×6,000</t>
    <phoneticPr fontId="5"/>
  </si>
  <si>
    <t>(m+o)×3,800</t>
    <phoneticPr fontId="5"/>
  </si>
  <si>
    <t>(q+s)×9,000</t>
    <phoneticPr fontId="5"/>
  </si>
  <si>
    <t>(u+w)×5,700</t>
    <phoneticPr fontId="5"/>
  </si>
  <si>
    <t>(注)</t>
    <rPh sb="1" eb="2">
      <t>チュウ</t>
    </rPh>
    <phoneticPr fontId="2"/>
  </si>
  <si>
    <t>１　月例報告書の別紙３延長保育月別申込児童数報告書の（２）保育標準時間内の延長保育登録児童数の数字をあてはめること。</t>
    <rPh sb="29" eb="31">
      <t>ホイク</t>
    </rPh>
    <rPh sb="31" eb="33">
      <t>ヒョウジュン</t>
    </rPh>
    <rPh sb="33" eb="35">
      <t>ジカン</t>
    </rPh>
    <rPh sb="35" eb="36">
      <t>ナイ</t>
    </rPh>
    <rPh sb="37" eb="39">
      <t>エンチョウ</t>
    </rPh>
    <rPh sb="39" eb="41">
      <t>ホイク</t>
    </rPh>
    <rPh sb="41" eb="43">
      <t>トウロク</t>
    </rPh>
    <rPh sb="43" eb="45">
      <t>ジドウ</t>
    </rPh>
    <rPh sb="45" eb="46">
      <t>スウ</t>
    </rPh>
    <phoneticPr fontId="2"/>
  </si>
  <si>
    <t>算定基準額算出内訳【短時間認定児童に係る延長保育事業】</t>
    <rPh sb="0" eb="2">
      <t>サンテイ</t>
    </rPh>
    <rPh sb="2" eb="4">
      <t>キジュン</t>
    </rPh>
    <rPh sb="4" eb="5">
      <t>ガク</t>
    </rPh>
    <rPh sb="5" eb="7">
      <t>サンシュツ</t>
    </rPh>
    <rPh sb="7" eb="9">
      <t>ウチワケ</t>
    </rPh>
    <rPh sb="10" eb="13">
      <t>タンジカン</t>
    </rPh>
    <rPh sb="13" eb="15">
      <t>ニンテイ</t>
    </rPh>
    <rPh sb="15" eb="17">
      <t>ジドウ</t>
    </rPh>
    <rPh sb="18" eb="19">
      <t>カカ</t>
    </rPh>
    <rPh sb="20" eb="22">
      <t>エンチョウ</t>
    </rPh>
    <rPh sb="22" eb="24">
      <t>ホイク</t>
    </rPh>
    <rPh sb="24" eb="26">
      <t>ジギョウ</t>
    </rPh>
    <phoneticPr fontId="5"/>
  </si>
  <si>
    <t>(単位：人）</t>
    <rPh sb="1" eb="3">
      <t>タンイ</t>
    </rPh>
    <rPh sb="4" eb="5">
      <t>ニン</t>
    </rPh>
    <phoneticPr fontId="5"/>
  </si>
  <si>
    <t>(単位：円）</t>
    <rPh sb="1" eb="3">
      <t>タンイ</t>
    </rPh>
    <rPh sb="4" eb="5">
      <t>エン</t>
    </rPh>
    <phoneticPr fontId="5"/>
  </si>
  <si>
    <t>別紙６－２</t>
    <rPh sb="0" eb="2">
      <t>ベッシ</t>
    </rPh>
    <phoneticPr fontId="5"/>
  </si>
  <si>
    <t>②月平均利用児童数</t>
    <rPh sb="1" eb="4">
      <t>ツキヘイキン</t>
    </rPh>
    <rPh sb="4" eb="6">
      <t>リヨウ</t>
    </rPh>
    <rPh sb="6" eb="8">
      <t>ジドウ</t>
    </rPh>
    <rPh sb="8" eb="9">
      <t>スウ</t>
    </rPh>
    <phoneticPr fontId="5"/>
  </si>
  <si>
    <t>③短時間在籍児童数</t>
    <rPh sb="1" eb="4">
      <t>タンジカン</t>
    </rPh>
    <rPh sb="4" eb="6">
      <t>ザイセキ</t>
    </rPh>
    <rPh sb="6" eb="8">
      <t>ジドウ</t>
    </rPh>
    <rPh sb="8" eb="9">
      <t>スウ</t>
    </rPh>
    <phoneticPr fontId="5"/>
  </si>
  <si>
    <t>④算定基準額</t>
    <rPh sb="1" eb="3">
      <t>サンテイ</t>
    </rPh>
    <rPh sb="3" eb="5">
      <t>キジュン</t>
    </rPh>
    <rPh sb="5" eb="6">
      <t>ガク</t>
    </rPh>
    <phoneticPr fontId="5"/>
  </si>
  <si>
    <t>月平均利用児童数</t>
    <rPh sb="0" eb="3">
      <t>ツキヘイキン</t>
    </rPh>
    <rPh sb="3" eb="5">
      <t>リヨウ</t>
    </rPh>
    <rPh sb="5" eb="7">
      <t>ジドウ</t>
    </rPh>
    <rPh sb="7" eb="8">
      <t>スウ</t>
    </rPh>
    <phoneticPr fontId="5"/>
  </si>
  <si>
    <t>月初日の
短時間在籍児童数</t>
    <rPh sb="0" eb="1">
      <t>ツキ</t>
    </rPh>
    <rPh sb="1" eb="3">
      <t>ショニチ</t>
    </rPh>
    <rPh sb="5" eb="8">
      <t>タンジカン</t>
    </rPh>
    <rPh sb="8" eb="10">
      <t>ザイセキ</t>
    </rPh>
    <rPh sb="10" eb="12">
      <t>ジドウ</t>
    </rPh>
    <rPh sb="12" eb="13">
      <t>スウ</t>
    </rPh>
    <phoneticPr fontId="5"/>
  </si>
  <si>
    <t>時間数</t>
    <rPh sb="0" eb="3">
      <t>ジカンスウ</t>
    </rPh>
    <phoneticPr fontId="5"/>
  </si>
  <si>
    <t>補助単価</t>
    <rPh sb="0" eb="2">
      <t>ホジョ</t>
    </rPh>
    <rPh sb="2" eb="4">
      <t>タンカ</t>
    </rPh>
    <phoneticPr fontId="5"/>
  </si>
  <si>
    <t>算定基準額</t>
    <rPh sb="0" eb="2">
      <t>サンテイ</t>
    </rPh>
    <rPh sb="2" eb="4">
      <t>キジュン</t>
    </rPh>
    <rPh sb="4" eb="5">
      <t>ガク</t>
    </rPh>
    <phoneticPr fontId="5"/>
  </si>
  <si>
    <t>２３
（下記表より算出）</t>
    <rPh sb="4" eb="6">
      <t>カキ</t>
    </rPh>
    <rPh sb="6" eb="7">
      <t>ヒョウ</t>
    </rPh>
    <rPh sb="9" eb="11">
      <t>サンシュツ</t>
    </rPh>
    <phoneticPr fontId="5"/>
  </si>
  <si>
    <t>２４
（２２年平均人数×23）</t>
    <rPh sb="6" eb="9">
      <t>ネンヘイキン</t>
    </rPh>
    <rPh sb="9" eb="11">
      <t>ニンズウ</t>
    </rPh>
    <phoneticPr fontId="5"/>
  </si>
  <si>
    <t>【参考】補助単価</t>
    <rPh sb="1" eb="3">
      <t>サンコウ</t>
    </rPh>
    <rPh sb="4" eb="6">
      <t>ホジョ</t>
    </rPh>
    <rPh sb="6" eb="8">
      <t>タンカ</t>
    </rPh>
    <phoneticPr fontId="5"/>
  </si>
  <si>
    <t>単価</t>
    <rPh sb="0" eb="2">
      <t>タンカ</t>
    </rPh>
    <phoneticPr fontId="5"/>
  </si>
  <si>
    <t>時間延長</t>
    <rPh sb="0" eb="2">
      <t>ジカン</t>
    </rPh>
    <rPh sb="2" eb="4">
      <t>エンチョウ</t>
    </rPh>
    <phoneticPr fontId="5"/>
  </si>
  <si>
    <t>別紙７</t>
    <rPh sb="0" eb="2">
      <t>ベッシ</t>
    </rPh>
    <phoneticPr fontId="5"/>
  </si>
  <si>
    <t>算定基準額算出内訳【推進分】</t>
    <rPh sb="0" eb="2">
      <t>サンテイ</t>
    </rPh>
    <rPh sb="2" eb="4">
      <t>キジュン</t>
    </rPh>
    <rPh sb="4" eb="5">
      <t>ガク</t>
    </rPh>
    <rPh sb="5" eb="7">
      <t>サンシュツ</t>
    </rPh>
    <rPh sb="7" eb="9">
      <t>ウチワケ</t>
    </rPh>
    <rPh sb="10" eb="12">
      <t>スイシン</t>
    </rPh>
    <rPh sb="12" eb="13">
      <t>ブン</t>
    </rPh>
    <phoneticPr fontId="5"/>
  </si>
  <si>
    <t>従事者配置基準数</t>
    <rPh sb="0" eb="3">
      <t>ジュウジシャ</t>
    </rPh>
    <rPh sb="3" eb="5">
      <t>ハイチ</t>
    </rPh>
    <rPh sb="5" eb="7">
      <t>キジュン</t>
    </rPh>
    <rPh sb="7" eb="8">
      <t>スウ</t>
    </rPh>
    <phoneticPr fontId="5"/>
  </si>
  <si>
    <t>～8:00</t>
    <phoneticPr fontId="5"/>
  </si>
  <si>
    <t>17:00～</t>
    <phoneticPr fontId="5"/>
  </si>
  <si>
    <t>7:00～8:00</t>
    <phoneticPr fontId="5"/>
  </si>
  <si>
    <t>17:00～18:00</t>
    <phoneticPr fontId="5"/>
  </si>
  <si>
    <t>0歳</t>
    <rPh sb="1" eb="2">
      <t>サイジ</t>
    </rPh>
    <phoneticPr fontId="5"/>
  </si>
  <si>
    <t>1･2歳</t>
    <rPh sb="3" eb="4">
      <t>サイジ</t>
    </rPh>
    <phoneticPr fontId="5"/>
  </si>
  <si>
    <t>3歳</t>
    <rPh sb="1" eb="2">
      <t>サイジ</t>
    </rPh>
    <phoneticPr fontId="5"/>
  </si>
  <si>
    <t>4歳以上</t>
    <rPh sb="1" eb="2">
      <t>サイ</t>
    </rPh>
    <rPh sb="2" eb="4">
      <t>イジョウ</t>
    </rPh>
    <phoneticPr fontId="5"/>
  </si>
  <si>
    <t>実際の常勤職員配置
（いずれかに入力）</t>
    <rPh sb="0" eb="2">
      <t>ジッサイ</t>
    </rPh>
    <rPh sb="3" eb="5">
      <t>ジョウキン</t>
    </rPh>
    <rPh sb="5" eb="7">
      <t>ショクイン</t>
    </rPh>
    <rPh sb="7" eb="9">
      <t>ハイチ</t>
    </rPh>
    <rPh sb="16" eb="18">
      <t>ニュウリョク</t>
    </rPh>
    <phoneticPr fontId="5"/>
  </si>
  <si>
    <r>
      <rPr>
        <sz val="9"/>
        <rFont val="HGS創英角ﾎﾟｯﾌﾟ体"/>
        <family val="3"/>
        <charset val="128"/>
      </rPr>
      <t>35</t>
    </r>
    <r>
      <rPr>
        <sz val="9"/>
        <rFont val="ＭＳ ゴシック"/>
        <family val="3"/>
        <charset val="128"/>
      </rPr>
      <t>×</t>
    </r>
    <phoneticPr fontId="5"/>
  </si>
  <si>
    <r>
      <t>(</t>
    </r>
    <r>
      <rPr>
        <sz val="9"/>
        <rFont val="HGS創英角ﾎﾟｯﾌﾟ体"/>
        <family val="3"/>
        <charset val="128"/>
      </rPr>
      <t>36</t>
    </r>
    <r>
      <rPr>
        <sz val="9"/>
        <rFont val="ＭＳ ゴシック"/>
        <family val="3"/>
        <charset val="128"/>
      </rPr>
      <t>-</t>
    </r>
    <r>
      <rPr>
        <sz val="9"/>
        <rFont val="HGS創英角ﾎﾟｯﾌﾟ体"/>
        <family val="3"/>
        <charset val="128"/>
      </rPr>
      <t>37</t>
    </r>
    <r>
      <rPr>
        <sz val="9"/>
        <rFont val="ＭＳ ゴシック"/>
        <family val="3"/>
        <charset val="128"/>
      </rPr>
      <t>,</t>
    </r>
    <r>
      <rPr>
        <sz val="9"/>
        <rFont val="HGS創英角ﾎﾟｯﾌﾟ体"/>
        <family val="3"/>
        <charset val="128"/>
      </rPr>
      <t>38</t>
    </r>
    <r>
      <rPr>
        <sz val="9"/>
        <rFont val="ＭＳ ゴシック"/>
        <family val="3"/>
        <charset val="128"/>
      </rPr>
      <t>,</t>
    </r>
    <r>
      <rPr>
        <sz val="9"/>
        <rFont val="HGS創英角ﾎﾟｯﾌﾟ体"/>
        <family val="3"/>
        <charset val="128"/>
      </rPr>
      <t>39</t>
    </r>
    <r>
      <rPr>
        <sz val="9"/>
        <rFont val="ＭＳ ゴシック"/>
        <family val="3"/>
        <charset val="128"/>
      </rPr>
      <t>のいずれか)×</t>
    </r>
    <phoneticPr fontId="5"/>
  </si>
  <si>
    <r>
      <rPr>
        <sz val="9"/>
        <rFont val="HGS創英角ﾎﾟｯﾌﾟ体"/>
        <family val="3"/>
        <charset val="128"/>
      </rPr>
      <t>37</t>
    </r>
    <r>
      <rPr>
        <sz val="9"/>
        <rFont val="ＭＳ ゴシック"/>
        <family val="3"/>
        <charset val="128"/>
      </rPr>
      <t>,</t>
    </r>
    <r>
      <rPr>
        <sz val="9"/>
        <rFont val="HGS創英角ﾎﾟｯﾌﾟ体"/>
        <family val="3"/>
        <charset val="128"/>
      </rPr>
      <t>38</t>
    </r>
    <r>
      <rPr>
        <sz val="9"/>
        <rFont val="ＭＳ ゴシック"/>
        <family val="3"/>
        <charset val="128"/>
      </rPr>
      <t>,</t>
    </r>
    <r>
      <rPr>
        <sz val="9"/>
        <rFont val="HGS創英角ﾎﾟｯﾌﾟ体"/>
        <family val="3"/>
        <charset val="128"/>
      </rPr>
      <t>39</t>
    </r>
    <r>
      <rPr>
        <sz val="9"/>
        <rFont val="ＭＳ ゴシック"/>
        <family val="3"/>
        <charset val="128"/>
      </rPr>
      <t>のいずれか×　　　</t>
    </r>
    <phoneticPr fontId="5"/>
  </si>
  <si>
    <t>配置基準　計算</t>
    <rPh sb="0" eb="2">
      <t>ハイチ</t>
    </rPh>
    <rPh sb="2" eb="4">
      <t>キジュン</t>
    </rPh>
    <rPh sb="5" eb="7">
      <t>ケイサン</t>
    </rPh>
    <phoneticPr fontId="5"/>
  </si>
  <si>
    <t>2人以上</t>
    <rPh sb="1" eb="2">
      <t>ニン</t>
    </rPh>
    <rPh sb="2" eb="4">
      <t>イジョウ</t>
    </rPh>
    <phoneticPr fontId="5"/>
  </si>
  <si>
    <t>１人</t>
    <rPh sb="1" eb="2">
      <t>ニン</t>
    </rPh>
    <phoneticPr fontId="5"/>
  </si>
  <si>
    <t>全て非常勤</t>
    <rPh sb="0" eb="1">
      <t>スベ</t>
    </rPh>
    <rPh sb="2" eb="5">
      <t>ヒジョウキン</t>
    </rPh>
    <phoneticPr fontId="5"/>
  </si>
  <si>
    <r>
      <t>１　</t>
    </r>
    <r>
      <rPr>
        <sz val="10"/>
        <color indexed="8"/>
        <rFont val="HGS創英角ﾎﾟｯﾌﾟ体"/>
        <family val="3"/>
        <charset val="128"/>
      </rPr>
      <t>２５</t>
    </r>
    <r>
      <rPr>
        <sz val="10"/>
        <color indexed="8"/>
        <rFont val="ＭＳ ゴシック"/>
        <family val="3"/>
        <charset val="128"/>
      </rPr>
      <t>～</t>
    </r>
    <r>
      <rPr>
        <sz val="10"/>
        <color indexed="8"/>
        <rFont val="HGS創英角ﾎﾟｯﾌﾟ体"/>
        <family val="3"/>
        <charset val="128"/>
      </rPr>
      <t>３４</t>
    </r>
    <r>
      <rPr>
        <sz val="10"/>
        <color indexed="8"/>
        <rFont val="ＭＳ ゴシック"/>
        <family val="3"/>
        <charset val="128"/>
      </rPr>
      <t>は月例報告書の別紙２－２延長保育月別平均利用児童数報告書の（２）推進分の該当する時間の児童数をあてはめること。</t>
    </r>
    <rPh sb="8" eb="10">
      <t>ゲツレイ</t>
    </rPh>
    <rPh sb="10" eb="13">
      <t>ホウコクショ</t>
    </rPh>
    <rPh sb="14" eb="16">
      <t>ベッシ</t>
    </rPh>
    <rPh sb="39" eb="41">
      <t>スイシン</t>
    </rPh>
    <rPh sb="41" eb="42">
      <t>ブン</t>
    </rPh>
    <rPh sb="43" eb="45">
      <t>ガイトウ</t>
    </rPh>
    <rPh sb="47" eb="49">
      <t>ジカン</t>
    </rPh>
    <rPh sb="50" eb="52">
      <t>ジドウ</t>
    </rPh>
    <rPh sb="52" eb="53">
      <t>スウ</t>
    </rPh>
    <phoneticPr fontId="5"/>
  </si>
  <si>
    <t>１　従事者配置基準数の計算方法</t>
    <rPh sb="2" eb="5">
      <t>ジュウジシャ</t>
    </rPh>
    <rPh sb="5" eb="7">
      <t>ハイチ</t>
    </rPh>
    <rPh sb="7" eb="9">
      <t>キジュン</t>
    </rPh>
    <rPh sb="9" eb="10">
      <t>スウ</t>
    </rPh>
    <rPh sb="11" eb="13">
      <t>ケイサン</t>
    </rPh>
    <rPh sb="13" eb="15">
      <t>ホウホウ</t>
    </rPh>
    <phoneticPr fontId="5"/>
  </si>
  <si>
    <r>
      <t>　　</t>
    </r>
    <r>
      <rPr>
        <sz val="10"/>
        <rFont val="HGS創英角ﾎﾟｯﾌﾟ体"/>
        <family val="3"/>
        <charset val="128"/>
      </rPr>
      <t>３５</t>
    </r>
    <r>
      <rPr>
        <sz val="10"/>
        <rFont val="ＭＳ ゴシック"/>
        <family val="3"/>
        <charset val="128"/>
      </rPr>
      <t>＝｛(</t>
    </r>
    <r>
      <rPr>
        <sz val="10"/>
        <rFont val="HGS創英角ﾎﾟｯﾌﾟ体"/>
        <family val="3"/>
        <charset val="128"/>
      </rPr>
      <t>２５</t>
    </r>
    <r>
      <rPr>
        <sz val="10"/>
        <rFont val="ＭＳ ゴシック"/>
        <family val="3"/>
        <charset val="128"/>
      </rPr>
      <t>/3)+(</t>
    </r>
    <r>
      <rPr>
        <sz val="10"/>
        <rFont val="HGS創英角ﾎﾟｯﾌﾟ体"/>
        <family val="3"/>
        <charset val="128"/>
      </rPr>
      <t>２６</t>
    </r>
    <r>
      <rPr>
        <sz val="10"/>
        <rFont val="ＭＳ ゴシック"/>
        <family val="3"/>
        <charset val="128"/>
      </rPr>
      <t>/6)+(</t>
    </r>
    <r>
      <rPr>
        <sz val="10"/>
        <rFont val="HGS創英角ﾎﾟｯﾌﾟ体"/>
        <family val="3"/>
        <charset val="128"/>
      </rPr>
      <t>２７</t>
    </r>
    <r>
      <rPr>
        <sz val="10"/>
        <rFont val="ＭＳ ゴシック"/>
        <family val="3"/>
        <charset val="128"/>
      </rPr>
      <t>/20)+(</t>
    </r>
    <r>
      <rPr>
        <sz val="10"/>
        <rFont val="HGS創英角ﾎﾟｯﾌﾟ体"/>
        <family val="3"/>
        <charset val="128"/>
      </rPr>
      <t>２８</t>
    </r>
    <r>
      <rPr>
        <sz val="10"/>
        <rFont val="ＭＳ ゴシック"/>
        <family val="3"/>
        <charset val="128"/>
      </rPr>
      <t>/30)｝　　</t>
    </r>
    <r>
      <rPr>
        <sz val="10"/>
        <rFont val="HGS創英角ﾎﾟｯﾌﾟ体"/>
        <family val="3"/>
        <charset val="128"/>
      </rPr>
      <t>３６</t>
    </r>
    <r>
      <rPr>
        <sz val="10"/>
        <rFont val="ＭＳ ゴシック"/>
        <family val="3"/>
        <charset val="128"/>
      </rPr>
      <t>＝｛</t>
    </r>
    <r>
      <rPr>
        <sz val="10"/>
        <rFont val="HGS創英角ﾎﾟｯﾌﾟ体"/>
        <family val="3"/>
        <charset val="128"/>
      </rPr>
      <t>(３０</t>
    </r>
    <r>
      <rPr>
        <sz val="10"/>
        <rFont val="ＭＳ ゴシック"/>
        <family val="3"/>
        <charset val="128"/>
      </rPr>
      <t>/3)+(</t>
    </r>
    <r>
      <rPr>
        <sz val="10"/>
        <rFont val="HGS創英角ﾎﾟｯﾌﾟ体"/>
        <family val="3"/>
        <charset val="128"/>
      </rPr>
      <t>３１</t>
    </r>
    <r>
      <rPr>
        <sz val="10"/>
        <rFont val="ＭＳ ゴシック"/>
        <family val="3"/>
        <charset val="128"/>
      </rPr>
      <t>/6)+(</t>
    </r>
    <r>
      <rPr>
        <sz val="10"/>
        <rFont val="HGS創英角ﾎﾟｯﾌﾟ体"/>
        <family val="3"/>
        <charset val="128"/>
      </rPr>
      <t>３２</t>
    </r>
    <r>
      <rPr>
        <sz val="10"/>
        <rFont val="ＭＳ ゴシック"/>
        <family val="3"/>
        <charset val="128"/>
      </rPr>
      <t>/20)+(</t>
    </r>
    <r>
      <rPr>
        <sz val="10"/>
        <rFont val="HGS創英角ﾎﾟｯﾌﾟ体"/>
        <family val="3"/>
        <charset val="128"/>
      </rPr>
      <t>３３</t>
    </r>
    <r>
      <rPr>
        <sz val="10"/>
        <rFont val="ＭＳ ゴシック"/>
        <family val="3"/>
        <charset val="128"/>
      </rPr>
      <t>/30)｝</t>
    </r>
    <phoneticPr fontId="5"/>
  </si>
  <si>
    <t>　　　　なお、年齢別に小数点１桁（小数点２桁以下切り捨て）目までを算出し、その合計の端数（小数点１桁）を四捨五入する。児童数合計が０人の場合を除いて、必要従事者が２未満となる場合は２とする。</t>
    <rPh sb="7" eb="9">
      <t>ネンレイ</t>
    </rPh>
    <rPh sb="9" eb="10">
      <t>ベツ</t>
    </rPh>
    <rPh sb="11" eb="14">
      <t>ショウスウテン</t>
    </rPh>
    <rPh sb="15" eb="16">
      <t>ケタ</t>
    </rPh>
    <rPh sb="17" eb="20">
      <t>ショウスウテン</t>
    </rPh>
    <rPh sb="21" eb="22">
      <t>ケタ</t>
    </rPh>
    <rPh sb="22" eb="24">
      <t>イカ</t>
    </rPh>
    <rPh sb="24" eb="25">
      <t>キ</t>
    </rPh>
    <rPh sb="26" eb="27">
      <t>ス</t>
    </rPh>
    <rPh sb="29" eb="30">
      <t>メ</t>
    </rPh>
    <rPh sb="33" eb="35">
      <t>サンシュツ</t>
    </rPh>
    <rPh sb="39" eb="41">
      <t>ゴウケイ</t>
    </rPh>
    <rPh sb="42" eb="44">
      <t>ハスウ</t>
    </rPh>
    <rPh sb="45" eb="48">
      <t>ショウスウテン</t>
    </rPh>
    <rPh sb="49" eb="50">
      <t>ケタ</t>
    </rPh>
    <rPh sb="52" eb="56">
      <t>シシャゴニュウ</t>
    </rPh>
    <phoneticPr fontId="5"/>
  </si>
  <si>
    <t>２　17:00の算定基準額の算出は、施設の実態にあわせ必要従事者２人までは常勤単価、その他は非常勤単価で算出する。</t>
    <rPh sb="8" eb="10">
      <t>サンテイ</t>
    </rPh>
    <rPh sb="10" eb="12">
      <t>キジュン</t>
    </rPh>
    <rPh sb="12" eb="13">
      <t>ガク</t>
    </rPh>
    <rPh sb="14" eb="16">
      <t>サンシュツ</t>
    </rPh>
    <rPh sb="18" eb="20">
      <t>シセツ</t>
    </rPh>
    <rPh sb="21" eb="23">
      <t>ジッタイ</t>
    </rPh>
    <rPh sb="27" eb="29">
      <t>ヒツヨウ</t>
    </rPh>
    <rPh sb="29" eb="32">
      <t>ジュウジシャ</t>
    </rPh>
    <rPh sb="33" eb="34">
      <t>ニン</t>
    </rPh>
    <rPh sb="37" eb="39">
      <t>ジョウキン</t>
    </rPh>
    <rPh sb="39" eb="41">
      <t>タンカ</t>
    </rPh>
    <rPh sb="44" eb="45">
      <t>タ</t>
    </rPh>
    <rPh sb="46" eb="49">
      <t>ヒジョウキン</t>
    </rPh>
    <rPh sb="49" eb="51">
      <t>タンカ</t>
    </rPh>
    <rPh sb="52" eb="54">
      <t>サンシュツ</t>
    </rPh>
    <phoneticPr fontId="5"/>
  </si>
  <si>
    <r>
      <t>３　</t>
    </r>
    <r>
      <rPr>
        <sz val="10"/>
        <rFont val="HGS創英角ﾎﾟｯﾌﾟ体"/>
        <family val="3"/>
        <charset val="128"/>
      </rPr>
      <t>３７</t>
    </r>
    <r>
      <rPr>
        <sz val="10"/>
        <rFont val="ＭＳ ゴシック"/>
        <family val="3"/>
        <charset val="128"/>
      </rPr>
      <t>～</t>
    </r>
    <r>
      <rPr>
        <sz val="10"/>
        <rFont val="HGS創英角ﾎﾟｯﾌﾟ体"/>
        <family val="3"/>
        <charset val="128"/>
      </rPr>
      <t>３９</t>
    </r>
    <r>
      <rPr>
        <sz val="10"/>
        <rFont val="ＭＳ ゴシック"/>
        <family val="3"/>
        <charset val="128"/>
      </rPr>
      <t>は、17:00～18:00の職員配置について施設の実態に応じて、いずれか１つに入力すること。</t>
    </r>
    <rPh sb="21" eb="23">
      <t>ショクイン</t>
    </rPh>
    <rPh sb="23" eb="25">
      <t>ハイチ</t>
    </rPh>
    <rPh sb="29" eb="31">
      <t>シセツ</t>
    </rPh>
    <rPh sb="32" eb="34">
      <t>ジッタイ</t>
    </rPh>
    <rPh sb="35" eb="36">
      <t>オウ</t>
    </rPh>
    <rPh sb="46" eb="48">
      <t>ニュウリョク</t>
    </rPh>
    <phoneticPr fontId="5"/>
  </si>
  <si>
    <r>
      <t>　　・常勤職員（常勤的非常勤含む）が２人以上いる場合は、</t>
    </r>
    <r>
      <rPr>
        <sz val="10"/>
        <rFont val="HGS創英角ﾎﾟｯﾌﾟ体"/>
        <family val="3"/>
        <charset val="128"/>
      </rPr>
      <t>３７</t>
    </r>
    <r>
      <rPr>
        <sz val="10"/>
        <rFont val="ＭＳ ゴシック"/>
        <family val="3"/>
        <charset val="128"/>
      </rPr>
      <t>に「２」を入力。</t>
    </r>
    <rPh sb="3" eb="5">
      <t>ジョウキン</t>
    </rPh>
    <rPh sb="5" eb="7">
      <t>ショクイン</t>
    </rPh>
    <rPh sb="8" eb="10">
      <t>ジョウキン</t>
    </rPh>
    <rPh sb="10" eb="11">
      <t>テキ</t>
    </rPh>
    <rPh sb="11" eb="14">
      <t>ヒジョウキン</t>
    </rPh>
    <rPh sb="14" eb="15">
      <t>フク</t>
    </rPh>
    <rPh sb="19" eb="20">
      <t>ニン</t>
    </rPh>
    <rPh sb="20" eb="22">
      <t>イジョウ</t>
    </rPh>
    <rPh sb="24" eb="26">
      <t>バアイ</t>
    </rPh>
    <rPh sb="35" eb="37">
      <t>ニュウリョク</t>
    </rPh>
    <phoneticPr fontId="5"/>
  </si>
  <si>
    <r>
      <t>　　・常勤職員（常勤的非常勤含む）が１人のみの場合は、</t>
    </r>
    <r>
      <rPr>
        <sz val="10"/>
        <rFont val="HGS創英角ﾎﾟｯﾌﾟ体"/>
        <family val="3"/>
        <charset val="128"/>
      </rPr>
      <t>３８</t>
    </r>
    <r>
      <rPr>
        <sz val="10"/>
        <rFont val="ＭＳ ゴシック"/>
        <family val="3"/>
        <charset val="128"/>
      </rPr>
      <t>に「１」を入力。</t>
    </r>
    <rPh sb="3" eb="5">
      <t>ジョウキン</t>
    </rPh>
    <rPh sb="5" eb="7">
      <t>ショクイン</t>
    </rPh>
    <rPh sb="8" eb="10">
      <t>ジョウキン</t>
    </rPh>
    <rPh sb="10" eb="11">
      <t>テキ</t>
    </rPh>
    <rPh sb="11" eb="14">
      <t>ヒジョウキン</t>
    </rPh>
    <rPh sb="14" eb="15">
      <t>フク</t>
    </rPh>
    <rPh sb="19" eb="20">
      <t>ニン</t>
    </rPh>
    <rPh sb="23" eb="25">
      <t>バアイ</t>
    </rPh>
    <rPh sb="34" eb="36">
      <t>ニュウリョク</t>
    </rPh>
    <phoneticPr fontId="5"/>
  </si>
  <si>
    <r>
      <t>　　・常勤職員（常勤的非常勤含む）がいない（非常勤職員のみで対応）場合は、</t>
    </r>
    <r>
      <rPr>
        <sz val="10"/>
        <rFont val="HGS創英角ﾎﾟｯﾌﾟ体"/>
        <family val="3"/>
        <charset val="128"/>
      </rPr>
      <t>３９</t>
    </r>
    <r>
      <rPr>
        <sz val="10"/>
        <rFont val="ＭＳ ゴシック"/>
        <family val="3"/>
        <charset val="128"/>
      </rPr>
      <t>に「０」を入力。</t>
    </r>
    <rPh sb="3" eb="5">
      <t>ジョウキン</t>
    </rPh>
    <rPh sb="5" eb="7">
      <t>ショクイン</t>
    </rPh>
    <rPh sb="8" eb="10">
      <t>ジョウキン</t>
    </rPh>
    <rPh sb="10" eb="11">
      <t>テキ</t>
    </rPh>
    <rPh sb="11" eb="14">
      <t>ヒジョウキン</t>
    </rPh>
    <rPh sb="14" eb="15">
      <t>フク</t>
    </rPh>
    <rPh sb="22" eb="25">
      <t>ヒジョウキン</t>
    </rPh>
    <rPh sb="25" eb="27">
      <t>ショクイン</t>
    </rPh>
    <rPh sb="30" eb="32">
      <t>タイオウ</t>
    </rPh>
    <rPh sb="33" eb="35">
      <t>バアイ</t>
    </rPh>
    <rPh sb="44" eb="46">
      <t>ニュウリョク</t>
    </rPh>
    <phoneticPr fontId="5"/>
  </si>
  <si>
    <t>別紙８</t>
    <rPh sb="0" eb="2">
      <t>ベッシ</t>
    </rPh>
    <phoneticPr fontId="5"/>
  </si>
  <si>
    <t>延長保育事業等補助金所要（精算）額調書</t>
    <rPh sb="0" eb="4">
      <t>エンチョウホイク</t>
    </rPh>
    <rPh sb="4" eb="6">
      <t>ジギョウ</t>
    </rPh>
    <rPh sb="6" eb="7">
      <t>トウ</t>
    </rPh>
    <rPh sb="7" eb="10">
      <t>ホジョキン</t>
    </rPh>
    <rPh sb="10" eb="12">
      <t>ショヨウ</t>
    </rPh>
    <rPh sb="13" eb="15">
      <t>セイサン</t>
    </rPh>
    <rPh sb="16" eb="17">
      <t>ガク</t>
    </rPh>
    <rPh sb="17" eb="18">
      <t>チョウ</t>
    </rPh>
    <rPh sb="18" eb="19">
      <t>メイサイショ</t>
    </rPh>
    <phoneticPr fontId="5"/>
  </si>
  <si>
    <t>延長保育事業</t>
    <rPh sb="0" eb="4">
      <t>エンチョウホイク</t>
    </rPh>
    <rPh sb="4" eb="6">
      <t>ジギョウ</t>
    </rPh>
    <phoneticPr fontId="5"/>
  </si>
  <si>
    <t>短時間認定児童に係る延長保育事業</t>
    <rPh sb="0" eb="3">
      <t>タンジカン</t>
    </rPh>
    <rPh sb="3" eb="5">
      <t>ニンテイ</t>
    </rPh>
    <rPh sb="5" eb="7">
      <t>ジドウ</t>
    </rPh>
    <rPh sb="8" eb="9">
      <t>カカ</t>
    </rPh>
    <rPh sb="10" eb="12">
      <t>エンチョウ</t>
    </rPh>
    <rPh sb="12" eb="14">
      <t>ホイク</t>
    </rPh>
    <rPh sb="14" eb="16">
      <t>ジギョウ</t>
    </rPh>
    <phoneticPr fontId="5"/>
  </si>
  <si>
    <t>推進分</t>
    <rPh sb="0" eb="2">
      <t>スイシン</t>
    </rPh>
    <rPh sb="2" eb="3">
      <t>ブン</t>
    </rPh>
    <phoneticPr fontId="5"/>
  </si>
  <si>
    <t>補助額合計</t>
    <rPh sb="0" eb="2">
      <t>ホジョ</t>
    </rPh>
    <rPh sb="2" eb="3">
      <t>ガク</t>
    </rPh>
    <rPh sb="3" eb="5">
      <t>ゴウケイ</t>
    </rPh>
    <phoneticPr fontId="5"/>
  </si>
  <si>
    <t>保育園支出額</t>
    <rPh sb="0" eb="3">
      <t>ホイクエン</t>
    </rPh>
    <rPh sb="3" eb="6">
      <t>シシュツガク</t>
    </rPh>
    <phoneticPr fontId="5"/>
  </si>
  <si>
    <t>算定基準額</t>
    <rPh sb="0" eb="2">
      <t>サンテイ</t>
    </rPh>
    <rPh sb="2" eb="5">
      <t>キジュンガク</t>
    </rPh>
    <phoneticPr fontId="5"/>
  </si>
  <si>
    <t>補助基本額</t>
    <rPh sb="0" eb="2">
      <t>ホジョ</t>
    </rPh>
    <rPh sb="2" eb="5">
      <t>キホンガク</t>
    </rPh>
    <phoneticPr fontId="5"/>
  </si>
  <si>
    <t>非常勤職員
交通費</t>
    <rPh sb="0" eb="3">
      <t>ヒジョウキン</t>
    </rPh>
    <rPh sb="3" eb="5">
      <t>ショクイン</t>
    </rPh>
    <rPh sb="6" eb="9">
      <t>コウツウヒ</t>
    </rPh>
    <phoneticPr fontId="5"/>
  </si>
  <si>
    <t>補助額</t>
    <rPh sb="0" eb="2">
      <t>ホジョ</t>
    </rPh>
    <rPh sb="2" eb="3">
      <t>ガク</t>
    </rPh>
    <phoneticPr fontId="5"/>
  </si>
  <si>
    <t>補助基本額</t>
    <rPh sb="0" eb="2">
      <t>ホジョ</t>
    </rPh>
    <rPh sb="2" eb="4">
      <t>キホン</t>
    </rPh>
    <rPh sb="4" eb="5">
      <t>ガク</t>
    </rPh>
    <phoneticPr fontId="5"/>
  </si>
  <si>
    <t>人件費等</t>
    <rPh sb="0" eb="3">
      <t>ジンケンヒ</t>
    </rPh>
    <rPh sb="3" eb="4">
      <t>トウ</t>
    </rPh>
    <phoneticPr fontId="5"/>
  </si>
  <si>
    <t>延長保育料</t>
    <rPh sb="0" eb="2">
      <t>エンチョウ</t>
    </rPh>
    <rPh sb="2" eb="4">
      <t>ホイク</t>
    </rPh>
    <rPh sb="4" eb="5">
      <t>リョウ</t>
    </rPh>
    <phoneticPr fontId="5"/>
  </si>
  <si>
    <r>
      <t>アと</t>
    </r>
    <r>
      <rPr>
        <sz val="8"/>
        <rFont val="HGS創英角ﾎﾟｯﾌﾟ体"/>
        <family val="3"/>
        <charset val="128"/>
      </rPr>
      <t>44</t>
    </r>
    <r>
      <rPr>
        <sz val="8"/>
        <rFont val="ＭＳ Ｐゴシック"/>
        <family val="3"/>
        <charset val="128"/>
      </rPr>
      <t>を比較して少ない方</t>
    </r>
    <rPh sb="5" eb="7">
      <t>ヒカク</t>
    </rPh>
    <rPh sb="9" eb="10">
      <t>スク</t>
    </rPh>
    <rPh sb="12" eb="13">
      <t>ナイホウ</t>
    </rPh>
    <phoneticPr fontId="5"/>
  </si>
  <si>
    <r>
      <t>イと</t>
    </r>
    <r>
      <rPr>
        <sz val="8"/>
        <rFont val="HGS創英角ﾎﾟｯﾌﾟ体"/>
        <family val="3"/>
        <charset val="128"/>
      </rPr>
      <t>５１</t>
    </r>
    <r>
      <rPr>
        <sz val="8"/>
        <rFont val="ＭＳ Ｐゴシック"/>
        <family val="3"/>
        <charset val="128"/>
      </rPr>
      <t>を比較して少ない方</t>
    </r>
    <rPh sb="5" eb="7">
      <t>ヒカク</t>
    </rPh>
    <rPh sb="9" eb="10">
      <t>スク</t>
    </rPh>
    <rPh sb="12" eb="13">
      <t>ナイホウ</t>
    </rPh>
    <phoneticPr fontId="5"/>
  </si>
  <si>
    <t>人件費</t>
    <rPh sb="0" eb="3">
      <t>ジンケンヒ</t>
    </rPh>
    <phoneticPr fontId="5"/>
  </si>
  <si>
    <r>
      <rPr>
        <sz val="7"/>
        <rFont val="HGS創英角ﾎﾟｯﾌﾟ体"/>
        <family val="3"/>
        <charset val="128"/>
      </rPr>
      <t>53</t>
    </r>
    <r>
      <rPr>
        <sz val="7"/>
        <rFont val="ＭＳ Ｐゴシック"/>
        <family val="3"/>
        <charset val="128"/>
      </rPr>
      <t>と</t>
    </r>
    <r>
      <rPr>
        <sz val="7"/>
        <rFont val="HGS創英角ﾎﾟｯﾌﾟ体"/>
        <family val="3"/>
        <charset val="128"/>
      </rPr>
      <t>54</t>
    </r>
    <r>
      <rPr>
        <sz val="7"/>
        <rFont val="ＭＳ Ｐゴシック"/>
        <family val="3"/>
        <charset val="128"/>
      </rPr>
      <t>を比較して少ない方＋</t>
    </r>
    <r>
      <rPr>
        <sz val="7"/>
        <rFont val="HGS創英角ﾎﾟｯﾌﾟ体"/>
        <family val="3"/>
        <charset val="128"/>
      </rPr>
      <t>55</t>
    </r>
    <rPh sb="6" eb="8">
      <t>ヒカク</t>
    </rPh>
    <rPh sb="10" eb="11">
      <t>スク</t>
    </rPh>
    <rPh sb="13" eb="14">
      <t>ナイホウ</t>
    </rPh>
    <phoneticPr fontId="5"/>
  </si>
  <si>
    <t>42-41</t>
    <phoneticPr fontId="5"/>
  </si>
  <si>
    <r>
      <rPr>
        <sz val="8"/>
        <rFont val="HGS創英角ﾎﾟｯﾌﾟ体"/>
        <family val="3"/>
        <charset val="128"/>
      </rPr>
      <t xml:space="preserve">45＋46 </t>
    </r>
    <r>
      <rPr>
        <sz val="8"/>
        <rFont val="ＭＳ Ｐゴシック"/>
        <family val="3"/>
        <charset val="128"/>
      </rPr>
      <t>計</t>
    </r>
    <rPh sb="6" eb="7">
      <t>ケイ</t>
    </rPh>
    <phoneticPr fontId="5"/>
  </si>
  <si>
    <r>
      <rPr>
        <sz val="8"/>
        <rFont val="HGS創英角ﾎﾟｯﾌﾟ体"/>
        <family val="3"/>
        <charset val="128"/>
      </rPr>
      <t>49</t>
    </r>
    <r>
      <rPr>
        <sz val="8"/>
        <rFont val="ＭＳ Ｐゴシック"/>
        <family val="3"/>
        <charset val="128"/>
      </rPr>
      <t>－</t>
    </r>
    <r>
      <rPr>
        <sz val="8"/>
        <rFont val="HGS創英角ﾎﾟｯﾌﾟ体"/>
        <family val="3"/>
        <charset val="128"/>
      </rPr>
      <t>48</t>
    </r>
    <phoneticPr fontId="5"/>
  </si>
  <si>
    <t>マイナスの場合は０円</t>
    <rPh sb="5" eb="7">
      <t>バアイ</t>
    </rPh>
    <rPh sb="9" eb="10">
      <t>エン</t>
    </rPh>
    <phoneticPr fontId="5"/>
  </si>
  <si>
    <t>ア</t>
    <phoneticPr fontId="5"/>
  </si>
  <si>
    <t>イ</t>
    <phoneticPr fontId="5"/>
  </si>
  <si>
    <t>ウ</t>
    <phoneticPr fontId="5"/>
  </si>
  <si>
    <t>（注）１</t>
    <rPh sb="1" eb="2">
      <t>チュウ</t>
    </rPh>
    <phoneticPr fontId="5"/>
  </si>
  <si>
    <r>
      <t>人件費</t>
    </r>
    <r>
      <rPr>
        <sz val="11"/>
        <rFont val="HGS創英角ﾎﾟｯﾌﾟ体"/>
        <family val="3"/>
        <charset val="128"/>
      </rPr>
      <t>41,48,53</t>
    </r>
    <r>
      <rPr>
        <sz val="11"/>
        <color theme="1"/>
        <rFont val="ＭＳ Ｐゴシック"/>
        <family val="2"/>
        <charset val="128"/>
        <scheme val="minor"/>
      </rPr>
      <t>は、実際に園が支出した額（月例報告書の様式第５号で報告した額）を記入すること。</t>
    </r>
    <rPh sb="0" eb="3">
      <t>ジンケンヒ</t>
    </rPh>
    <rPh sb="13" eb="15">
      <t>ジッサイ</t>
    </rPh>
    <rPh sb="16" eb="17">
      <t>エン</t>
    </rPh>
    <rPh sb="18" eb="20">
      <t>シシュツ</t>
    </rPh>
    <rPh sb="22" eb="23">
      <t>ガク</t>
    </rPh>
    <rPh sb="24" eb="26">
      <t>ゲツレイ</t>
    </rPh>
    <rPh sb="26" eb="29">
      <t>ホウコクショ</t>
    </rPh>
    <rPh sb="30" eb="32">
      <t>ヨウシキ</t>
    </rPh>
    <rPh sb="32" eb="33">
      <t>ダイ</t>
    </rPh>
    <rPh sb="34" eb="35">
      <t>ゴウ</t>
    </rPh>
    <rPh sb="36" eb="38">
      <t>ホウコク</t>
    </rPh>
    <rPh sb="40" eb="41">
      <t>ガク</t>
    </rPh>
    <rPh sb="43" eb="45">
      <t>キニュウ</t>
    </rPh>
    <phoneticPr fontId="5"/>
  </si>
  <si>
    <t>千葉市施設型給付対象施設延長保育</t>
    <rPh sb="0" eb="3">
      <t>チバシ</t>
    </rPh>
    <rPh sb="3" eb="5">
      <t>シセツ</t>
    </rPh>
    <rPh sb="5" eb="6">
      <t>ガタ</t>
    </rPh>
    <rPh sb="6" eb="8">
      <t>キュウフ</t>
    </rPh>
    <rPh sb="8" eb="10">
      <t>タイショウ</t>
    </rPh>
    <rPh sb="10" eb="12">
      <t>シセツ</t>
    </rPh>
    <rPh sb="12" eb="14">
      <t>エンチョウ</t>
    </rPh>
    <rPh sb="14" eb="16">
      <t>ホイク</t>
    </rPh>
    <phoneticPr fontId="5"/>
  </si>
  <si>
    <t>事業等補助金変更交付申請書</t>
    <rPh sb="0" eb="2">
      <t>ジギョウ</t>
    </rPh>
    <rPh sb="2" eb="3">
      <t>トウ</t>
    </rPh>
    <rPh sb="3" eb="6">
      <t>ホジョキン</t>
    </rPh>
    <rPh sb="6" eb="8">
      <t>ヘンコウ</t>
    </rPh>
    <rPh sb="8" eb="10">
      <t>コウフ</t>
    </rPh>
    <rPh sb="10" eb="13">
      <t>シンセイショ</t>
    </rPh>
    <phoneticPr fontId="5"/>
  </si>
  <si>
    <t>（あて先)千葉市長</t>
    <rPh sb="3" eb="4">
      <t>サキ</t>
    </rPh>
    <rPh sb="5" eb="9">
      <t>チバシチョウ</t>
    </rPh>
    <phoneticPr fontId="5"/>
  </si>
  <si>
    <t>住所</t>
    <rPh sb="0" eb="2">
      <t>ジュウショ</t>
    </rPh>
    <phoneticPr fontId="5"/>
  </si>
  <si>
    <t>法人名</t>
    <rPh sb="0" eb="2">
      <t>ホウジン</t>
    </rPh>
    <rPh sb="2" eb="3">
      <t>メイ</t>
    </rPh>
    <phoneticPr fontId="5"/>
  </si>
  <si>
    <t>代表者職・氏名</t>
    <rPh sb="0" eb="3">
      <t>ダイヒョウシャ</t>
    </rPh>
    <rPh sb="3" eb="4">
      <t>ショク</t>
    </rPh>
    <rPh sb="5" eb="6">
      <t>シ</t>
    </rPh>
    <rPh sb="6" eb="7">
      <t>ナ</t>
    </rPh>
    <phoneticPr fontId="5"/>
  </si>
  <si>
    <t>㊞</t>
  </si>
  <si>
    <t>（施設名）</t>
    <rPh sb="1" eb="3">
      <t>シセツ</t>
    </rPh>
    <rPh sb="3" eb="4">
      <t>ナ</t>
    </rPh>
    <rPh sb="4" eb="5">
      <t>ヤスナ</t>
    </rPh>
    <phoneticPr fontId="5"/>
  </si>
  <si>
    <t>変更交付申請額</t>
    <rPh sb="0" eb="2">
      <t>ヘンコウ</t>
    </rPh>
    <rPh sb="2" eb="4">
      <t>コウフ</t>
    </rPh>
    <rPh sb="4" eb="6">
      <t>シンセイ</t>
    </rPh>
    <rPh sb="6" eb="7">
      <t>ガク</t>
    </rPh>
    <phoneticPr fontId="5"/>
  </si>
  <si>
    <t>円</t>
    <rPh sb="0" eb="1">
      <t>エン</t>
    </rPh>
    <phoneticPr fontId="5"/>
  </si>
  <si>
    <t>変更後補助金所要額</t>
    <rPh sb="0" eb="2">
      <t>ヘンコウ</t>
    </rPh>
    <rPh sb="2" eb="3">
      <t>ゴ</t>
    </rPh>
    <rPh sb="3" eb="6">
      <t>ホジョキン</t>
    </rPh>
    <rPh sb="6" eb="8">
      <t>ショヨウ</t>
    </rPh>
    <rPh sb="8" eb="9">
      <t>ガク</t>
    </rPh>
    <phoneticPr fontId="5"/>
  </si>
  <si>
    <t>既交付決定額</t>
    <rPh sb="0" eb="1">
      <t>キ</t>
    </rPh>
    <rPh sb="1" eb="3">
      <t>コウフ</t>
    </rPh>
    <rPh sb="3" eb="5">
      <t>ケッテイ</t>
    </rPh>
    <rPh sb="5" eb="6">
      <t>ガク</t>
    </rPh>
    <phoneticPr fontId="5"/>
  </si>
  <si>
    <t>差引所要額</t>
    <rPh sb="0" eb="2">
      <t>サシヒキ</t>
    </rPh>
    <rPh sb="2" eb="4">
      <t>ショヨウ</t>
    </rPh>
    <rPh sb="4" eb="5">
      <t>ガク</t>
    </rPh>
    <phoneticPr fontId="5"/>
  </si>
  <si>
    <t>延長保育事業</t>
    <rPh sb="0" eb="2">
      <t>エンチョウ</t>
    </rPh>
    <rPh sb="2" eb="4">
      <t>ホイク</t>
    </rPh>
    <rPh sb="4" eb="6">
      <t>ジギョウ</t>
    </rPh>
    <phoneticPr fontId="5"/>
  </si>
  <si>
    <t>短時間認定児童に
係る延長保育事業</t>
    <rPh sb="0" eb="3">
      <t>タンジカン</t>
    </rPh>
    <rPh sb="3" eb="5">
      <t>ニンテイ</t>
    </rPh>
    <rPh sb="5" eb="7">
      <t>ジドウ</t>
    </rPh>
    <rPh sb="9" eb="10">
      <t>カカ</t>
    </rPh>
    <rPh sb="11" eb="13">
      <t>エンチョウ</t>
    </rPh>
    <rPh sb="13" eb="15">
      <t>ホイク</t>
    </rPh>
    <rPh sb="15" eb="17">
      <t>ジギョウ</t>
    </rPh>
    <phoneticPr fontId="5"/>
  </si>
  <si>
    <t>推　　進　　分</t>
    <rPh sb="0" eb="1">
      <t>スイ</t>
    </rPh>
    <rPh sb="3" eb="4">
      <t>シン</t>
    </rPh>
    <rPh sb="6" eb="7">
      <t>ブン</t>
    </rPh>
    <phoneticPr fontId="5"/>
  </si>
  <si>
    <t>合　　　　　　計</t>
    <rPh sb="0" eb="1">
      <t>ゴウ</t>
    </rPh>
    <rPh sb="7" eb="8">
      <t>ケイ</t>
    </rPh>
    <phoneticPr fontId="5"/>
  </si>
  <si>
    <t>変　更　理　由</t>
    <rPh sb="0" eb="1">
      <t>ヘン</t>
    </rPh>
    <rPh sb="2" eb="3">
      <t>サラ</t>
    </rPh>
    <rPh sb="4" eb="5">
      <t>リ</t>
    </rPh>
    <rPh sb="6" eb="7">
      <t>ヨシ</t>
    </rPh>
    <phoneticPr fontId="5"/>
  </si>
  <si>
    <t>事業等補助金実績報告書</t>
    <rPh sb="0" eb="2">
      <t>ジギョウ</t>
    </rPh>
    <rPh sb="2" eb="3">
      <t>トウ</t>
    </rPh>
    <rPh sb="3" eb="6">
      <t>ホジョキン</t>
    </rPh>
    <rPh sb="6" eb="8">
      <t>ジッセキ</t>
    </rPh>
    <rPh sb="8" eb="11">
      <t>ホウコクショ</t>
    </rPh>
    <phoneticPr fontId="5"/>
  </si>
  <si>
    <t>㊞</t>
    <phoneticPr fontId="5"/>
  </si>
  <si>
    <t>(施設名）</t>
    <rPh sb="1" eb="3">
      <t>シセツ</t>
    </rPh>
    <rPh sb="3" eb="4">
      <t>メイ</t>
    </rPh>
    <rPh sb="4" eb="5">
      <t>ヤスナ</t>
    </rPh>
    <phoneticPr fontId="5"/>
  </si>
  <si>
    <t>補助金の交付決定額</t>
    <rPh sb="0" eb="3">
      <t>ホジョキン</t>
    </rPh>
    <rPh sb="4" eb="6">
      <t>コウフ</t>
    </rPh>
    <rPh sb="6" eb="8">
      <t>ケッテイ</t>
    </rPh>
    <rPh sb="8" eb="9">
      <t>ガク</t>
    </rPh>
    <phoneticPr fontId="5"/>
  </si>
  <si>
    <t>補助金の既交付額</t>
    <rPh sb="0" eb="3">
      <t>ホジョキン</t>
    </rPh>
    <rPh sb="4" eb="5">
      <t>キ</t>
    </rPh>
    <rPh sb="5" eb="8">
      <t>コウフガク</t>
    </rPh>
    <phoneticPr fontId="5"/>
  </si>
  <si>
    <t>補助金の経費精算</t>
    <rPh sb="0" eb="3">
      <t>ホジョキン</t>
    </rPh>
    <rPh sb="4" eb="6">
      <t>ケイヒ</t>
    </rPh>
    <rPh sb="6" eb="8">
      <t>セイサン</t>
    </rPh>
    <phoneticPr fontId="5"/>
  </si>
  <si>
    <t>短時間児童認定児童に係る延長保育事業</t>
    <rPh sb="0" eb="3">
      <t>タンジカン</t>
    </rPh>
    <rPh sb="3" eb="5">
      <t>ジドウ</t>
    </rPh>
    <rPh sb="5" eb="7">
      <t>ニンテイ</t>
    </rPh>
    <rPh sb="7" eb="9">
      <t>ジドウ</t>
    </rPh>
    <rPh sb="10" eb="11">
      <t>カカ</t>
    </rPh>
    <rPh sb="12" eb="14">
      <t>エンチョウ</t>
    </rPh>
    <rPh sb="14" eb="16">
      <t>ホイク</t>
    </rPh>
    <rPh sb="16" eb="18">
      <t>ジギョウ</t>
    </rPh>
    <phoneticPr fontId="5"/>
  </si>
  <si>
    <t>合　　　　　計</t>
    <rPh sb="0" eb="1">
      <t>ゴウ</t>
    </rPh>
    <rPh sb="6" eb="7">
      <t>ケイ</t>
    </rPh>
    <phoneticPr fontId="5"/>
  </si>
  <si>
    <t>（様式第１２号）</t>
    <rPh sb="1" eb="3">
      <t>ヨウシキ</t>
    </rPh>
    <rPh sb="3" eb="4">
      <t>ダイ</t>
    </rPh>
    <rPh sb="6" eb="7">
      <t>ゴウ</t>
    </rPh>
    <phoneticPr fontId="5"/>
  </si>
  <si>
    <t>事業等補助金差額請求書</t>
    <rPh sb="0" eb="2">
      <t>ジギョウ</t>
    </rPh>
    <rPh sb="2" eb="3">
      <t>トウ</t>
    </rPh>
    <rPh sb="3" eb="6">
      <t>ホジョキン</t>
    </rPh>
    <rPh sb="6" eb="8">
      <t>サガク</t>
    </rPh>
    <rPh sb="8" eb="11">
      <t>セイキュウショ</t>
    </rPh>
    <phoneticPr fontId="5"/>
  </si>
  <si>
    <t>請求金額</t>
    <rPh sb="0" eb="2">
      <t>セイキュウ</t>
    </rPh>
    <rPh sb="2" eb="4">
      <t>キンガク</t>
    </rPh>
    <phoneticPr fontId="5"/>
  </si>
  <si>
    <t>補助金の確定額</t>
    <rPh sb="0" eb="3">
      <t>ホジョキン</t>
    </rPh>
    <rPh sb="4" eb="6">
      <t>カクテイ</t>
    </rPh>
    <rPh sb="6" eb="7">
      <t>ガク</t>
    </rPh>
    <phoneticPr fontId="5"/>
  </si>
  <si>
    <t>今回の請求額</t>
    <rPh sb="0" eb="2">
      <t>コンカイ</t>
    </rPh>
    <rPh sb="3" eb="5">
      <t>セイキュウ</t>
    </rPh>
    <rPh sb="5" eb="6">
      <t>ガク</t>
    </rPh>
    <phoneticPr fontId="5"/>
  </si>
  <si>
    <t>（様式第５号）</t>
    <phoneticPr fontId="5"/>
  </si>
  <si>
    <t>延長保育事業等月例報告書</t>
    <phoneticPr fontId="5"/>
  </si>
  <si>
    <t>月分）</t>
    <rPh sb="0" eb="1">
      <t>ツキ</t>
    </rPh>
    <rPh sb="1" eb="2">
      <t>ブン</t>
    </rPh>
    <phoneticPr fontId="5"/>
  </si>
  <si>
    <t>　　　　　　　</t>
  </si>
  <si>
    <t>（施設名：</t>
    <rPh sb="1" eb="3">
      <t>シセツ</t>
    </rPh>
    <rPh sb="3" eb="4">
      <t>メイ</t>
    </rPh>
    <phoneticPr fontId="5"/>
  </si>
  <si>
    <t>）</t>
    <phoneticPr fontId="5"/>
  </si>
  <si>
    <t>　　　　　　　　　　　　</t>
  </si>
  <si>
    <t>　　（１）実支出額</t>
    <phoneticPr fontId="5"/>
  </si>
  <si>
    <t>　　（２）非常勤職員の交通費</t>
    <rPh sb="5" eb="8">
      <t>ヒジョウキン</t>
    </rPh>
    <rPh sb="8" eb="10">
      <t>ショクイン</t>
    </rPh>
    <rPh sb="11" eb="14">
      <t>コウツウヒ</t>
    </rPh>
    <phoneticPr fontId="5"/>
  </si>
  <si>
    <t>　　　・推進分の交通費</t>
    <rPh sb="4" eb="6">
      <t>スイシン</t>
    </rPh>
    <rPh sb="6" eb="7">
      <t>ブン</t>
    </rPh>
    <rPh sb="8" eb="11">
      <t>コウツウヒ</t>
    </rPh>
    <phoneticPr fontId="5"/>
  </si>
  <si>
    <t>・延長保育事業の交通費</t>
    <rPh sb="1" eb="3">
      <t>エンチョウ</t>
    </rPh>
    <rPh sb="3" eb="5">
      <t>ホイク</t>
    </rPh>
    <rPh sb="5" eb="7">
      <t>ジギョウ</t>
    </rPh>
    <rPh sb="8" eb="11">
      <t>コウツウヒ</t>
    </rPh>
    <phoneticPr fontId="5"/>
  </si>
  <si>
    <t>　　（３）添付資料</t>
    <phoneticPr fontId="5"/>
  </si>
  <si>
    <t>　　　　・経費内訳書（別紙１－１、別紙１－２）</t>
    <phoneticPr fontId="5"/>
  </si>
  <si>
    <t>　　　　・職員個別勤務状況確認表　または　勤務実績がわかる書類</t>
    <rPh sb="5" eb="7">
      <t>ショクイン</t>
    </rPh>
    <rPh sb="7" eb="9">
      <t>コベツ</t>
    </rPh>
    <rPh sb="9" eb="11">
      <t>キンム</t>
    </rPh>
    <rPh sb="11" eb="13">
      <t>ジョウキョウ</t>
    </rPh>
    <rPh sb="13" eb="15">
      <t>カクニン</t>
    </rPh>
    <rPh sb="15" eb="16">
      <t>ヒョウ</t>
    </rPh>
    <phoneticPr fontId="5"/>
  </si>
  <si>
    <t xml:space="preserve">    　　・利用児童数及び従事者数報告書（別紙２－１）</t>
    <rPh sb="18" eb="20">
      <t>ホウコク</t>
    </rPh>
    <rPh sb="20" eb="21">
      <t>ショ</t>
    </rPh>
    <phoneticPr fontId="5"/>
  </si>
  <si>
    <t xml:space="preserve">    　　・延長保育月別平均利用児童数報告書（別紙２－２）</t>
    <phoneticPr fontId="5"/>
  </si>
  <si>
    <t>　　　　・短時間認定児童の延長保育利用数報告書（別紙２－３）</t>
    <rPh sb="5" eb="8">
      <t>タンジカン</t>
    </rPh>
    <rPh sb="8" eb="10">
      <t>ニンテイ</t>
    </rPh>
    <rPh sb="10" eb="12">
      <t>ジドウ</t>
    </rPh>
    <rPh sb="13" eb="15">
      <t>エンチョウ</t>
    </rPh>
    <rPh sb="15" eb="17">
      <t>ホイク</t>
    </rPh>
    <rPh sb="19" eb="20">
      <t>スウ</t>
    </rPh>
    <rPh sb="20" eb="23">
      <t>ホウコクショ</t>
    </rPh>
    <phoneticPr fontId="5"/>
  </si>
  <si>
    <t>　　　　・延長保育月別申込児童数報告書（別紙３）</t>
    <rPh sb="5" eb="7">
      <t>エンチョウ</t>
    </rPh>
    <phoneticPr fontId="5"/>
  </si>
  <si>
    <t xml:space="preserve">　　　　・延長保育承諾通知書の写し 　　　　　　　　　　　  　    </t>
    <phoneticPr fontId="5"/>
  </si>
  <si>
    <t>別紙２－２</t>
    <rPh sb="0" eb="2">
      <t>ベッシ</t>
    </rPh>
    <phoneticPr fontId="5"/>
  </si>
  <si>
    <t>延長保育月別平均利用児童数報告書（実績報告用）</t>
    <rPh sb="17" eb="19">
      <t>ジッセキ</t>
    </rPh>
    <rPh sb="19" eb="22">
      <t>ホウコクヨウ</t>
    </rPh>
    <phoneticPr fontId="5"/>
  </si>
  <si>
    <t>（１）延長保育事業</t>
    <rPh sb="3" eb="5">
      <t>エンチョウ</t>
    </rPh>
    <rPh sb="5" eb="7">
      <t>ホイク</t>
    </rPh>
    <rPh sb="7" eb="9">
      <t>ジギョウ</t>
    </rPh>
    <phoneticPr fontId="5"/>
  </si>
  <si>
    <t>４歳以上児</t>
    <rPh sb="1" eb="2">
      <t>サイ</t>
    </rPh>
    <rPh sb="2" eb="3">
      <t>イ</t>
    </rPh>
    <rPh sb="3" eb="4">
      <t>ウエ</t>
    </rPh>
    <rPh sb="4" eb="5">
      <t>ジ</t>
    </rPh>
    <phoneticPr fontId="5"/>
  </si>
  <si>
    <t>（参考）
従事者数</t>
    <rPh sb="1" eb="3">
      <t>サンコウ</t>
    </rPh>
    <phoneticPr fontId="5"/>
  </si>
  <si>
    <t>ア（c）</t>
    <phoneticPr fontId="5"/>
  </si>
  <si>
    <t>イ（d）</t>
    <phoneticPr fontId="5"/>
  </si>
  <si>
    <t>ウ（e）</t>
    <phoneticPr fontId="5"/>
  </si>
  <si>
    <t>エ（f）</t>
    <phoneticPr fontId="5"/>
  </si>
  <si>
    <t>（２）推進分</t>
    <rPh sb="3" eb="5">
      <t>スイシン</t>
    </rPh>
    <rPh sb="5" eb="6">
      <t>ブン</t>
    </rPh>
    <phoneticPr fontId="5"/>
  </si>
  <si>
    <t>オ（a）</t>
    <phoneticPr fontId="5"/>
  </si>
  <si>
    <t>カ（b-c）</t>
    <phoneticPr fontId="5"/>
  </si>
  <si>
    <t xml:space="preserve">（注）１
</t>
    <rPh sb="1" eb="2">
      <t>チュウ</t>
    </rPh>
    <phoneticPr fontId="5"/>
  </si>
  <si>
    <t>　ア欄は、各週の「利用児童数記入表」で選択された「c」の各年齢別１か月平均を記入すること（端数は四捨五入）。また同様にイ欄は「d」」、ウ欄は「e」、エ欄は「f」、オ欄は「a」、カ欄は「b-c」の１か月分を平均したものを記入すること。</t>
    <rPh sb="9" eb="11">
      <t>リヨウ</t>
    </rPh>
    <rPh sb="11" eb="14">
      <t>ジドウスウ</t>
    </rPh>
    <rPh sb="14" eb="16">
      <t>キニュウ</t>
    </rPh>
    <rPh sb="16" eb="17">
      <t>ヒョウ</t>
    </rPh>
    <rPh sb="19" eb="21">
      <t>センタク</t>
    </rPh>
    <rPh sb="28" eb="31">
      <t>カクネンレイ</t>
    </rPh>
    <rPh sb="31" eb="32">
      <t>ベツ</t>
    </rPh>
    <rPh sb="34" eb="35">
      <t>ゲツ</t>
    </rPh>
    <rPh sb="35" eb="37">
      <t>ヘイキン</t>
    </rPh>
    <rPh sb="38" eb="40">
      <t>キニュウ</t>
    </rPh>
    <rPh sb="56" eb="58">
      <t>ドウヨウ</t>
    </rPh>
    <rPh sb="60" eb="61">
      <t>ラン</t>
    </rPh>
    <rPh sb="68" eb="69">
      <t>ラン</t>
    </rPh>
    <rPh sb="75" eb="76">
      <t>ラン</t>
    </rPh>
    <rPh sb="82" eb="83">
      <t>ラン</t>
    </rPh>
    <rPh sb="89" eb="90">
      <t>ラン</t>
    </rPh>
    <phoneticPr fontId="5"/>
  </si>
  <si>
    <t>　計算方法：各項目の児童数を合計して週数で割り返す。</t>
    <rPh sb="1" eb="3">
      <t>ケイサン</t>
    </rPh>
    <rPh sb="3" eb="5">
      <t>ホウホウ</t>
    </rPh>
    <rPh sb="6" eb="7">
      <t>カク</t>
    </rPh>
    <rPh sb="7" eb="9">
      <t>コウモク</t>
    </rPh>
    <rPh sb="10" eb="13">
      <t>ジドウスウ</t>
    </rPh>
    <rPh sb="14" eb="16">
      <t>ゴウケイ</t>
    </rPh>
    <rPh sb="18" eb="19">
      <t>シュウ</t>
    </rPh>
    <rPh sb="19" eb="20">
      <t>スウ</t>
    </rPh>
    <rPh sb="21" eb="22">
      <t>ワ</t>
    </rPh>
    <rPh sb="23" eb="24">
      <t>カエ</t>
    </rPh>
    <phoneticPr fontId="5"/>
  </si>
  <si>
    <t>　　　18:15の０歳児＝（第１週０歳児ｃ＋第２週０歳児c＋第３週０歳児c＋第４週０歳児c＋第５週０歳児c）÷５</t>
    <rPh sb="10" eb="12">
      <t>サイジ</t>
    </rPh>
    <phoneticPr fontId="5"/>
  </si>
  <si>
    <t>２</t>
    <phoneticPr fontId="5"/>
  </si>
  <si>
    <t>　１週間の日数が土曜日を除いて１日の場合は平均利用児童数に算入しなくてよい。</t>
    <rPh sb="2" eb="4">
      <t>シュウカン</t>
    </rPh>
    <rPh sb="5" eb="7">
      <t>ニッスウ</t>
    </rPh>
    <rPh sb="8" eb="11">
      <t>ドヨウビ</t>
    </rPh>
    <rPh sb="12" eb="13">
      <t>ノゾ</t>
    </rPh>
    <rPh sb="16" eb="17">
      <t>ニチ</t>
    </rPh>
    <rPh sb="18" eb="20">
      <t>バアイ</t>
    </rPh>
    <rPh sb="21" eb="23">
      <t>ヘイキン</t>
    </rPh>
    <rPh sb="23" eb="25">
      <t>リヨウ</t>
    </rPh>
    <rPh sb="25" eb="28">
      <t>ジドウスウ</t>
    </rPh>
    <rPh sb="29" eb="31">
      <t>サンニュウ</t>
    </rPh>
    <phoneticPr fontId="5"/>
  </si>
  <si>
    <t>別紙２－３</t>
    <rPh sb="0" eb="2">
      <t>ベッシ</t>
    </rPh>
    <phoneticPr fontId="5"/>
  </si>
  <si>
    <t>短時間認定児童の延長保育利用数報告書</t>
    <rPh sb="0" eb="3">
      <t>タンジカン</t>
    </rPh>
    <rPh sb="3" eb="5">
      <t>ニンテイ</t>
    </rPh>
    <rPh sb="5" eb="7">
      <t>ジドウ</t>
    </rPh>
    <rPh sb="8" eb="10">
      <t>エンチョウ</t>
    </rPh>
    <rPh sb="10" eb="12">
      <t>ホイク</t>
    </rPh>
    <rPh sb="12" eb="14">
      <t>リヨウ</t>
    </rPh>
    <rPh sb="14" eb="15">
      <t>スウ</t>
    </rPh>
    <rPh sb="15" eb="18">
      <t>ホウコクショ</t>
    </rPh>
    <phoneticPr fontId="5"/>
  </si>
  <si>
    <t>（１）延長保育利用児童数</t>
    <rPh sb="3" eb="5">
      <t>エンチョウ</t>
    </rPh>
    <rPh sb="5" eb="7">
      <t>ホイク</t>
    </rPh>
    <rPh sb="7" eb="9">
      <t>リヨウ</t>
    </rPh>
    <rPh sb="9" eb="11">
      <t>ジドウ</t>
    </rPh>
    <rPh sb="11" eb="12">
      <t>スウ</t>
    </rPh>
    <phoneticPr fontId="5"/>
  </si>
  <si>
    <t>第1週目</t>
    <rPh sb="0" eb="1">
      <t>ダイ</t>
    </rPh>
    <rPh sb="2" eb="3">
      <t>シュウ</t>
    </rPh>
    <rPh sb="3" eb="4">
      <t>メ</t>
    </rPh>
    <phoneticPr fontId="5"/>
  </si>
  <si>
    <t>第2週目</t>
    <rPh sb="0" eb="1">
      <t>ダイ</t>
    </rPh>
    <rPh sb="2" eb="3">
      <t>シュウ</t>
    </rPh>
    <rPh sb="3" eb="4">
      <t>メ</t>
    </rPh>
    <phoneticPr fontId="5"/>
  </si>
  <si>
    <t>第３週目</t>
    <rPh sb="0" eb="1">
      <t>ダイ</t>
    </rPh>
    <rPh sb="2" eb="3">
      <t>シュウ</t>
    </rPh>
    <rPh sb="3" eb="4">
      <t>メ</t>
    </rPh>
    <phoneticPr fontId="5"/>
  </si>
  <si>
    <t>最大
g</t>
    <rPh sb="0" eb="2">
      <t>サイダイ</t>
    </rPh>
    <phoneticPr fontId="5"/>
  </si>
  <si>
    <t>最大
h</t>
    <rPh sb="0" eb="2">
      <t>サイダイ</t>
    </rPh>
    <phoneticPr fontId="5"/>
  </si>
  <si>
    <t>最大
i</t>
    <rPh sb="0" eb="2">
      <t>サイダイ</t>
    </rPh>
    <phoneticPr fontId="5"/>
  </si>
  <si>
    <t>第４週目</t>
    <rPh sb="0" eb="1">
      <t>ダイ</t>
    </rPh>
    <rPh sb="2" eb="3">
      <t>シュウ</t>
    </rPh>
    <rPh sb="3" eb="4">
      <t>メ</t>
    </rPh>
    <phoneticPr fontId="5"/>
  </si>
  <si>
    <t>第５週目</t>
    <rPh sb="0" eb="1">
      <t>ダイ</t>
    </rPh>
    <rPh sb="2" eb="3">
      <t>シュウ</t>
    </rPh>
    <rPh sb="3" eb="4">
      <t>メ</t>
    </rPh>
    <phoneticPr fontId="5"/>
  </si>
  <si>
    <r>
      <rPr>
        <b/>
        <sz val="11"/>
        <rFont val="ＭＳ Ｐゴシック"/>
        <family val="3"/>
        <charset val="128"/>
      </rPr>
      <t>月平均利用児童数</t>
    </r>
    <r>
      <rPr>
        <sz val="12"/>
        <rFont val="ＭＳ Ｐゴシック"/>
        <family val="3"/>
        <charset val="128"/>
      </rPr>
      <t xml:space="preserve">
</t>
    </r>
    <r>
      <rPr>
        <sz val="11"/>
        <color theme="1"/>
        <rFont val="ＭＳ Ｐゴシック"/>
        <family val="2"/>
        <charset val="128"/>
        <scheme val="minor"/>
      </rPr>
      <t>（g+h+i+j+k)÷週数</t>
    </r>
    <rPh sb="0" eb="1">
      <t>ツキ</t>
    </rPh>
    <rPh sb="1" eb="3">
      <t>ヘイキン</t>
    </rPh>
    <rPh sb="3" eb="5">
      <t>リヨウ</t>
    </rPh>
    <rPh sb="5" eb="7">
      <t>ジドウ</t>
    </rPh>
    <rPh sb="7" eb="8">
      <t>スウ</t>
    </rPh>
    <rPh sb="22" eb="24">
      <t>シュウスウ</t>
    </rPh>
    <phoneticPr fontId="5"/>
  </si>
  <si>
    <r>
      <rPr>
        <sz val="10"/>
        <rFont val="ＭＳ Ｐゴシック"/>
        <family val="3"/>
        <charset val="128"/>
      </rPr>
      <t>最大</t>
    </r>
    <r>
      <rPr>
        <sz val="11"/>
        <color theme="1"/>
        <rFont val="ＭＳ Ｐゴシック"/>
        <family val="2"/>
        <charset val="128"/>
        <scheme val="minor"/>
      </rPr>
      <t xml:space="preserve">
j</t>
    </r>
    <rPh sb="0" eb="2">
      <t>サイダイ</t>
    </rPh>
    <phoneticPr fontId="5"/>
  </si>
  <si>
    <t>最大
k</t>
    <rPh sb="0" eb="2">
      <t>サイダイ</t>
    </rPh>
    <phoneticPr fontId="5"/>
  </si>
  <si>
    <t>１　各時間の月平均利用児童数は、各週の最大人数を週数で割り返した人数。 １週間の日数が日曜・祝日を除いて１日の場合は平均利用児童数に算入しなくてよい。</t>
    <rPh sb="2" eb="3">
      <t>カク</t>
    </rPh>
    <rPh sb="3" eb="5">
      <t>ジカン</t>
    </rPh>
    <rPh sb="6" eb="7">
      <t>ツキ</t>
    </rPh>
    <rPh sb="7" eb="9">
      <t>ヘイキン</t>
    </rPh>
    <rPh sb="9" eb="11">
      <t>リヨウ</t>
    </rPh>
    <rPh sb="11" eb="13">
      <t>ジドウ</t>
    </rPh>
    <rPh sb="13" eb="14">
      <t>スウ</t>
    </rPh>
    <rPh sb="16" eb="17">
      <t>カク</t>
    </rPh>
    <rPh sb="17" eb="18">
      <t>シュウ</t>
    </rPh>
    <rPh sb="19" eb="21">
      <t>サイダイ</t>
    </rPh>
    <rPh sb="21" eb="23">
      <t>ニンズウ</t>
    </rPh>
    <rPh sb="24" eb="26">
      <t>シュウスウ</t>
    </rPh>
    <rPh sb="27" eb="28">
      <t>ワ</t>
    </rPh>
    <rPh sb="29" eb="30">
      <t>カエ</t>
    </rPh>
    <rPh sb="32" eb="34">
      <t>ニンズウ</t>
    </rPh>
    <rPh sb="43" eb="45">
      <t>ニチヨウ</t>
    </rPh>
    <rPh sb="46" eb="48">
      <t>シュクジツ</t>
    </rPh>
    <phoneticPr fontId="5"/>
  </si>
  <si>
    <t>第１週最大人数g＋第２週最大人数h＋第３週最大人数i＋第４週最大人数j＋第５週最大人数k）÷5</t>
    <rPh sb="0" eb="1">
      <t>ダイ</t>
    </rPh>
    <rPh sb="2" eb="3">
      <t>シュウ</t>
    </rPh>
    <rPh sb="3" eb="5">
      <t>サイダイ</t>
    </rPh>
    <rPh sb="5" eb="7">
      <t>ニンズウ</t>
    </rPh>
    <rPh sb="9" eb="10">
      <t>ダイ</t>
    </rPh>
    <rPh sb="11" eb="12">
      <t>シュウ</t>
    </rPh>
    <rPh sb="12" eb="14">
      <t>サイダイ</t>
    </rPh>
    <rPh sb="14" eb="16">
      <t>ニンズウ</t>
    </rPh>
    <rPh sb="18" eb="19">
      <t>ダイ</t>
    </rPh>
    <rPh sb="20" eb="21">
      <t>シュウ</t>
    </rPh>
    <rPh sb="21" eb="23">
      <t>サイダイ</t>
    </rPh>
    <rPh sb="23" eb="25">
      <t>ニンズ</t>
    </rPh>
    <rPh sb="27" eb="28">
      <t>ダイ</t>
    </rPh>
    <rPh sb="29" eb="30">
      <t>シュウ</t>
    </rPh>
    <rPh sb="30" eb="32">
      <t>サイダイ</t>
    </rPh>
    <rPh sb="32" eb="34">
      <t>ニンズウ</t>
    </rPh>
    <rPh sb="36" eb="37">
      <t>ダイ</t>
    </rPh>
    <rPh sb="38" eb="39">
      <t>シュウ</t>
    </rPh>
    <rPh sb="39" eb="41">
      <t>サイダイ</t>
    </rPh>
    <rPh sb="41" eb="43">
      <t>ニンズウ</t>
    </rPh>
    <phoneticPr fontId="5"/>
  </si>
  <si>
    <t>延長保育月別申込児童数等報告書</t>
    <rPh sb="0" eb="2">
      <t>エンチョウ</t>
    </rPh>
    <rPh sb="2" eb="4">
      <t>ホイク</t>
    </rPh>
    <rPh sb="4" eb="6">
      <t>ツキベツ</t>
    </rPh>
    <rPh sb="6" eb="8">
      <t>モウシコミ</t>
    </rPh>
    <rPh sb="8" eb="11">
      <t>ジドウスウ</t>
    </rPh>
    <rPh sb="11" eb="12">
      <t>トウ</t>
    </rPh>
    <rPh sb="12" eb="15">
      <t>ホウコクショ</t>
    </rPh>
    <phoneticPr fontId="5"/>
  </si>
  <si>
    <t>（１）１８時以降の延長保育登録児童数</t>
    <rPh sb="5" eb="6">
      <t>ジ</t>
    </rPh>
    <rPh sb="6" eb="8">
      <t>イコウ</t>
    </rPh>
    <rPh sb="9" eb="11">
      <t>エンチョウ</t>
    </rPh>
    <rPh sb="11" eb="13">
      <t>ホイク</t>
    </rPh>
    <rPh sb="13" eb="15">
      <t>トウロク</t>
    </rPh>
    <rPh sb="15" eb="17">
      <t>ジドウ</t>
    </rPh>
    <rPh sb="17" eb="18">
      <t>スウ</t>
    </rPh>
    <phoneticPr fontId="5"/>
  </si>
  <si>
    <t>３歳未満児計</t>
    <rPh sb="1" eb="4">
      <t>サイミマン</t>
    </rPh>
    <rPh sb="4" eb="5">
      <t>ジ</t>
    </rPh>
    <rPh sb="5" eb="6">
      <t>ケイ</t>
    </rPh>
    <phoneticPr fontId="5"/>
  </si>
  <si>
    <t>３歳以上児計</t>
    <rPh sb="1" eb="2">
      <t>サイ</t>
    </rPh>
    <rPh sb="2" eb="4">
      <t>イジョウ</t>
    </rPh>
    <rPh sb="4" eb="5">
      <t>ジ</t>
    </rPh>
    <rPh sb="5" eb="6">
      <t>ケイ</t>
    </rPh>
    <phoneticPr fontId="5"/>
  </si>
  <si>
    <t>１時間延長（～１９時）</t>
    <rPh sb="1" eb="3">
      <t>ジカン</t>
    </rPh>
    <rPh sb="3" eb="5">
      <t>エンチョウ</t>
    </rPh>
    <rPh sb="9" eb="10">
      <t>ジ</t>
    </rPh>
    <phoneticPr fontId="5"/>
  </si>
  <si>
    <t>２時間延長（～２０時）</t>
    <rPh sb="9" eb="10">
      <t>ジ</t>
    </rPh>
    <phoneticPr fontId="5"/>
  </si>
  <si>
    <t>３時間延長（～２１時）</t>
    <rPh sb="1" eb="3">
      <t>ジカン</t>
    </rPh>
    <rPh sb="3" eb="5">
      <t>エンチョウ</t>
    </rPh>
    <rPh sb="9" eb="10">
      <t>ジ</t>
    </rPh>
    <phoneticPr fontId="5"/>
  </si>
  <si>
    <t>（２）保育標準時間内の延長保育登録児童数（短時間認定児童）</t>
    <rPh sb="3" eb="5">
      <t>ホイク</t>
    </rPh>
    <rPh sb="5" eb="7">
      <t>ヒョウジュン</t>
    </rPh>
    <rPh sb="7" eb="9">
      <t>ジカン</t>
    </rPh>
    <rPh sb="9" eb="10">
      <t>ナイ</t>
    </rPh>
    <rPh sb="11" eb="13">
      <t>エンチョウ</t>
    </rPh>
    <rPh sb="13" eb="15">
      <t>ホイク</t>
    </rPh>
    <rPh sb="15" eb="17">
      <t>トウロク</t>
    </rPh>
    <rPh sb="17" eb="19">
      <t>ジドウ</t>
    </rPh>
    <rPh sb="19" eb="20">
      <t>スウ</t>
    </rPh>
    <rPh sb="21" eb="24">
      <t>タンジカン</t>
    </rPh>
    <rPh sb="24" eb="26">
      <t>ニンテイ</t>
    </rPh>
    <rPh sb="26" eb="28">
      <t>ジドウ</t>
    </rPh>
    <phoneticPr fontId="5"/>
  </si>
  <si>
    <t>短時間認定</t>
    <rPh sb="0" eb="1">
      <t>タン</t>
    </rPh>
    <rPh sb="1" eb="3">
      <t>ジカン</t>
    </rPh>
    <rPh sb="3" eb="5">
      <t>ニンテイ</t>
    </rPh>
    <phoneticPr fontId="5"/>
  </si>
  <si>
    <t>別紙７（推進分）</t>
    <rPh sb="0" eb="2">
      <t>ベッシ</t>
    </rPh>
    <rPh sb="4" eb="6">
      <t>スイシン</t>
    </rPh>
    <rPh sb="6" eb="7">
      <t>ブン</t>
    </rPh>
    <phoneticPr fontId="4"/>
  </si>
  <si>
    <t>別紙５（延長）</t>
    <rPh sb="0" eb="2">
      <t>ベッシ</t>
    </rPh>
    <rPh sb="4" eb="6">
      <t>エンチョウ</t>
    </rPh>
    <phoneticPr fontId="4"/>
  </si>
  <si>
    <t>時間数</t>
    <rPh sb="0" eb="3">
      <t>ジカンスウ</t>
    </rPh>
    <phoneticPr fontId="4"/>
  </si>
  <si>
    <t>在籍平均</t>
    <rPh sb="0" eb="2">
      <t>ザイセキ</t>
    </rPh>
    <rPh sb="2" eb="4">
      <t>ヘイキン</t>
    </rPh>
    <phoneticPr fontId="4"/>
  </si>
  <si>
    <t>（様式第１号）</t>
    <rPh sb="1" eb="3">
      <t>ヨウシキ</t>
    </rPh>
    <rPh sb="3" eb="4">
      <t>ダイ</t>
    </rPh>
    <rPh sb="5" eb="6">
      <t>ゴウ</t>
    </rPh>
    <phoneticPr fontId="5"/>
  </si>
  <si>
    <t>千葉市施設型給付対象施設延長保育</t>
    <rPh sb="0" eb="3">
      <t>チバシ</t>
    </rPh>
    <rPh sb="3" eb="6">
      <t>シセツガタ</t>
    </rPh>
    <rPh sb="6" eb="8">
      <t>キュウフ</t>
    </rPh>
    <rPh sb="8" eb="10">
      <t>タイショウ</t>
    </rPh>
    <rPh sb="10" eb="12">
      <t>シセツ</t>
    </rPh>
    <rPh sb="12" eb="16">
      <t>エンチョウホイク</t>
    </rPh>
    <phoneticPr fontId="5"/>
  </si>
  <si>
    <t>事業等補助金交付申請書</t>
    <rPh sb="0" eb="2">
      <t>ジギョウ</t>
    </rPh>
    <rPh sb="2" eb="3">
      <t>トウ</t>
    </rPh>
    <rPh sb="3" eb="6">
      <t>ホジョキン</t>
    </rPh>
    <rPh sb="6" eb="8">
      <t>コウフ</t>
    </rPh>
    <rPh sb="8" eb="11">
      <t>シンセイショ</t>
    </rPh>
    <phoneticPr fontId="5"/>
  </si>
  <si>
    <t>（あて先）千　葉　市　長</t>
    <rPh sb="3" eb="4">
      <t>サキ</t>
    </rPh>
    <rPh sb="5" eb="6">
      <t>セン</t>
    </rPh>
    <rPh sb="7" eb="8">
      <t>ハ</t>
    </rPh>
    <rPh sb="9" eb="10">
      <t>シ</t>
    </rPh>
    <rPh sb="11" eb="12">
      <t>チョウ</t>
    </rPh>
    <phoneticPr fontId="5"/>
  </si>
  <si>
    <t>代表者名</t>
    <rPh sb="0" eb="3">
      <t>ダイヒョウシャ</t>
    </rPh>
    <rPh sb="3" eb="4">
      <t>メイ</t>
    </rPh>
    <phoneticPr fontId="5"/>
  </si>
  <si>
    <t>保育標準時間（延長保育時間を除く）</t>
    <rPh sb="0" eb="2">
      <t>ホイク</t>
    </rPh>
    <rPh sb="2" eb="4">
      <t>ヒョウジュン</t>
    </rPh>
    <rPh sb="4" eb="6">
      <t>ジカン</t>
    </rPh>
    <rPh sb="7" eb="9">
      <t>エンチョウ</t>
    </rPh>
    <rPh sb="9" eb="11">
      <t>ホイク</t>
    </rPh>
    <rPh sb="11" eb="13">
      <t>ジカン</t>
    </rPh>
    <rPh sb="14" eb="15">
      <t>ノゾ</t>
    </rPh>
    <phoneticPr fontId="5"/>
  </si>
  <si>
    <t>時</t>
    <rPh sb="0" eb="1">
      <t>ジ</t>
    </rPh>
    <phoneticPr fontId="5"/>
  </si>
  <si>
    <t>分から</t>
    <rPh sb="0" eb="1">
      <t>フン</t>
    </rPh>
    <phoneticPr fontId="5"/>
  </si>
  <si>
    <t>分まで</t>
    <rPh sb="0" eb="1">
      <t>フン</t>
    </rPh>
    <phoneticPr fontId="5"/>
  </si>
  <si>
    <t>保育短時間（延長保育時間を除く）</t>
    <rPh sb="0" eb="2">
      <t>ホイク</t>
    </rPh>
    <rPh sb="2" eb="5">
      <t>タンジカン</t>
    </rPh>
    <rPh sb="6" eb="8">
      <t>エンチョウ</t>
    </rPh>
    <rPh sb="8" eb="10">
      <t>ホイク</t>
    </rPh>
    <rPh sb="10" eb="12">
      <t>ジカン</t>
    </rPh>
    <rPh sb="13" eb="14">
      <t>ノゾ</t>
    </rPh>
    <phoneticPr fontId="5"/>
  </si>
  <si>
    <t>保育標準時間認定児童の延長保育時間</t>
    <rPh sb="0" eb="2">
      <t>ホイク</t>
    </rPh>
    <rPh sb="2" eb="4">
      <t>ヒョウジュン</t>
    </rPh>
    <rPh sb="4" eb="6">
      <t>ジカン</t>
    </rPh>
    <rPh sb="6" eb="8">
      <t>ニンテイ</t>
    </rPh>
    <rPh sb="8" eb="10">
      <t>ジドウ</t>
    </rPh>
    <rPh sb="11" eb="13">
      <t>エンチョウ</t>
    </rPh>
    <rPh sb="13" eb="15">
      <t>ホイク</t>
    </rPh>
    <rPh sb="15" eb="17">
      <t>ジカン</t>
    </rPh>
    <phoneticPr fontId="5"/>
  </si>
  <si>
    <t>前：</t>
    <rPh sb="0" eb="1">
      <t>マエ</t>
    </rPh>
    <phoneticPr fontId="5"/>
  </si>
  <si>
    <t>後：</t>
    <rPh sb="0" eb="1">
      <t>ウシ</t>
    </rPh>
    <phoneticPr fontId="5"/>
  </si>
  <si>
    <t>短時間認定児童の延長保育時間</t>
    <rPh sb="0" eb="3">
      <t>タンジカン</t>
    </rPh>
    <rPh sb="3" eb="5">
      <t>ニンテイ</t>
    </rPh>
    <rPh sb="5" eb="7">
      <t>ジドウ</t>
    </rPh>
    <rPh sb="8" eb="10">
      <t>エンチョウ</t>
    </rPh>
    <rPh sb="10" eb="12">
      <t>ホイク</t>
    </rPh>
    <rPh sb="12" eb="14">
      <t>ジカン</t>
    </rPh>
    <phoneticPr fontId="5"/>
  </si>
  <si>
    <t>交付申請額</t>
    <rPh sb="0" eb="2">
      <t>コウフ</t>
    </rPh>
    <rPh sb="2" eb="4">
      <t>シンセイ</t>
    </rPh>
    <rPh sb="4" eb="5">
      <t>ガク</t>
    </rPh>
    <phoneticPr fontId="5"/>
  </si>
  <si>
    <t>添付資料</t>
    <rPh sb="0" eb="2">
      <t>テンプ</t>
    </rPh>
    <rPh sb="2" eb="4">
      <t>シリョウ</t>
    </rPh>
    <phoneticPr fontId="5"/>
  </si>
  <si>
    <t>別紙４－１　交付申請の積算根拠</t>
    <rPh sb="0" eb="2">
      <t>ベッシ</t>
    </rPh>
    <rPh sb="6" eb="8">
      <t>コウフ</t>
    </rPh>
    <rPh sb="8" eb="10">
      <t>シンセイ</t>
    </rPh>
    <rPh sb="11" eb="13">
      <t>セキサン</t>
    </rPh>
    <rPh sb="13" eb="15">
      <t>コンキョ</t>
    </rPh>
    <phoneticPr fontId="5"/>
  </si>
  <si>
    <t>別紙４－２　交付申請額算出内訳書</t>
    <rPh sb="0" eb="2">
      <t>ベッシ</t>
    </rPh>
    <rPh sb="6" eb="8">
      <t>コウフ</t>
    </rPh>
    <rPh sb="8" eb="10">
      <t>シンセイ</t>
    </rPh>
    <rPh sb="10" eb="11">
      <t>ガク</t>
    </rPh>
    <rPh sb="11" eb="13">
      <t>サンシュツ</t>
    </rPh>
    <rPh sb="13" eb="16">
      <t>ウチワケショ</t>
    </rPh>
    <phoneticPr fontId="5"/>
  </si>
  <si>
    <t>別紙８に反映</t>
    <rPh sb="0" eb="2">
      <t>ベッシ</t>
    </rPh>
    <rPh sb="4" eb="6">
      <t>ハンエイ</t>
    </rPh>
    <phoneticPr fontId="4"/>
  </si>
  <si>
    <t>別紙５平均利用児童数に反映</t>
    <rPh sb="0" eb="2">
      <t>ベッシ</t>
    </rPh>
    <rPh sb="3" eb="5">
      <t>ヘイキン</t>
    </rPh>
    <rPh sb="5" eb="7">
      <t>リヨウ</t>
    </rPh>
    <rPh sb="7" eb="9">
      <t>ジドウ</t>
    </rPh>
    <rPh sb="9" eb="10">
      <t>スウ</t>
    </rPh>
    <rPh sb="11" eb="13">
      <t>ハンエイ</t>
    </rPh>
    <phoneticPr fontId="4"/>
  </si>
  <si>
    <t>別紙７平均利用児童数に反映</t>
    <rPh sb="0" eb="2">
      <t>ベッシ</t>
    </rPh>
    <rPh sb="3" eb="5">
      <t>ヘイキン</t>
    </rPh>
    <rPh sb="5" eb="7">
      <t>リヨウ</t>
    </rPh>
    <rPh sb="7" eb="9">
      <t>ジドウ</t>
    </rPh>
    <rPh sb="9" eb="10">
      <t>スウ</t>
    </rPh>
    <rPh sb="11" eb="13">
      <t>ハンエイ</t>
    </rPh>
    <phoneticPr fontId="4"/>
  </si>
  <si>
    <t>別紙５申込児童数に反映</t>
    <rPh sb="0" eb="2">
      <t>ベッシ</t>
    </rPh>
    <rPh sb="3" eb="5">
      <t>モウシコミ</t>
    </rPh>
    <rPh sb="5" eb="7">
      <t>ジドウ</t>
    </rPh>
    <rPh sb="7" eb="8">
      <t>スウ</t>
    </rPh>
    <rPh sb="9" eb="11">
      <t>ハンエイ</t>
    </rPh>
    <phoneticPr fontId="4"/>
  </si>
  <si>
    <t>別紙６－１申込児童数に反映</t>
    <rPh sb="0" eb="2">
      <t>ベッシ</t>
    </rPh>
    <rPh sb="5" eb="7">
      <t>モウシコミ</t>
    </rPh>
    <rPh sb="7" eb="9">
      <t>ジドウ</t>
    </rPh>
    <rPh sb="9" eb="10">
      <t>スウ</t>
    </rPh>
    <rPh sb="11" eb="13">
      <t>ハンエイ</t>
    </rPh>
    <phoneticPr fontId="4"/>
  </si>
  <si>
    <t>自動計算</t>
    <rPh sb="0" eb="2">
      <t>ジドウ</t>
    </rPh>
    <rPh sb="2" eb="4">
      <t>ケイサン</t>
    </rPh>
    <phoneticPr fontId="4"/>
  </si>
  <si>
    <t>①・・・別紙２－２（１）反映</t>
    <rPh sb="4" eb="6">
      <t>ベッシ</t>
    </rPh>
    <rPh sb="12" eb="14">
      <t>ハンエイ</t>
    </rPh>
    <phoneticPr fontId="4"/>
  </si>
  <si>
    <t>②・・・別紙３（１）反映</t>
    <rPh sb="4" eb="6">
      <t>ベッシ</t>
    </rPh>
    <rPh sb="10" eb="12">
      <t>ハンエイ</t>
    </rPh>
    <phoneticPr fontId="4"/>
  </si>
  <si>
    <t>別紙３（２）反映</t>
    <rPh sb="0" eb="2">
      <t>ベッシ</t>
    </rPh>
    <rPh sb="6" eb="8">
      <t>ハンエイ</t>
    </rPh>
    <phoneticPr fontId="4"/>
  </si>
  <si>
    <t>別紙２－３反映</t>
    <rPh sb="0" eb="2">
      <t>ベッシ</t>
    </rPh>
    <rPh sb="5" eb="7">
      <t>ハンエイ</t>
    </rPh>
    <phoneticPr fontId="4"/>
  </si>
  <si>
    <t>別紙２－２（２）反映</t>
    <rPh sb="0" eb="2">
      <t>ベッシ</t>
    </rPh>
    <rPh sb="8" eb="10">
      <t>ハンエイ</t>
    </rPh>
    <phoneticPr fontId="4"/>
  </si>
  <si>
    <t>更新日</t>
    <rPh sb="0" eb="3">
      <t>コウシンビ</t>
    </rPh>
    <phoneticPr fontId="4"/>
  </si>
  <si>
    <t>総数</t>
    <rPh sb="0" eb="2">
      <t>ソウスウ</t>
    </rPh>
    <phoneticPr fontId="4"/>
  </si>
  <si>
    <t>認可計</t>
    <rPh sb="0" eb="2">
      <t>ニンカ</t>
    </rPh>
    <rPh sb="2" eb="3">
      <t>ケイ</t>
    </rPh>
    <phoneticPr fontId="4"/>
  </si>
  <si>
    <t>保育園</t>
    <rPh sb="0" eb="3">
      <t>ホイクエン</t>
    </rPh>
    <phoneticPr fontId="4"/>
  </si>
  <si>
    <t>幼保認こ</t>
    <rPh sb="0" eb="2">
      <t>ヨウホ</t>
    </rPh>
    <rPh sb="2" eb="3">
      <t>ニン</t>
    </rPh>
    <phoneticPr fontId="4"/>
  </si>
  <si>
    <t>幼稚認こ</t>
    <rPh sb="0" eb="2">
      <t>ヨウチ</t>
    </rPh>
    <phoneticPr fontId="4"/>
  </si>
  <si>
    <t>保育認こ</t>
    <rPh sb="0" eb="2">
      <t>ホイク</t>
    </rPh>
    <phoneticPr fontId="4"/>
  </si>
  <si>
    <t>地方認こ</t>
    <rPh sb="0" eb="2">
      <t>チホウ</t>
    </rPh>
    <phoneticPr fontId="4"/>
  </si>
  <si>
    <t>中央区</t>
    <rPh sb="0" eb="3">
      <t>チュウオウク</t>
    </rPh>
    <phoneticPr fontId="10"/>
  </si>
  <si>
    <t>花見川区</t>
    <rPh sb="0" eb="3">
      <t>ハナミガワ</t>
    </rPh>
    <rPh sb="3" eb="4">
      <t>ク</t>
    </rPh>
    <phoneticPr fontId="10"/>
  </si>
  <si>
    <t>稲毛区</t>
    <rPh sb="0" eb="2">
      <t>イナゲ</t>
    </rPh>
    <rPh sb="2" eb="3">
      <t>ク</t>
    </rPh>
    <phoneticPr fontId="10"/>
  </si>
  <si>
    <t>若葉区</t>
    <rPh sb="0" eb="2">
      <t>ワカバ</t>
    </rPh>
    <rPh sb="2" eb="3">
      <t>ク</t>
    </rPh>
    <phoneticPr fontId="10"/>
  </si>
  <si>
    <t>緑区</t>
    <rPh sb="0" eb="1">
      <t>ミドリ</t>
    </rPh>
    <rPh sb="1" eb="2">
      <t>ク</t>
    </rPh>
    <phoneticPr fontId="10"/>
  </si>
  <si>
    <t>美浜区</t>
    <rPh sb="0" eb="2">
      <t>ミハマ</t>
    </rPh>
    <rPh sb="2" eb="3">
      <t>ク</t>
    </rPh>
    <phoneticPr fontId="10"/>
  </si>
  <si>
    <t>保育園</t>
    <rPh sb="0" eb="3">
      <t>ホイクエン</t>
    </rPh>
    <phoneticPr fontId="10"/>
  </si>
  <si>
    <t>幼保連携型認定こども園</t>
    <rPh sb="0" eb="1">
      <t>ヨウ</t>
    </rPh>
    <rPh sb="1" eb="2">
      <t>ホ</t>
    </rPh>
    <rPh sb="2" eb="5">
      <t>レンケイガタ</t>
    </rPh>
    <rPh sb="5" eb="7">
      <t>ニンテイ</t>
    </rPh>
    <rPh sb="10" eb="11">
      <t>エン</t>
    </rPh>
    <phoneticPr fontId="10"/>
  </si>
  <si>
    <t>幼稚園型認定こども園</t>
  </si>
  <si>
    <t>保育所型認定こども園</t>
    <rPh sb="0" eb="2">
      <t>ホイク</t>
    </rPh>
    <rPh sb="2" eb="3">
      <t>ショ</t>
    </rPh>
    <rPh sb="3" eb="4">
      <t>ガタ</t>
    </rPh>
    <rPh sb="4" eb="6">
      <t>ニンテイ</t>
    </rPh>
    <rPh sb="9" eb="10">
      <t>エン</t>
    </rPh>
    <phoneticPr fontId="10"/>
  </si>
  <si>
    <t>地方裁量型認定こども園</t>
    <rPh sb="0" eb="2">
      <t>チホウ</t>
    </rPh>
    <rPh sb="2" eb="5">
      <t>サイリョウガタ</t>
    </rPh>
    <rPh sb="5" eb="7">
      <t>ニンテイ</t>
    </rPh>
    <rPh sb="10" eb="11">
      <t>エン</t>
    </rPh>
    <phoneticPr fontId="10"/>
  </si>
  <si>
    <t>院内保育園</t>
  </si>
  <si>
    <t>幼保連携型認定こども園　植草学園大学附属弁天こども園</t>
  </si>
  <si>
    <t>認定こども園　葵幼稚園</t>
  </si>
  <si>
    <t>みどり保育園</t>
  </si>
  <si>
    <t>認定こども園　さつきが丘幼稚園</t>
  </si>
  <si>
    <t>稲毛保育園</t>
  </si>
  <si>
    <t>幼保連携型認定こども園　ウィズダムナーサリースクール</t>
  </si>
  <si>
    <t>認定こども園　小ばと幼稚園</t>
  </si>
  <si>
    <t>旭ヶ丘保育園</t>
  </si>
  <si>
    <t>認定こども園　みつわ台幼稚園</t>
  </si>
  <si>
    <t>わかくさ保育園</t>
  </si>
  <si>
    <t>認定こども園　白梅幼稚園</t>
  </si>
  <si>
    <t>認定こども園　ほまれ幼稚園</t>
  </si>
  <si>
    <t>認定こども園　かしの木学園　かしの木園</t>
  </si>
  <si>
    <t>認定こども園　かしの木学園　カトライア・キンダーガルテン</t>
  </si>
  <si>
    <t>若梅保育園</t>
  </si>
  <si>
    <t>幼保連携型認定こども園　幕張海浜こども園</t>
  </si>
  <si>
    <t>認定こども園　あいりす幼稚園</t>
  </si>
  <si>
    <t>今井保育園</t>
  </si>
  <si>
    <t>認定こども園　はまの幼稚園</t>
  </si>
  <si>
    <t>認定こども園　仁戸名幼稚園</t>
  </si>
  <si>
    <t>ちどり保育園</t>
  </si>
  <si>
    <t>認定こども園　まこと第三幼稚園</t>
  </si>
  <si>
    <t>作草部保育園</t>
  </si>
  <si>
    <t>認定こども園　稲毛すみれ幼稚園</t>
  </si>
  <si>
    <t>若竹保育園</t>
  </si>
  <si>
    <t>おゆみ野保育園</t>
  </si>
  <si>
    <t>認定こども園　キッズビレッジ</t>
  </si>
  <si>
    <t>認定こども園　鏡戸幼稚園</t>
  </si>
  <si>
    <t>チューリップ保育園</t>
  </si>
  <si>
    <t>幼保連携型認定こども園　打瀬保育園</t>
  </si>
  <si>
    <t>認定こども園　高洲幼稚園</t>
  </si>
  <si>
    <t>千葉寺保育園</t>
  </si>
  <si>
    <t>認定こども園　ひまわり幼稚園</t>
  </si>
  <si>
    <t>幕張いもっこ保育園</t>
  </si>
  <si>
    <t>認定こども園　まこと第二幼稚園</t>
  </si>
  <si>
    <t>南小中台保育園</t>
  </si>
  <si>
    <t>認定こども園　山王幼稚園</t>
  </si>
  <si>
    <t>みつわ台保育園</t>
  </si>
  <si>
    <t>認定こども園　明徳土気こども園</t>
  </si>
  <si>
    <t>まどか保育園</t>
  </si>
  <si>
    <t>幼保連携型認定こども園　千葉女子専門学校附属聖こども園</t>
  </si>
  <si>
    <t>認定こども園　高浜幼稚園</t>
  </si>
  <si>
    <t>慈光保育園</t>
  </si>
  <si>
    <t>認定こども園　千葉明徳短期大学附属幼稚園</t>
  </si>
  <si>
    <t>幕張本郷きらきら保育園</t>
  </si>
  <si>
    <t>認定こども園　花見川ちぐさ幼稚園</t>
  </si>
  <si>
    <t>山王保育園</t>
  </si>
  <si>
    <t>認定こども園　土岐幼稚園</t>
  </si>
  <si>
    <t>たいよう保育園</t>
  </si>
  <si>
    <t>なぎさ保育園</t>
  </si>
  <si>
    <t>認定こども園　千葉さざなみ幼稚園</t>
  </si>
  <si>
    <t>松ケ丘保育園</t>
  </si>
  <si>
    <t>認定こども園　登戸幼稚園</t>
  </si>
  <si>
    <t>泉保育園</t>
  </si>
  <si>
    <t>チャイルド・ガーデン保育園</t>
  </si>
  <si>
    <t>すずらん保育園</t>
  </si>
  <si>
    <t>明和輝保育園</t>
  </si>
  <si>
    <t>もみじ保育園</t>
  </si>
  <si>
    <t>認定こども園　真砂幼稚園</t>
  </si>
  <si>
    <t>ひなたぼっこ保育園</t>
  </si>
  <si>
    <t>認定こども園　松ヶ丘幼稚園</t>
  </si>
  <si>
    <t>新検見川すきっぷ保育園</t>
  </si>
  <si>
    <t>いなほ保育園</t>
  </si>
  <si>
    <t>キッズマーム保育園</t>
  </si>
  <si>
    <t>グレース保育園</t>
  </si>
  <si>
    <t>みらい保育園</t>
  </si>
  <si>
    <t>認定こども園　植草学園大学附属美浜幼稚園</t>
  </si>
  <si>
    <t>はまかぜ保育園</t>
  </si>
  <si>
    <t>認定こども園　都幼稚園</t>
  </si>
  <si>
    <t>幕張本郷ナーサリー</t>
  </si>
  <si>
    <t>稲毛すきっぷ保育園</t>
  </si>
  <si>
    <t>千葉聖心保育園</t>
  </si>
  <si>
    <t>真生保育園</t>
  </si>
  <si>
    <t>アスク海浜幕張保育園</t>
  </si>
  <si>
    <t>認定こども園　千葉敬愛短期大学附属幼稚園</t>
  </si>
  <si>
    <t>明徳浜野駅保育園</t>
  </si>
  <si>
    <t>ほのぼのたんぽぽほいくえん</t>
  </si>
  <si>
    <t>稲毛ひだまり保育園</t>
  </si>
  <si>
    <t>都賀保育園</t>
  </si>
  <si>
    <t>スクルドエンジェル保育園幕張園</t>
  </si>
  <si>
    <t>ミルキーホーム都賀園</t>
  </si>
  <si>
    <t>おゆみ野すきっぷ保育園</t>
  </si>
  <si>
    <t>いろは保育園</t>
  </si>
  <si>
    <t>ししの子保育園</t>
  </si>
  <si>
    <t>まほろばのお日さま保育園</t>
  </si>
  <si>
    <t>たかし保育園稲毛海岸</t>
  </si>
  <si>
    <t>ローゼンそが保育園</t>
  </si>
  <si>
    <t>ぴょんぴょん保育園</t>
  </si>
  <si>
    <t>アストロナーサリー小仲台</t>
  </si>
  <si>
    <t>マミー＆ミー西都賀保育園</t>
  </si>
  <si>
    <t>美光保育園</t>
  </si>
  <si>
    <t>第２幕張海浜保育園</t>
  </si>
  <si>
    <t>幕張本郷すきっぷ保育園</t>
  </si>
  <si>
    <t>若葉保育園</t>
  </si>
  <si>
    <t>あおぞら保育園</t>
  </si>
  <si>
    <t>なのはな保育園</t>
  </si>
  <si>
    <t>ピラミッドメソッド千葉保育園</t>
  </si>
  <si>
    <t>花見川さくら学園保育園</t>
  </si>
  <si>
    <t>アストロキャンプ稲毛東保育園</t>
  </si>
  <si>
    <t>都賀せいわ保育園</t>
  </si>
  <si>
    <t>テンダーラビング保育園誉田</t>
  </si>
  <si>
    <t>キッズガーデン海浜幕張保育園</t>
  </si>
  <si>
    <t>ルーチェ保育園千葉新田町</t>
  </si>
  <si>
    <t>日乃出保育園</t>
  </si>
  <si>
    <t>スクルドエンジェル保育園稲毛園</t>
  </si>
  <si>
    <t>やまどり保育園</t>
  </si>
  <si>
    <t>誉田おもいやり保育園</t>
  </si>
  <si>
    <t>ふぇりーちぇほいくえん</t>
  </si>
  <si>
    <t>検見川わくわく保育園</t>
  </si>
  <si>
    <t>ＫＯＲＵ保育園</t>
  </si>
  <si>
    <t>マリア保育園</t>
  </si>
  <si>
    <t>さくらんぼ保育園</t>
  </si>
  <si>
    <t>京進のほいくえん　HOPPA幕張ベイパーク</t>
  </si>
  <si>
    <t>寒川保育園</t>
  </si>
  <si>
    <t>キートスチャイルドケア幕張本郷</t>
  </si>
  <si>
    <t>稲毛こどもの木保育園</t>
  </si>
  <si>
    <t>キートスチャイルドケア桜木</t>
  </si>
  <si>
    <t>げんき保育園</t>
  </si>
  <si>
    <t>そらまめ保育園新千葉駅前</t>
  </si>
  <si>
    <t>京進のほいくえんＨＯＰＰＡ幕張町5丁目</t>
  </si>
  <si>
    <t>稲毛キッズマーム保育園</t>
  </si>
  <si>
    <t>小倉台　いろは保育園</t>
  </si>
  <si>
    <t>マミー＆ミーおゆみ野保育園</t>
  </si>
  <si>
    <t>本千葉エンゼルホーム保育園</t>
  </si>
  <si>
    <t>京進のほいくえんＨＯＰＰＡ幕張本郷駅前</t>
  </si>
  <si>
    <t>キートスチャイルドケア園生町</t>
  </si>
  <si>
    <t>つぐみ保育園</t>
  </si>
  <si>
    <t>かるがも保育園　おゆみ野園</t>
  </si>
  <si>
    <t>キートスチャイルドケア新田町</t>
  </si>
  <si>
    <t>千葉検見川雲母保育園</t>
  </si>
  <si>
    <t>千葉稲毛雲母保育園</t>
  </si>
  <si>
    <t>みつばち保育園　若葉</t>
  </si>
  <si>
    <t>そが中央保育園</t>
  </si>
  <si>
    <t>かえで保育園幕張本郷</t>
  </si>
  <si>
    <t>ナーサリーホーム園生保育園</t>
  </si>
  <si>
    <t>アンファンジュール保育園おゆみ野</t>
  </si>
  <si>
    <t>すえひろ保育園</t>
  </si>
  <si>
    <t>すまいるキャンディ保育園</t>
  </si>
  <si>
    <t>小ばと会なでしこ保育園</t>
  </si>
  <si>
    <t>ぽかぽか保育園おてんとさん</t>
  </si>
  <si>
    <t>千葉こども保育園</t>
  </si>
  <si>
    <t>かえで保育園幕張本郷６丁目</t>
  </si>
  <si>
    <t>作草部アーク保育園</t>
  </si>
  <si>
    <t>ドルフィンキッズ保育園</t>
  </si>
  <si>
    <t>にじのいろ保育園</t>
  </si>
  <si>
    <t>ししの子保育園　小中台町</t>
  </si>
  <si>
    <t>あすみ東保育園</t>
  </si>
  <si>
    <t>植草学園千葉駅保育園</t>
  </si>
  <si>
    <t>かえで保育園まくはり</t>
  </si>
  <si>
    <t>ナーサリーホーム小仲台</t>
  </si>
  <si>
    <t>キートスチャイルドケアおゆみ野南</t>
  </si>
  <si>
    <t>大森保育園</t>
  </si>
  <si>
    <t>かえで保育園はなぞの</t>
  </si>
  <si>
    <t>認可保育園　みどりまち</t>
  </si>
  <si>
    <t>東千葉雲母保育園</t>
  </si>
  <si>
    <t>希望の子保育園</t>
  </si>
  <si>
    <t>アストロベースキャンプ保育園</t>
  </si>
  <si>
    <t>レイモンド汐見丘保育園</t>
  </si>
  <si>
    <t>子どものまきば保育園</t>
  </si>
  <si>
    <t>K's garden蘇我保育園</t>
  </si>
  <si>
    <t>かるがも保育園　鎌取園</t>
  </si>
  <si>
    <t>ほしのこ保育園</t>
  </si>
  <si>
    <t>クニナたかだの森保育園</t>
  </si>
  <si>
    <t>椿森保育園</t>
  </si>
  <si>
    <t>アンファンジュール保育園弁天</t>
  </si>
  <si>
    <t>京進のほいくえんHOPPAガーデンビュー千葉駅前</t>
  </si>
  <si>
    <t>ルーム</t>
  </si>
  <si>
    <t>はっぴぃルーム本千葉駅前園</t>
  </si>
  <si>
    <t>260-0854</t>
  </si>
  <si>
    <t>中央区長洲1-24-12 今井ﾋﾞﾙ1F</t>
  </si>
  <si>
    <t>リトルガーデンおゆみ野</t>
  </si>
  <si>
    <t>リトルガーデン幕張</t>
  </si>
  <si>
    <t>幕張おおぞら保育園</t>
  </si>
  <si>
    <t>262-0032</t>
  </si>
  <si>
    <t>花見川区幕張町6-291-2 ﾆｭｰｳｨﾝｸﾞ幕張2F</t>
  </si>
  <si>
    <t>ちびっこランド稲毛愛教園</t>
  </si>
  <si>
    <t>263-0031</t>
  </si>
  <si>
    <t>稲毛区稲毛東5-1-4 斉藤ﾋﾞﾙ1F</t>
  </si>
  <si>
    <t>ぴょこたんランド</t>
  </si>
  <si>
    <t>263-0021</t>
  </si>
  <si>
    <t>稲毛区轟町4‐6‐23グランドメゾンとどろき201</t>
  </si>
  <si>
    <t>266-0033</t>
  </si>
  <si>
    <t>緑区おゆみ野南2-12-1</t>
  </si>
  <si>
    <t>261-0023</t>
  </si>
  <si>
    <t>美浜区中瀬1-6 m BAY POINT 幕張１F</t>
  </si>
  <si>
    <t>区名</t>
    <rPh sb="0" eb="1">
      <t>ク</t>
    </rPh>
    <rPh sb="1" eb="2">
      <t>メイ</t>
    </rPh>
    <phoneticPr fontId="5"/>
  </si>
  <si>
    <t>区分</t>
    <rPh sb="0" eb="2">
      <t>クブン</t>
    </rPh>
    <phoneticPr fontId="5"/>
  </si>
  <si>
    <t>園名</t>
    <rPh sb="0" eb="2">
      <t>エンメイ</t>
    </rPh>
    <phoneticPr fontId="5"/>
  </si>
  <si>
    <t>園毎の固有番号</t>
    <rPh sb="0" eb="1">
      <t>エン</t>
    </rPh>
    <rPh sb="1" eb="2">
      <t>ゴト</t>
    </rPh>
    <rPh sb="3" eb="5">
      <t>コユウ</t>
    </rPh>
    <rPh sb="5" eb="7">
      <t>バンゴウ</t>
    </rPh>
    <phoneticPr fontId="5"/>
  </si>
  <si>
    <t>（１）データ提出期限</t>
    <rPh sb="6" eb="8">
      <t>テイシュツ</t>
    </rPh>
    <rPh sb="8" eb="10">
      <t>キゲン</t>
    </rPh>
    <phoneticPr fontId="4"/>
  </si>
  <si>
    <t>　　令和２年3月16日（月）　　　</t>
    <rPh sb="2" eb="4">
      <t>レイワ</t>
    </rPh>
    <rPh sb="5" eb="6">
      <t>ネン</t>
    </rPh>
    <rPh sb="7" eb="8">
      <t>ガツ</t>
    </rPh>
    <rPh sb="10" eb="11">
      <t>ニチ</t>
    </rPh>
    <rPh sb="12" eb="13">
      <t>ゲツ</t>
    </rPh>
    <phoneticPr fontId="4"/>
  </si>
  <si>
    <t>提出先</t>
    <rPh sb="0" eb="2">
      <t>テイシュツ</t>
    </rPh>
    <rPh sb="2" eb="3">
      <t>サキ</t>
    </rPh>
    <phoneticPr fontId="4"/>
  </si>
  <si>
    <t>unei-josei@city.chiba.lg.jp</t>
    <phoneticPr fontId="4"/>
  </si>
  <si>
    <t>　　　　　　↓　　幼保運営課職員が内容を確認し、各施設様へ連絡</t>
    <rPh sb="9" eb="14">
      <t>ヨウホ</t>
    </rPh>
    <rPh sb="14" eb="16">
      <t>ショクイン</t>
    </rPh>
    <rPh sb="17" eb="19">
      <t>ナイヨウ</t>
    </rPh>
    <rPh sb="20" eb="22">
      <t>カクニン</t>
    </rPh>
    <rPh sb="24" eb="25">
      <t>カク</t>
    </rPh>
    <rPh sb="25" eb="27">
      <t>シセツ</t>
    </rPh>
    <rPh sb="27" eb="28">
      <t>サマ</t>
    </rPh>
    <rPh sb="29" eb="31">
      <t>レンラク</t>
    </rPh>
    <phoneticPr fontId="4"/>
  </si>
  <si>
    <t>データを提出いただき、内容確認後に別途紙提出のご連絡をいたしますので、幼保運営課からの連絡をお待ちください。</t>
    <rPh sb="4" eb="6">
      <t>テイシュツ</t>
    </rPh>
    <rPh sb="11" eb="13">
      <t>ナイヨウ</t>
    </rPh>
    <rPh sb="13" eb="15">
      <t>カクニン</t>
    </rPh>
    <rPh sb="15" eb="16">
      <t>ノチ</t>
    </rPh>
    <rPh sb="17" eb="19">
      <t>ベット</t>
    </rPh>
    <rPh sb="19" eb="20">
      <t>カミ</t>
    </rPh>
    <rPh sb="20" eb="22">
      <t>テイシュツ</t>
    </rPh>
    <rPh sb="24" eb="26">
      <t>レンラク</t>
    </rPh>
    <rPh sb="35" eb="40">
      <t>ヨウホ</t>
    </rPh>
    <rPh sb="43" eb="45">
      <t>レンラク</t>
    </rPh>
    <rPh sb="47" eb="48">
      <t>マ</t>
    </rPh>
    <phoneticPr fontId="4"/>
  </si>
  <si>
    <r>
      <t>　※紙提出の際は、</t>
    </r>
    <r>
      <rPr>
        <u val="double"/>
        <sz val="14"/>
        <rFont val="HG丸ｺﾞｼｯｸM-PRO"/>
        <family val="3"/>
        <charset val="128"/>
      </rPr>
      <t>代表者印を押印したもの</t>
    </r>
    <r>
      <rPr>
        <sz val="14"/>
        <rFont val="HG丸ｺﾞｼｯｸM-PRO"/>
        <family val="3"/>
        <charset val="128"/>
      </rPr>
      <t>を提出いただきます。</t>
    </r>
    <rPh sb="2" eb="3">
      <t>カミ</t>
    </rPh>
    <rPh sb="3" eb="5">
      <t>テイシュツ</t>
    </rPh>
    <rPh sb="6" eb="7">
      <t>サイ</t>
    </rPh>
    <rPh sb="9" eb="11">
      <t>ダイヒョウ</t>
    </rPh>
    <rPh sb="11" eb="12">
      <t>シャ</t>
    </rPh>
    <rPh sb="12" eb="13">
      <t>イン</t>
    </rPh>
    <rPh sb="14" eb="16">
      <t>オウイン</t>
    </rPh>
    <rPh sb="21" eb="23">
      <t>テイシュツ</t>
    </rPh>
    <phoneticPr fontId="4"/>
  </si>
  <si>
    <r>
      <t>※様式第４号、６号、８号について、万一訂正があった際には至急差し替えをお願いすることとなります（</t>
    </r>
    <r>
      <rPr>
        <u val="double"/>
        <sz val="12"/>
        <color rgb="FFFF0000"/>
        <rFont val="HG丸ｺﾞｼｯｸM-PRO"/>
        <family val="3"/>
        <charset val="128"/>
      </rPr>
      <t>最悪、当日中に対応いただきま</t>
    </r>
    <r>
      <rPr>
        <sz val="12"/>
        <color rgb="FFFF0000"/>
        <rFont val="HG丸ｺﾞｼｯｸM-PRO"/>
        <family val="3"/>
        <charset val="128"/>
      </rPr>
      <t>す</t>
    </r>
    <r>
      <rPr>
        <sz val="12"/>
        <rFont val="HG丸ｺﾞｼｯｸM-PRO"/>
        <family val="3"/>
        <charset val="128"/>
      </rPr>
      <t>）。
　代表者印押印に時間を要する場合などには、事前に押印を手配する等、対応（準備）をお願いします。
　なお、様式第4号、６号、８号の提出が遅れる場合、補助金の支給が出来かねることがありますので、ご注意ください。</t>
    </r>
    <rPh sb="17" eb="19">
      <t>マンイチ</t>
    </rPh>
    <rPh sb="19" eb="21">
      <t>テイセイ</t>
    </rPh>
    <rPh sb="25" eb="26">
      <t>サイ</t>
    </rPh>
    <rPh sb="28" eb="30">
      <t>シキュウ</t>
    </rPh>
    <rPh sb="30" eb="31">
      <t>サ</t>
    </rPh>
    <rPh sb="32" eb="33">
      <t>カ</t>
    </rPh>
    <rPh sb="36" eb="37">
      <t>ネガ</t>
    </rPh>
    <rPh sb="48" eb="50">
      <t>サイアク</t>
    </rPh>
    <rPh sb="51" eb="54">
      <t>トウジツチュウ</t>
    </rPh>
    <rPh sb="55" eb="57">
      <t>タイオウ</t>
    </rPh>
    <rPh sb="67" eb="69">
      <t>ダイヒョウ</t>
    </rPh>
    <rPh sb="69" eb="70">
      <t>モノ</t>
    </rPh>
    <rPh sb="70" eb="71">
      <t>イン</t>
    </rPh>
    <rPh sb="71" eb="73">
      <t>オウイン</t>
    </rPh>
    <rPh sb="74" eb="76">
      <t>ジカン</t>
    </rPh>
    <rPh sb="77" eb="78">
      <t>ヨウ</t>
    </rPh>
    <rPh sb="80" eb="82">
      <t>バアイ</t>
    </rPh>
    <rPh sb="87" eb="89">
      <t>ジゼン</t>
    </rPh>
    <rPh sb="90" eb="92">
      <t>オウイン</t>
    </rPh>
    <rPh sb="93" eb="95">
      <t>テハイ</t>
    </rPh>
    <rPh sb="97" eb="98">
      <t>ナド</t>
    </rPh>
    <rPh sb="99" eb="101">
      <t>タイオウ</t>
    </rPh>
    <rPh sb="102" eb="104">
      <t>ジュンビ</t>
    </rPh>
    <rPh sb="107" eb="108">
      <t>ネガ</t>
    </rPh>
    <rPh sb="118" eb="120">
      <t>ヨウシキ</t>
    </rPh>
    <rPh sb="120" eb="121">
      <t>ダイ</t>
    </rPh>
    <rPh sb="122" eb="123">
      <t>ゴウ</t>
    </rPh>
    <rPh sb="125" eb="126">
      <t>ゴウ</t>
    </rPh>
    <rPh sb="128" eb="129">
      <t>ゴウ</t>
    </rPh>
    <rPh sb="130" eb="132">
      <t>テイシュツ</t>
    </rPh>
    <rPh sb="133" eb="134">
      <t>オク</t>
    </rPh>
    <rPh sb="136" eb="138">
      <t>バアイ</t>
    </rPh>
    <rPh sb="139" eb="142">
      <t>ホジョキン</t>
    </rPh>
    <rPh sb="143" eb="145">
      <t>シキュウ</t>
    </rPh>
    <rPh sb="146" eb="148">
      <t>デキ</t>
    </rPh>
    <rPh sb="162" eb="164">
      <t>チュウイ</t>
    </rPh>
    <phoneticPr fontId="4"/>
  </si>
  <si>
    <t>e-mail:</t>
    <phoneticPr fontId="4"/>
  </si>
  <si>
    <t>園番号</t>
    <rPh sb="0" eb="1">
      <t>エン</t>
    </rPh>
    <rPh sb="1" eb="3">
      <t>バンゴウ</t>
    </rPh>
    <phoneticPr fontId="5"/>
  </si>
  <si>
    <t>№</t>
    <phoneticPr fontId="87"/>
  </si>
  <si>
    <t>施設名</t>
    <rPh sb="0" eb="2">
      <t>シセツ</t>
    </rPh>
    <rPh sb="2" eb="3">
      <t>メイ</t>
    </rPh>
    <phoneticPr fontId="1"/>
  </si>
  <si>
    <t>金額情報</t>
    <rPh sb="0" eb="2">
      <t>キンガク</t>
    </rPh>
    <rPh sb="2" eb="4">
      <t>ジョウホウ</t>
    </rPh>
    <phoneticPr fontId="5"/>
  </si>
  <si>
    <t>法人名</t>
    <rPh sb="0" eb="2">
      <t>ホウジン</t>
    </rPh>
    <rPh sb="2" eb="3">
      <t>メイ</t>
    </rPh>
    <phoneticPr fontId="1"/>
  </si>
  <si>
    <t>債権者番号</t>
    <rPh sb="0" eb="3">
      <t>サイケンシャ</t>
    </rPh>
    <rPh sb="3" eb="5">
      <t>バンゴウ</t>
    </rPh>
    <phoneticPr fontId="1"/>
  </si>
  <si>
    <t>口座枝番</t>
    <rPh sb="0" eb="2">
      <t>コウザ</t>
    </rPh>
    <rPh sb="2" eb="4">
      <t>エダバン</t>
    </rPh>
    <phoneticPr fontId="1"/>
  </si>
  <si>
    <t>交付申請</t>
    <rPh sb="0" eb="2">
      <t>コウフ</t>
    </rPh>
    <rPh sb="2" eb="4">
      <t>シンセイ</t>
    </rPh>
    <phoneticPr fontId="5"/>
  </si>
  <si>
    <t>交付決定</t>
    <rPh sb="0" eb="2">
      <t>コウフ</t>
    </rPh>
    <rPh sb="2" eb="4">
      <t>ケッテイ</t>
    </rPh>
    <phoneticPr fontId="5"/>
  </si>
  <si>
    <t>1回目概算</t>
    <rPh sb="1" eb="3">
      <t>カイメ</t>
    </rPh>
    <rPh sb="3" eb="5">
      <t>ガイサン</t>
    </rPh>
    <phoneticPr fontId="5"/>
  </si>
  <si>
    <t>2回目概算</t>
    <rPh sb="1" eb="3">
      <t>カイメ</t>
    </rPh>
    <rPh sb="3" eb="5">
      <t>ガイサン</t>
    </rPh>
    <phoneticPr fontId="5"/>
  </si>
  <si>
    <t>当初交付</t>
    <rPh sb="0" eb="2">
      <t>トウショ</t>
    </rPh>
    <rPh sb="2" eb="4">
      <t>コウフ</t>
    </rPh>
    <phoneticPr fontId="87"/>
  </si>
  <si>
    <t>①延長</t>
    <rPh sb="1" eb="3">
      <t>エンチョウ</t>
    </rPh>
    <phoneticPr fontId="5"/>
  </si>
  <si>
    <t>②短時間</t>
    <rPh sb="1" eb="4">
      <t>タンジカン</t>
    </rPh>
    <phoneticPr fontId="5"/>
  </si>
  <si>
    <t>③推進分</t>
    <rPh sb="1" eb="3">
      <t>スイシン</t>
    </rPh>
    <rPh sb="3" eb="4">
      <t>ブン</t>
    </rPh>
    <phoneticPr fontId="5"/>
  </si>
  <si>
    <t>（福）千葉愛育会</t>
  </si>
  <si>
    <t>理事長</t>
  </si>
  <si>
    <t>日高　正和</t>
  </si>
  <si>
    <t>千葉市中央区院内2-5-6</t>
  </si>
  <si>
    <t>（福）千葉ベタニヤホーム</t>
  </si>
  <si>
    <t>市川市国府台2-9-13</t>
  </si>
  <si>
    <t>（福）桜育心福祉会</t>
  </si>
  <si>
    <t>OUM73320</t>
  </si>
  <si>
    <t>（学）城徳学園</t>
  </si>
  <si>
    <t>相原　美惠子</t>
  </si>
  <si>
    <t>千葉市美浜区磯辺7丁目16-1</t>
  </si>
  <si>
    <t>（福）八越会</t>
  </si>
  <si>
    <t>吉岡　正夫</t>
  </si>
  <si>
    <t>千葉市花見川区検見川町3-331-4</t>
  </si>
  <si>
    <t>（福）いまい福祉会</t>
  </si>
  <si>
    <t>大森　喜久代</t>
  </si>
  <si>
    <t>千葉市中央区今井2-12-7</t>
  </si>
  <si>
    <t>DRP38041</t>
  </si>
  <si>
    <t>（福）若葉福祉会</t>
  </si>
  <si>
    <t>山﨑　淳一</t>
  </si>
  <si>
    <t>千葉市若葉区若松町３３６</t>
  </si>
  <si>
    <t>JUU68835</t>
  </si>
  <si>
    <t>（福）千葉寺福祉会</t>
  </si>
  <si>
    <t>千葉市中央区末広4-17-3</t>
  </si>
  <si>
    <t>BXV52482</t>
  </si>
  <si>
    <t>（福）龍澤園</t>
  </si>
  <si>
    <t>千葉市中央区大巌寺町457-5</t>
  </si>
  <si>
    <t>（福）富岳会</t>
  </si>
  <si>
    <t>吉江　規隆</t>
  </si>
  <si>
    <t>千葉市美浜区高洲４－５－９</t>
  </si>
  <si>
    <t>JNT93892</t>
  </si>
  <si>
    <t>（福）聖心福祉会</t>
  </si>
  <si>
    <t>藤井　二佐枝</t>
  </si>
  <si>
    <t>千葉市美浜区真砂3-15-14</t>
  </si>
  <si>
    <t>FPM50479</t>
  </si>
  <si>
    <t>（福）豊福祉会</t>
  </si>
  <si>
    <t>御園　愛子</t>
  </si>
  <si>
    <t>千葉市若葉区みつわ台5-8-8</t>
  </si>
  <si>
    <t>（福）高洲福祉会</t>
  </si>
  <si>
    <t>樋口　正春</t>
  </si>
  <si>
    <t>千葉市美浜区高洲1-15-2</t>
  </si>
  <si>
    <t>（福）如水福祉会</t>
  </si>
  <si>
    <t>行木　道嗣</t>
  </si>
  <si>
    <t>千葉市緑区大椎町1199-2</t>
  </si>
  <si>
    <t>LYW86869</t>
  </si>
  <si>
    <t>（福）千葉福祉会</t>
  </si>
  <si>
    <t>千葉市若葉区みつわ台3-12-1</t>
  </si>
  <si>
    <t>GMN43745</t>
  </si>
  <si>
    <t>（福）清流福祉会</t>
  </si>
  <si>
    <t>渡辺　光範</t>
  </si>
  <si>
    <t>千葉市中央区松ケ丘町563-1</t>
  </si>
  <si>
    <t>MSL97981</t>
  </si>
  <si>
    <t>（福）扶葉福祉会</t>
  </si>
  <si>
    <t>木村　秀二</t>
  </si>
  <si>
    <t>千葉市稲毛区作草部町698-3</t>
  </si>
  <si>
    <t>SBI45276</t>
  </si>
  <si>
    <t>（福）精粋福祉会</t>
  </si>
  <si>
    <t>赤塚　美枝子</t>
  </si>
  <si>
    <t>千葉市若葉区若松町2106-3</t>
  </si>
  <si>
    <t>（福）愛誠福祉会</t>
  </si>
  <si>
    <t>千葉市美浜区高浜4-4-1</t>
  </si>
  <si>
    <t>XBE59699</t>
  </si>
  <si>
    <t>（福）南小中台福祉会</t>
  </si>
  <si>
    <t>原　八代重</t>
  </si>
  <si>
    <t>千葉市稲毛区小仲台8-21-1</t>
  </si>
  <si>
    <t>BBR39055</t>
  </si>
  <si>
    <t>（福）光楓福祉会</t>
  </si>
  <si>
    <t>千葉市美浜区磯辺5-14-5</t>
  </si>
  <si>
    <t>CKX61247</t>
  </si>
  <si>
    <t>（福）おゆみ野福祉会</t>
  </si>
  <si>
    <t>長谷川　光男</t>
  </si>
  <si>
    <t>千葉市緑区おゆみ野２－７</t>
  </si>
  <si>
    <t>（福）鏡明福祉会</t>
  </si>
  <si>
    <t>片岡  美子</t>
  </si>
  <si>
    <t>千葉市緑区あすみが丘4-21-1</t>
  </si>
  <si>
    <t>AXA56260</t>
  </si>
  <si>
    <t>（福）あかね福祉会</t>
  </si>
  <si>
    <t>篠原　昌敏</t>
  </si>
  <si>
    <t>KGN74684</t>
  </si>
  <si>
    <t>（福）健善富会</t>
  </si>
  <si>
    <t>YIT30592</t>
  </si>
  <si>
    <t>（福）豊樹園</t>
  </si>
  <si>
    <t>伊藤　政義</t>
  </si>
  <si>
    <t>千葉市稲毛区山王町153-16</t>
  </si>
  <si>
    <t>SNA33488</t>
  </si>
  <si>
    <t>（学）誠真学園</t>
  </si>
  <si>
    <t>中村　喜一郎</t>
  </si>
  <si>
    <t>千葉市稲毛区小仲台8-20-1</t>
  </si>
  <si>
    <t>HKD50513</t>
  </si>
  <si>
    <t>（福）小ばと会</t>
  </si>
  <si>
    <t>村松　重彦</t>
  </si>
  <si>
    <t>千葉市緑区おゆみ野中央2-7-7</t>
  </si>
  <si>
    <t>QBE21358</t>
  </si>
  <si>
    <t>髙橋　進一</t>
  </si>
  <si>
    <t>千葉市中央区新町17-12</t>
  </si>
  <si>
    <t>ZFX34139</t>
  </si>
  <si>
    <t>代表理事</t>
  </si>
  <si>
    <t>千葉市中央区新宿２－５－１３　アスセナビル２階</t>
  </si>
  <si>
    <t>NZM88542</t>
  </si>
  <si>
    <t>千葉市中央区中央港1-24-14 シースケープ千葉みなと1階</t>
  </si>
  <si>
    <t>HEQ44766</t>
  </si>
  <si>
    <t>（株）こどもの森</t>
  </si>
  <si>
    <t>代表取締役</t>
  </si>
  <si>
    <t>久芳　敬裕</t>
  </si>
  <si>
    <t>東京都国分寺市光町2-5-1</t>
  </si>
  <si>
    <t>GAL40817</t>
  </si>
  <si>
    <t>イングレソ（株）</t>
  </si>
  <si>
    <t>代表取締役社長</t>
  </si>
  <si>
    <t>西村　政雄</t>
  </si>
  <si>
    <t>千葉市若葉区西都賀3-17-12</t>
  </si>
  <si>
    <t>LED61049</t>
  </si>
  <si>
    <t>（株）日本保育サービス</t>
  </si>
  <si>
    <t>IIB56166</t>
  </si>
  <si>
    <t>（学）千葉明徳学園</t>
  </si>
  <si>
    <t>福中　儀明</t>
  </si>
  <si>
    <t>千葉市中央区南生実町1412番地</t>
  </si>
  <si>
    <t>UYY54765</t>
  </si>
  <si>
    <t>（福）まくはり福志会</t>
  </si>
  <si>
    <t>志村　学</t>
  </si>
  <si>
    <t>千葉市花見川区幕張町4-608-1</t>
  </si>
  <si>
    <t>SWV83109</t>
  </si>
  <si>
    <t>（株）俊英館</t>
  </si>
  <si>
    <t>東京都板橋区小茂根4-9-2　セガミビル3F</t>
  </si>
  <si>
    <t>NWA13485</t>
  </si>
  <si>
    <t>（福）弘恕会</t>
  </si>
  <si>
    <t>森島　弘道</t>
  </si>
  <si>
    <t>千葉市若葉区みつわ台３－６</t>
  </si>
  <si>
    <t>YSB76072</t>
  </si>
  <si>
    <t>（有）もっくもっく</t>
  </si>
  <si>
    <t>河口　知子</t>
  </si>
  <si>
    <t>浦安市北栄1丁目11-24　第2吉田ビル3F</t>
  </si>
  <si>
    <t>DBZ89497</t>
  </si>
  <si>
    <t>東京都渋谷区広尾5丁目6番6号</t>
  </si>
  <si>
    <t>DGI14719</t>
  </si>
  <si>
    <t>（福）大きな家族</t>
  </si>
  <si>
    <t>間山　有子</t>
  </si>
  <si>
    <t>YXO54585</t>
  </si>
  <si>
    <t>BTU12157</t>
  </si>
  <si>
    <t>迫田　健太郎</t>
  </si>
  <si>
    <t>RUR26500</t>
  </si>
  <si>
    <t>（福）千葉県福祉援護会</t>
  </si>
  <si>
    <t>KTF40020</t>
  </si>
  <si>
    <t>TDA62373</t>
  </si>
  <si>
    <t>（株）学研ココファン・ナーサリー</t>
  </si>
  <si>
    <t>東京都品川区西五反田２－１１－８ 学研ビル</t>
  </si>
  <si>
    <t>UBR73773</t>
  </si>
  <si>
    <t>VRD62885</t>
  </si>
  <si>
    <t>（福）茂原高師保育園</t>
  </si>
  <si>
    <t>FFS51608</t>
  </si>
  <si>
    <t>スターツケアサービス（株）</t>
  </si>
  <si>
    <t>PDD68257</t>
  </si>
  <si>
    <t>大溝　廣子</t>
  </si>
  <si>
    <t>千葉市花見川区幕張本郷６丁目２１－２０</t>
  </si>
  <si>
    <t>EZT82070</t>
  </si>
  <si>
    <t>NQZ81365</t>
  </si>
  <si>
    <t>（福）中央総合福祉会</t>
  </si>
  <si>
    <t>岩館　秀</t>
  </si>
  <si>
    <t>千葉市若葉区都賀５丁目１番１１号</t>
  </si>
  <si>
    <t>QVY33597</t>
  </si>
  <si>
    <t>（株）ニチイ学館</t>
  </si>
  <si>
    <t>森　信介</t>
  </si>
  <si>
    <t>HYN13450</t>
  </si>
  <si>
    <t>（福）愛の園福祉会</t>
  </si>
  <si>
    <t>堀口　路加</t>
  </si>
  <si>
    <t>八千代市米本1359　米本団地4街区39棟</t>
  </si>
  <si>
    <t>WWZ72312</t>
  </si>
  <si>
    <t>ブリック（株）</t>
  </si>
  <si>
    <t>LMA81498</t>
  </si>
  <si>
    <t>（株）ルーチェ</t>
  </si>
  <si>
    <t>太田　明子</t>
  </si>
  <si>
    <t>東京都渋谷区恵比寿西2-4-5星ビル4階</t>
  </si>
  <si>
    <t>GGW30806</t>
  </si>
  <si>
    <t>長澤　宏昭</t>
  </si>
  <si>
    <t>NXM17568</t>
  </si>
  <si>
    <t>URR79704</t>
  </si>
  <si>
    <t>（医）健尚会</t>
  </si>
  <si>
    <t>岩根　健二</t>
  </si>
  <si>
    <t>千葉市花見川区幕張本郷2-21-3</t>
  </si>
  <si>
    <t>BVT90892</t>
  </si>
  <si>
    <t>（有）鎌野</t>
  </si>
  <si>
    <t>鎌野　郁美</t>
  </si>
  <si>
    <t>千葉市中央区白旗3-1-4</t>
  </si>
  <si>
    <t>JRW10635</t>
  </si>
  <si>
    <t>（福）宙福祉会</t>
  </si>
  <si>
    <t>大場　義之</t>
  </si>
  <si>
    <t>千葉市稲毛区稲毛東4-2-21</t>
  </si>
  <si>
    <t>YYD29230</t>
  </si>
  <si>
    <t>EVD97540</t>
  </si>
  <si>
    <t>SOB14087</t>
  </si>
  <si>
    <t>（福）フィリア</t>
  </si>
  <si>
    <t>小関　伸哉</t>
  </si>
  <si>
    <t>千葉市緑区鎌取町273-146</t>
  </si>
  <si>
    <t>PCC95281</t>
  </si>
  <si>
    <t>（株）テンダーラビングケアサービス</t>
  </si>
  <si>
    <t>柚上　啓子</t>
  </si>
  <si>
    <t>YJD46400</t>
  </si>
  <si>
    <t>（福）おもいやり福祉会</t>
  </si>
  <si>
    <t>RZR85442</t>
  </si>
  <si>
    <t>（福）笑顔の会</t>
  </si>
  <si>
    <t>久恒　依里</t>
  </si>
  <si>
    <t>千葉市花見川区幕張本郷1-20-9</t>
  </si>
  <si>
    <t>AMP62169</t>
  </si>
  <si>
    <t>貞松　成</t>
  </si>
  <si>
    <t>東京都墨田区錦糸１－２－１</t>
  </si>
  <si>
    <t>XYV17361</t>
  </si>
  <si>
    <t>（福）穏寿会</t>
  </si>
  <si>
    <t>千葉市緑区高田町1084</t>
  </si>
  <si>
    <t>OPJ77837</t>
  </si>
  <si>
    <t>代表社員</t>
  </si>
  <si>
    <t>坂倉　誠一郎</t>
  </si>
  <si>
    <t>千葉市緑区おゆみ野3-14-7　ネオステージおゆみ野壱番館403号</t>
  </si>
  <si>
    <t>REW39753</t>
  </si>
  <si>
    <t>（株）SPINALDESIGN</t>
  </si>
  <si>
    <t>MYN91648</t>
  </si>
  <si>
    <t>YYM63341</t>
  </si>
  <si>
    <t>（株）ブルーム</t>
  </si>
  <si>
    <t>山﨑　厚子</t>
  </si>
  <si>
    <t>習志野市奏の杜3-14-9</t>
  </si>
  <si>
    <t>（株）チャイルドタイム</t>
  </si>
  <si>
    <t>滝瀬　雅子</t>
  </si>
  <si>
    <t>東京都八王子市明神町4丁目7番3号　やまとビル6階</t>
  </si>
  <si>
    <t>DPX84110</t>
  </si>
  <si>
    <t>（株）かるがも</t>
  </si>
  <si>
    <t>目片　智恵美</t>
  </si>
  <si>
    <t>千葉県千葉市緑区おゆみ野3-10-7</t>
  </si>
  <si>
    <t>UDB96204</t>
  </si>
  <si>
    <t>薮﨑　流美子</t>
  </si>
  <si>
    <t>千葉市美浜区幸町1丁目21－8　パルスクエア千葉203</t>
  </si>
  <si>
    <t>CEM88108</t>
  </si>
  <si>
    <t>（株）ハッピーナース</t>
  </si>
  <si>
    <t>岡崎　玲子</t>
  </si>
  <si>
    <t>柏市増尾台3丁目6番41号</t>
  </si>
  <si>
    <t>NSW27232</t>
  </si>
  <si>
    <t>（株）ぴょんぴょん</t>
  </si>
  <si>
    <t>矢島　隆志</t>
  </si>
  <si>
    <t>千葉市花見川区作新台1‐6‐11</t>
  </si>
  <si>
    <t>（株）笑福</t>
  </si>
  <si>
    <t>橘原　隆之</t>
  </si>
  <si>
    <t>千葉市若葉区みつわ台5-21-14</t>
  </si>
  <si>
    <t>NGN46464</t>
  </si>
  <si>
    <t>（株）ハイフライヤーズ</t>
  </si>
  <si>
    <t>日向　高志</t>
  </si>
  <si>
    <t>千葉市中央区登戸１－２６－１　朝日生命千葉登戸ビル１０階</t>
  </si>
  <si>
    <t>CDC65007</t>
  </si>
  <si>
    <t>WMU78227</t>
  </si>
  <si>
    <t>YES88583</t>
  </si>
  <si>
    <t>（株）TORIコーポレーション</t>
  </si>
  <si>
    <t>鳥山　弘章</t>
  </si>
  <si>
    <t>千葉市若葉区都賀2-12-11</t>
  </si>
  <si>
    <t>INE82846</t>
  </si>
  <si>
    <t>（福）さくら学園</t>
  </si>
  <si>
    <t>鈴木　信吾</t>
  </si>
  <si>
    <t>千葉市花見川区花島町４３０－３５</t>
  </si>
  <si>
    <t>IXY38786</t>
  </si>
  <si>
    <t>ZMC63125</t>
  </si>
  <si>
    <t>（福）末広会</t>
  </si>
  <si>
    <t>大川　忠夫</t>
  </si>
  <si>
    <t>千葉市中央区末広４－２１－４</t>
  </si>
  <si>
    <t>（学）三幸学園</t>
  </si>
  <si>
    <t>東京都文京区本郷３－２３－１６</t>
  </si>
  <si>
    <t>YQC88791</t>
  </si>
  <si>
    <t>（株）新星</t>
  </si>
  <si>
    <t>千葉市中央区末広２－１２－１７</t>
  </si>
  <si>
    <t>QSS48534</t>
  </si>
  <si>
    <t>（特非）子育て110番</t>
  </si>
  <si>
    <t>理事</t>
  </si>
  <si>
    <t>山本　岳</t>
  </si>
  <si>
    <t>千葉市花見川区長作町８</t>
  </si>
  <si>
    <t>OBU30424</t>
  </si>
  <si>
    <t>RHE81665</t>
  </si>
  <si>
    <t>（株）KORU</t>
  </si>
  <si>
    <t>横土　ノリ子</t>
  </si>
  <si>
    <t>千葉市稲毛区小仲台２－８－２５　第８横土ビル１階</t>
  </si>
  <si>
    <t>（株）秀蹊</t>
  </si>
  <si>
    <t>田中　秀彦</t>
  </si>
  <si>
    <t>千葉市若葉区都賀４－１３－３</t>
  </si>
  <si>
    <t>AWQ45075</t>
  </si>
  <si>
    <t>千葉市若葉区都賀２－１２－１１</t>
  </si>
  <si>
    <t>QRP33445</t>
  </si>
  <si>
    <t>CCU59517</t>
  </si>
  <si>
    <t>（株）こどもの木</t>
  </si>
  <si>
    <t>PXC71999</t>
  </si>
  <si>
    <t>ZXD90887</t>
  </si>
  <si>
    <t>（株）生活設計</t>
  </si>
  <si>
    <t>井手　健二郎</t>
  </si>
  <si>
    <t>八千代市勝田１２６０－５</t>
  </si>
  <si>
    <t>JQS28152</t>
  </si>
  <si>
    <t>（同）aim</t>
  </si>
  <si>
    <t>宮本　伸士</t>
  </si>
  <si>
    <t>千葉市中央区登戸１－１１－１８　第二潮ビル１階</t>
  </si>
  <si>
    <t>TSC31187</t>
  </si>
  <si>
    <t>（学）植草学園</t>
  </si>
  <si>
    <t>植草　和典</t>
  </si>
  <si>
    <t>千葉市中央区弁天２－８－９</t>
  </si>
  <si>
    <t>DMT88753</t>
  </si>
  <si>
    <t>京都府京都市下京区烏丸通五条下る大坂町３８２－１</t>
  </si>
  <si>
    <t>ETI16631</t>
  </si>
  <si>
    <t>WAC19820</t>
  </si>
  <si>
    <t>村越　秀男</t>
  </si>
  <si>
    <t>東京都中央区銀座７丁目１６－１２　G-７ビルディング</t>
  </si>
  <si>
    <t>DVG40717</t>
  </si>
  <si>
    <t>（株）かえで</t>
  </si>
  <si>
    <t>小林　尚司</t>
  </si>
  <si>
    <t>千葉市花見川区幕張町５丁目４９８番２号</t>
  </si>
  <si>
    <t>ZVV53733</t>
  </si>
  <si>
    <t>（株）キャンディ</t>
  </si>
  <si>
    <t>千葉市花見川区検見川町３－３２６－３</t>
  </si>
  <si>
    <t>CWU15563</t>
  </si>
  <si>
    <t>千葉市若葉区西都賀３－１７－１２</t>
  </si>
  <si>
    <t>DFX49332</t>
  </si>
  <si>
    <t>（株）モード・プランニング・ジャパン</t>
  </si>
  <si>
    <t>GIV16482</t>
  </si>
  <si>
    <t>（株）在宅支援総合ケアーサービス</t>
  </si>
  <si>
    <t>依田　和孝</t>
  </si>
  <si>
    <t>千葉市稲毛区稲毛東２－１４－１２</t>
  </si>
  <si>
    <t>FOK77982</t>
  </si>
  <si>
    <t>（有）朱華</t>
  </si>
  <si>
    <t>高橋　久美子</t>
  </si>
  <si>
    <t>千葉市緑区あすみが丘４－２８－７</t>
  </si>
  <si>
    <t>（株）ディーケーエル</t>
  </si>
  <si>
    <t>長谷川　郁代</t>
  </si>
  <si>
    <t>千葉市緑区おゆみ野３－３９－１　セントアベニュー１０２</t>
  </si>
  <si>
    <t>VPN76280</t>
  </si>
  <si>
    <t>佐々木　豊</t>
  </si>
  <si>
    <t>HXJ30330</t>
  </si>
  <si>
    <t>FWP37673</t>
  </si>
  <si>
    <t>千葉市緑区おゆみ野2丁目７</t>
  </si>
  <si>
    <t>PGC99946</t>
  </si>
  <si>
    <t>TUS78876</t>
  </si>
  <si>
    <t>（福）檸檬会</t>
  </si>
  <si>
    <t>OPR37030</t>
  </si>
  <si>
    <t>MEH55358</t>
  </si>
  <si>
    <t>MIX94340</t>
  </si>
  <si>
    <t>（特非）千の葉ミルフィーユ</t>
  </si>
  <si>
    <t>醍醐　優子</t>
  </si>
  <si>
    <t>千葉市中央区松波1丁目19番８　プリマベーラ弐番館１階</t>
  </si>
  <si>
    <t>MNS73075</t>
  </si>
  <si>
    <t>千葉市中央区白旗３丁目１－４</t>
  </si>
  <si>
    <t>ZFB45157</t>
  </si>
  <si>
    <t>EVW27938</t>
  </si>
  <si>
    <t>千葉市若葉区みつわ台３丁目６番</t>
  </si>
  <si>
    <t>千葉市中央区登戸1丁目２６－１　朝日生命千葉登戸ビル１０階</t>
  </si>
  <si>
    <t>DCL29686</t>
  </si>
  <si>
    <t>SWP23554</t>
  </si>
  <si>
    <t>千葉市若葉区都賀2丁目１２－１１</t>
  </si>
  <si>
    <t>MCN41793</t>
  </si>
  <si>
    <t>ミュラー　道代</t>
  </si>
  <si>
    <t>千葉市若葉区桜木北2丁目10番6号</t>
  </si>
  <si>
    <t>ELP22955</t>
  </si>
  <si>
    <t>（株）GOLDLUYS</t>
  </si>
  <si>
    <t>粒良　知史</t>
  </si>
  <si>
    <t>千葉市緑区あすみが丘東４丁目９番地２</t>
  </si>
  <si>
    <t>YHK28313</t>
  </si>
  <si>
    <t>（株）HOPPA</t>
  </si>
  <si>
    <t>FRA38244</t>
  </si>
  <si>
    <t>西村　麻衣</t>
  </si>
  <si>
    <t>JNS94101</t>
  </si>
  <si>
    <t>星　恵子</t>
  </si>
  <si>
    <t>BPR57928</t>
  </si>
  <si>
    <t>星野　満美</t>
  </si>
  <si>
    <t>東京都渋谷区東３丁目１９－８　Ｓｔａｒｆｉｅｌｄ　１Ｆ</t>
  </si>
  <si>
    <t>SHR73440</t>
  </si>
  <si>
    <t>西村　和馬</t>
  </si>
  <si>
    <t>千葉県千葉市中央区椿森６丁目５－３</t>
  </si>
  <si>
    <t>GOM80413</t>
  </si>
  <si>
    <t>CMB89664</t>
  </si>
  <si>
    <t>千葉県千葉市花見川区幕張町５丁目４９８番２号</t>
  </si>
  <si>
    <t>MOO54316</t>
  </si>
  <si>
    <t>千葉県千葉市稲毛区稲毛東４丁目２番地２１号</t>
  </si>
  <si>
    <t>TGL69347</t>
  </si>
  <si>
    <t>LZW72053</t>
  </si>
  <si>
    <t>前地　美紀</t>
  </si>
  <si>
    <t>NGP35616</t>
  </si>
  <si>
    <t>COL81357</t>
  </si>
  <si>
    <t>千葉県千葉市中央区末広２丁目１２番１７号</t>
  </si>
  <si>
    <t>若菜　俊明</t>
  </si>
  <si>
    <t>NVE78827</t>
  </si>
  <si>
    <t>SGV81024</t>
  </si>
  <si>
    <t>畑佐　健二郎</t>
  </si>
  <si>
    <t>千葉市美浜区打瀬１－３－５</t>
  </si>
  <si>
    <t>BQT98518</t>
  </si>
  <si>
    <t>増田　和人</t>
  </si>
  <si>
    <t>千葉市中央区道場北１－１７－６</t>
  </si>
  <si>
    <t>CHI62351</t>
  </si>
  <si>
    <t>川口　礼子</t>
  </si>
  <si>
    <t>旭市見広4226-2</t>
  </si>
  <si>
    <t>KFM57060</t>
  </si>
  <si>
    <t>千葉市緑区おゆみ野2-1-15</t>
  </si>
  <si>
    <t>YCG22960</t>
  </si>
  <si>
    <t>千葉市稲毛区天台１－７－１７</t>
  </si>
  <si>
    <t>JZD58530</t>
  </si>
  <si>
    <t>畠山　一雄</t>
  </si>
  <si>
    <t>千葉市中央区浜野町１２５２－４</t>
  </si>
  <si>
    <t>IEY27296</t>
  </si>
  <si>
    <t>千葉市中央区弁天２丁目８番９号</t>
  </si>
  <si>
    <t>QVB34045</t>
  </si>
  <si>
    <t>石川　進一</t>
  </si>
  <si>
    <t>千葉市中央区仁戸名町２０５</t>
  </si>
  <si>
    <t>ZPF41882</t>
  </si>
  <si>
    <t>長谷部　聡</t>
  </si>
  <si>
    <t>千葉市中央区仁戸名町６１６</t>
  </si>
  <si>
    <t>BQN48397</t>
  </si>
  <si>
    <t>WQI20650</t>
  </si>
  <si>
    <t>千葉市中央区松ケ丘町６１１</t>
  </si>
  <si>
    <t>UCC31844</t>
  </si>
  <si>
    <t>千葉市若葉区みつわ台４丁目２３－５</t>
  </si>
  <si>
    <t>来栖　宏二</t>
  </si>
  <si>
    <t>EUI33058</t>
  </si>
  <si>
    <t>西郡　悠輔</t>
  </si>
  <si>
    <t>千葉市緑区誉田町１－１００７</t>
  </si>
  <si>
    <t>KWM21249</t>
  </si>
  <si>
    <t>秋山　清</t>
  </si>
  <si>
    <t>千葉市美浜区幸町２丁目９番３号</t>
  </si>
  <si>
    <t>NUF53325</t>
  </si>
  <si>
    <t>長谷川　豊</t>
  </si>
  <si>
    <t>千葉市中央区仁戸名町５５２</t>
  </si>
  <si>
    <t>GMS31129</t>
  </si>
  <si>
    <t>能勢　正明</t>
  </si>
  <si>
    <t>千葉市美浜区高浜１丁目８－２</t>
  </si>
  <si>
    <t>MPR13959</t>
  </si>
  <si>
    <t>羽田　政幸</t>
  </si>
  <si>
    <t>美浜区高洲１－１－２０</t>
  </si>
  <si>
    <t>LXV18253</t>
  </si>
  <si>
    <t>石原　隆広</t>
  </si>
  <si>
    <t>千葉市美浜区真砂１丁目１２－９</t>
  </si>
  <si>
    <t>NBP48057</t>
  </si>
  <si>
    <t>PXI11869</t>
  </si>
  <si>
    <t>大森　昭彦</t>
  </si>
  <si>
    <t>千葉市中央区新千葉3-14-18</t>
  </si>
  <si>
    <t>千葉市花見川区さつきが丘1-33-1</t>
  </si>
  <si>
    <t>WNH32107</t>
  </si>
  <si>
    <t>山口　義裕</t>
  </si>
  <si>
    <t>八千代市八千代台東2-5-2</t>
  </si>
  <si>
    <t>西澤　貫応</t>
  </si>
  <si>
    <t>千葉市稲毛区稲毛東1-14-13</t>
  </si>
  <si>
    <t>UVK30141</t>
  </si>
  <si>
    <t>認定こども園　松ヶ丘幼稚園</t>
    <rPh sb="0" eb="2">
      <t>ニンテイ</t>
    </rPh>
    <phoneticPr fontId="1"/>
  </si>
  <si>
    <t>濱田　純孝</t>
  </si>
  <si>
    <t>千葉市中央区都町１丁目４６番地２２号</t>
  </si>
  <si>
    <t>CFP67058</t>
  </si>
  <si>
    <t>認定こども園　山王幼稚園</t>
    <rPh sb="0" eb="6">
      <t>ニ</t>
    </rPh>
    <rPh sb="7" eb="9">
      <t>サンノウ</t>
    </rPh>
    <rPh sb="9" eb="12">
      <t>ヨウチエン</t>
    </rPh>
    <phoneticPr fontId="1"/>
  </si>
  <si>
    <t>伊藤　健一</t>
  </si>
  <si>
    <t>千葉市稲毛区山王町１５３－２</t>
  </si>
  <si>
    <t>KIK39280</t>
  </si>
  <si>
    <t>認定こども園　土岐幼稚園</t>
    <rPh sb="0" eb="6">
      <t>ニ</t>
    </rPh>
    <rPh sb="7" eb="9">
      <t>トキ</t>
    </rPh>
    <rPh sb="9" eb="12">
      <t>ヨウチエン</t>
    </rPh>
    <phoneticPr fontId="1"/>
  </si>
  <si>
    <t>土岐　由美子</t>
  </si>
  <si>
    <t>千葉市稲毛区緑町1丁目５－１７</t>
  </si>
  <si>
    <t>ROZ24113</t>
  </si>
  <si>
    <t>認定こども園　鏡戸幼稚園</t>
    <rPh sb="0" eb="6">
      <t>ニ</t>
    </rPh>
    <rPh sb="7" eb="8">
      <t>カガミ</t>
    </rPh>
    <rPh sb="8" eb="9">
      <t>ト</t>
    </rPh>
    <rPh sb="9" eb="12">
      <t>ヨウチエン</t>
    </rPh>
    <phoneticPr fontId="1"/>
  </si>
  <si>
    <t>片岡　伸介</t>
  </si>
  <si>
    <t>千葉市緑区大木戸町４２８－１</t>
  </si>
  <si>
    <t>YRU14351</t>
  </si>
  <si>
    <t>認定こども園　植草学園大学附属美浜幼稚園</t>
    <rPh sb="0" eb="2">
      <t>ニンテイ</t>
    </rPh>
    <rPh sb="5" eb="6">
      <t>エン</t>
    </rPh>
    <rPh sb="7" eb="15">
      <t>ウエクサガクエンダイガクフゾク</t>
    </rPh>
    <rPh sb="15" eb="17">
      <t>ミハマ</t>
    </rPh>
    <rPh sb="17" eb="20">
      <t>ヨウチエン</t>
    </rPh>
    <phoneticPr fontId="1"/>
  </si>
  <si>
    <t>千葉市中央区弁天２丁目８－９</t>
  </si>
  <si>
    <t>LXF39745</t>
  </si>
  <si>
    <t>三幣　利夫</t>
  </si>
  <si>
    <t>千葉市稲毛区穴川1丁目５－２１</t>
  </si>
  <si>
    <t>NNJ69388</t>
  </si>
  <si>
    <t>千葉県八千代市八千代台東２丁目５－２</t>
  </si>
  <si>
    <t>XVD78126</t>
  </si>
  <si>
    <t>（学）井元学園</t>
  </si>
  <si>
    <t>井元　詔一</t>
  </si>
  <si>
    <t>千葉県千葉市花見川区花見川８－１９</t>
  </si>
  <si>
    <t>（福）千葉明徳会</t>
  </si>
  <si>
    <t>千葉県千葉市緑区土気町１６２６番地５</t>
  </si>
  <si>
    <t>山崎　知恵</t>
  </si>
  <si>
    <t>千葉市緑区あすみが丘１－１７－５</t>
  </si>
  <si>
    <t>幼保連携型認定こども園　幕張海浜こども園</t>
    <rPh sb="0" eb="1">
      <t>ヨウ</t>
    </rPh>
    <rPh sb="1" eb="2">
      <t>ホ</t>
    </rPh>
    <rPh sb="2" eb="5">
      <t>レンケイガタ</t>
    </rPh>
    <rPh sb="5" eb="7">
      <t>ニンテイ</t>
    </rPh>
    <rPh sb="10" eb="11">
      <t>エン</t>
    </rPh>
    <rPh sb="12" eb="14">
      <t>マクハリ</t>
    </rPh>
    <rPh sb="14" eb="16">
      <t>カイヒン</t>
    </rPh>
    <rPh sb="19" eb="20">
      <t>エン</t>
    </rPh>
    <phoneticPr fontId="9"/>
  </si>
  <si>
    <t>幼保連携型認定こども園　打瀬保育園</t>
    <rPh sb="0" eb="1">
      <t>ヨウ</t>
    </rPh>
    <rPh sb="1" eb="2">
      <t>ホ</t>
    </rPh>
    <rPh sb="2" eb="5">
      <t>レンケイガタ</t>
    </rPh>
    <rPh sb="5" eb="7">
      <t>ニンテイ</t>
    </rPh>
    <rPh sb="10" eb="11">
      <t>エン</t>
    </rPh>
    <rPh sb="12" eb="13">
      <t>ウ</t>
    </rPh>
    <rPh sb="13" eb="14">
      <t>セ</t>
    </rPh>
    <rPh sb="14" eb="17">
      <t>ホイクエン</t>
    </rPh>
    <phoneticPr fontId="9"/>
  </si>
  <si>
    <t>幼保連携型認定こども園　千葉女子専門学校附属聖こども園</t>
    <rPh sb="0" eb="1">
      <t>ヨウ</t>
    </rPh>
    <rPh sb="1" eb="2">
      <t>ホ</t>
    </rPh>
    <rPh sb="2" eb="5">
      <t>レンケイガタ</t>
    </rPh>
    <rPh sb="5" eb="7">
      <t>ニンテイ</t>
    </rPh>
    <rPh sb="10" eb="11">
      <t>エン</t>
    </rPh>
    <rPh sb="12" eb="14">
      <t>チバ</t>
    </rPh>
    <rPh sb="14" eb="16">
      <t>ジョシ</t>
    </rPh>
    <rPh sb="16" eb="18">
      <t>センモン</t>
    </rPh>
    <rPh sb="18" eb="20">
      <t>ガッコウ</t>
    </rPh>
    <rPh sb="20" eb="22">
      <t>フゾク</t>
    </rPh>
    <rPh sb="22" eb="23">
      <t>ヒジリ</t>
    </rPh>
    <rPh sb="26" eb="27">
      <t>エン</t>
    </rPh>
    <phoneticPr fontId="9"/>
  </si>
  <si>
    <t>幼保連携型認定こども園　ウィズダムナーサリースクール</t>
    <rPh sb="0" eb="1">
      <t>ヨウ</t>
    </rPh>
    <rPh sb="1" eb="2">
      <t>ホ</t>
    </rPh>
    <rPh sb="2" eb="5">
      <t>レンケイガタ</t>
    </rPh>
    <rPh sb="5" eb="7">
      <t>ニンテイ</t>
    </rPh>
    <rPh sb="10" eb="11">
      <t>エン</t>
    </rPh>
    <phoneticPr fontId="9"/>
  </si>
  <si>
    <t>認定こども園　千葉明徳短期大学附属幼稚園</t>
    <rPh sb="7" eb="9">
      <t>チバ</t>
    </rPh>
    <rPh sb="9" eb="11">
      <t>メイトク</t>
    </rPh>
    <rPh sb="11" eb="13">
      <t>タンキ</t>
    </rPh>
    <rPh sb="13" eb="15">
      <t>ダイガク</t>
    </rPh>
    <rPh sb="15" eb="17">
      <t>フゾク</t>
    </rPh>
    <rPh sb="17" eb="20">
      <t>ヨウチエン</t>
    </rPh>
    <phoneticPr fontId="10"/>
  </si>
  <si>
    <t>認定こども園　登戸幼稚園</t>
    <rPh sb="7" eb="9">
      <t>ノブト</t>
    </rPh>
    <rPh sb="9" eb="12">
      <t>ヨウチエン</t>
    </rPh>
    <phoneticPr fontId="10"/>
  </si>
  <si>
    <t>認定こども園　さつきが丘幼稚園</t>
    <rPh sb="11" eb="12">
      <t>オカ</t>
    </rPh>
    <rPh sb="12" eb="15">
      <t>ヨウチエン</t>
    </rPh>
    <phoneticPr fontId="10"/>
  </si>
  <si>
    <t>認定こども園　まこと第三幼稚園</t>
    <rPh sb="10" eb="11">
      <t>ダイ</t>
    </rPh>
    <rPh sb="11" eb="12">
      <t>サン</t>
    </rPh>
    <rPh sb="12" eb="15">
      <t>ヨウチエン</t>
    </rPh>
    <phoneticPr fontId="10"/>
  </si>
  <si>
    <t>認定こども園　稲毛すみれ幼稚園</t>
    <rPh sb="7" eb="9">
      <t>イナゲ</t>
    </rPh>
    <rPh sb="12" eb="15">
      <t>ヨウチエン</t>
    </rPh>
    <phoneticPr fontId="10"/>
  </si>
  <si>
    <t>認定こども園　かしの木学園　かしの木園</t>
    <rPh sb="11" eb="13">
      <t>ガクエン</t>
    </rPh>
    <rPh sb="17" eb="18">
      <t>キ</t>
    </rPh>
    <rPh sb="18" eb="19">
      <t>エン</t>
    </rPh>
    <phoneticPr fontId="8"/>
  </si>
  <si>
    <t>認定こども園　まこと第二幼稚園</t>
    <rPh sb="0" eb="2">
      <t>ニンテイ</t>
    </rPh>
    <rPh sb="5" eb="6">
      <t>エン</t>
    </rPh>
    <rPh sb="10" eb="12">
      <t>ダイニ</t>
    </rPh>
    <rPh sb="12" eb="15">
      <t>ヨウチエン</t>
    </rPh>
    <phoneticPr fontId="4"/>
  </si>
  <si>
    <t>認定こども園　花見川ちぐさ幼稚園</t>
    <rPh sb="0" eb="2">
      <t>ニンテイ</t>
    </rPh>
    <rPh sb="5" eb="6">
      <t>エン</t>
    </rPh>
    <rPh sb="7" eb="10">
      <t>ハナミガワ</t>
    </rPh>
    <rPh sb="13" eb="16">
      <t>ヨウチエン</t>
    </rPh>
    <phoneticPr fontId="4"/>
  </si>
  <si>
    <t>認定こども園　明徳土気こども園</t>
    <rPh sb="0" eb="2">
      <t>ニンテイ</t>
    </rPh>
    <rPh sb="5" eb="6">
      <t>エン</t>
    </rPh>
    <rPh sb="7" eb="9">
      <t>メイトク</t>
    </rPh>
    <rPh sb="9" eb="11">
      <t>トケ</t>
    </rPh>
    <rPh sb="14" eb="15">
      <t>エン</t>
    </rPh>
    <phoneticPr fontId="4"/>
  </si>
  <si>
    <t>塩田　梨佳</t>
  </si>
  <si>
    <t>福地　綾</t>
  </si>
  <si>
    <t>鶴岡　姫美子</t>
  </si>
  <si>
    <t>黄色セル</t>
    <rPh sb="0" eb="2">
      <t>キイロ</t>
    </rPh>
    <phoneticPr fontId="4"/>
  </si>
  <si>
    <t>その他のセル</t>
    <rPh sb="2" eb="3">
      <t>タ</t>
    </rPh>
    <phoneticPr fontId="4"/>
  </si>
  <si>
    <r>
      <rPr>
        <sz val="12"/>
        <rFont val="HG丸ｺﾞｼｯｸM-PRO"/>
        <family val="3"/>
        <charset val="128"/>
      </rPr>
      <t>・・・</t>
    </r>
    <r>
      <rPr>
        <sz val="14"/>
        <rFont val="HG丸ｺﾞｼｯｸM-PRO"/>
        <family val="3"/>
        <charset val="128"/>
      </rPr>
      <t>入力は不要です。</t>
    </r>
    <rPh sb="6" eb="8">
      <t>フヨウ</t>
    </rPh>
    <phoneticPr fontId="4"/>
  </si>
  <si>
    <t>２ 最初に入力いただきたい基本情報（園毎の固有番号等）</t>
    <rPh sb="2" eb="4">
      <t>サイショ</t>
    </rPh>
    <rPh sb="5" eb="7">
      <t>ニュウリョク</t>
    </rPh>
    <rPh sb="13" eb="15">
      <t>キホン</t>
    </rPh>
    <rPh sb="15" eb="17">
      <t>ジョウホウ</t>
    </rPh>
    <rPh sb="18" eb="19">
      <t>エン</t>
    </rPh>
    <rPh sb="19" eb="20">
      <t>ゴト</t>
    </rPh>
    <rPh sb="21" eb="23">
      <t>コユウ</t>
    </rPh>
    <rPh sb="23" eb="25">
      <t>バンゴウ</t>
    </rPh>
    <rPh sb="25" eb="26">
      <t>トウ</t>
    </rPh>
    <phoneticPr fontId="4"/>
  </si>
  <si>
    <t>担当者名</t>
    <rPh sb="0" eb="3">
      <t>タントウシャ</t>
    </rPh>
    <rPh sb="3" eb="4">
      <t>メイ</t>
    </rPh>
    <phoneticPr fontId="4"/>
  </si>
  <si>
    <t>連絡先</t>
    <rPh sb="0" eb="3">
      <t>レンラクサキ</t>
    </rPh>
    <phoneticPr fontId="4"/>
  </si>
  <si>
    <t>１ セルの色分け（入力が必要なセル）について</t>
    <rPh sb="5" eb="6">
      <t>イロ</t>
    </rPh>
    <rPh sb="6" eb="7">
      <t>ワ</t>
    </rPh>
    <phoneticPr fontId="4"/>
  </si>
  <si>
    <t>千葉市施設型給付対象施設延長保育事業等補助金</t>
    <rPh sb="0" eb="3">
      <t>チバシ</t>
    </rPh>
    <rPh sb="3" eb="6">
      <t>シセツガタ</t>
    </rPh>
    <rPh sb="6" eb="8">
      <t>キュウフ</t>
    </rPh>
    <rPh sb="8" eb="10">
      <t>タイショウ</t>
    </rPh>
    <rPh sb="10" eb="12">
      <t>シセツ</t>
    </rPh>
    <rPh sb="12" eb="14">
      <t>エンチョウ</t>
    </rPh>
    <rPh sb="14" eb="16">
      <t>ホイク</t>
    </rPh>
    <rPh sb="16" eb="18">
      <t>ジギョウ</t>
    </rPh>
    <phoneticPr fontId="4"/>
  </si>
  <si>
    <t>支出金精算書（概算払）</t>
    <phoneticPr fontId="5"/>
  </si>
  <si>
    <t>（あて先）　千葉市長</t>
    <rPh sb="3" eb="4">
      <t>サキ</t>
    </rPh>
    <rPh sb="6" eb="8">
      <t>チバ</t>
    </rPh>
    <rPh sb="8" eb="10">
      <t>シチョウ</t>
    </rPh>
    <phoneticPr fontId="5"/>
  </si>
  <si>
    <t>住　　　　　　　　所</t>
    <rPh sb="0" eb="1">
      <t>ジュウ</t>
    </rPh>
    <rPh sb="9" eb="10">
      <t>ショ</t>
    </rPh>
    <phoneticPr fontId="5"/>
  </si>
  <si>
    <t>代表者職氏名</t>
    <rPh sb="0" eb="3">
      <t>ダイヒョウシャ</t>
    </rPh>
    <rPh sb="3" eb="4">
      <t>ショク</t>
    </rPh>
    <rPh sb="4" eb="6">
      <t>シメイ</t>
    </rPh>
    <phoneticPr fontId="5"/>
  </si>
  <si>
    <t>（施設(園)名）</t>
    <rPh sb="1" eb="3">
      <t>シセツ</t>
    </rPh>
    <rPh sb="4" eb="5">
      <t>エン</t>
    </rPh>
    <rPh sb="6" eb="7">
      <t>メイ</t>
    </rPh>
    <rPh sb="7" eb="8">
      <t>ヤスナ</t>
    </rPh>
    <phoneticPr fontId="5"/>
  </si>
  <si>
    <t>受領年月日</t>
    <rPh sb="0" eb="2">
      <t>ジュリョウ</t>
    </rPh>
    <rPh sb="2" eb="5">
      <t>ネンガッピ</t>
    </rPh>
    <phoneticPr fontId="4"/>
  </si>
  <si>
    <t>①既交付額合計</t>
    <rPh sb="1" eb="2">
      <t>キ</t>
    </rPh>
    <rPh sb="2" eb="3">
      <t>コウ</t>
    </rPh>
    <rPh sb="3" eb="4">
      <t>ツキ</t>
    </rPh>
    <rPh sb="4" eb="5">
      <t>ガク</t>
    </rPh>
    <rPh sb="5" eb="7">
      <t>ゴウケイ</t>
    </rPh>
    <phoneticPr fontId="87"/>
  </si>
  <si>
    <t>②精算額</t>
    <rPh sb="1" eb="2">
      <t>セイ</t>
    </rPh>
    <rPh sb="2" eb="3">
      <t>サン</t>
    </rPh>
    <rPh sb="3" eb="4">
      <t>ガク</t>
    </rPh>
    <phoneticPr fontId="87"/>
  </si>
  <si>
    <t>概算受領日①</t>
    <rPh sb="0" eb="2">
      <t>ガイサン</t>
    </rPh>
    <rPh sb="2" eb="4">
      <t>ジュリョウ</t>
    </rPh>
    <rPh sb="4" eb="5">
      <t>ビ</t>
    </rPh>
    <phoneticPr fontId="87"/>
  </si>
  <si>
    <t>概算受領日②</t>
    <rPh sb="0" eb="2">
      <t>ガイサン</t>
    </rPh>
    <rPh sb="2" eb="4">
      <t>ジュリョウ</t>
    </rPh>
    <rPh sb="4" eb="5">
      <t>ビ</t>
    </rPh>
    <phoneticPr fontId="87"/>
  </si>
  <si>
    <t>標準時間</t>
    <rPh sb="0" eb="2">
      <t>ヒョウジュン</t>
    </rPh>
    <rPh sb="2" eb="4">
      <t>ジカン</t>
    </rPh>
    <phoneticPr fontId="10"/>
  </si>
  <si>
    <t>短時間</t>
    <rPh sb="0" eb="1">
      <t>タン</t>
    </rPh>
    <rPh sb="1" eb="3">
      <t>ジカン</t>
    </rPh>
    <phoneticPr fontId="10"/>
  </si>
  <si>
    <t>標準延長（後）</t>
    <rPh sb="0" eb="2">
      <t>ヒョウジュン</t>
    </rPh>
    <rPh sb="2" eb="4">
      <t>エンチョウ</t>
    </rPh>
    <rPh sb="5" eb="6">
      <t>アト</t>
    </rPh>
    <phoneticPr fontId="10"/>
  </si>
  <si>
    <t>短時間延長（前）</t>
    <rPh sb="0" eb="3">
      <t>タンジカン</t>
    </rPh>
    <rPh sb="3" eb="5">
      <t>エンチョウ</t>
    </rPh>
    <rPh sb="6" eb="7">
      <t>マエ</t>
    </rPh>
    <phoneticPr fontId="10"/>
  </si>
  <si>
    <t>短時間延長（後）</t>
    <phoneticPr fontId="10"/>
  </si>
  <si>
    <t>18</t>
  </si>
  <si>
    <t>00</t>
  </si>
  <si>
    <t>その他情報</t>
    <rPh sb="2" eb="3">
      <t>タ</t>
    </rPh>
    <rPh sb="3" eb="5">
      <t>ジョウホウ</t>
    </rPh>
    <phoneticPr fontId="87"/>
  </si>
  <si>
    <t>土曜の延長実施園（６園）</t>
    <rPh sb="0" eb="2">
      <t>ドヨウ</t>
    </rPh>
    <rPh sb="3" eb="5">
      <t>エンチョウ</t>
    </rPh>
    <rPh sb="5" eb="7">
      <t>ジッシ</t>
    </rPh>
    <rPh sb="7" eb="8">
      <t>エン</t>
    </rPh>
    <rPh sb="10" eb="11">
      <t>エン</t>
    </rPh>
    <phoneticPr fontId="4"/>
  </si>
  <si>
    <r>
      <t>　←　左の黄色セルに</t>
    </r>
    <r>
      <rPr>
        <sz val="14"/>
        <color rgb="FFFF0000"/>
        <rFont val="HG丸ｺﾞｼｯｸM-PRO"/>
        <family val="3"/>
        <charset val="128"/>
      </rPr>
      <t>区名</t>
    </r>
    <r>
      <rPr>
        <sz val="14"/>
        <rFont val="HG丸ｺﾞｼｯｸM-PRO"/>
        <family val="3"/>
        <charset val="128"/>
      </rPr>
      <t>の入力をお願いします。</t>
    </r>
    <rPh sb="3" eb="4">
      <t>ヒダリ</t>
    </rPh>
    <rPh sb="5" eb="7">
      <t>キイロ</t>
    </rPh>
    <rPh sb="10" eb="11">
      <t>ク</t>
    </rPh>
    <rPh sb="11" eb="12">
      <t>メイ</t>
    </rPh>
    <rPh sb="13" eb="15">
      <t>ニュウリョク</t>
    </rPh>
    <rPh sb="17" eb="18">
      <t>ネガ</t>
    </rPh>
    <phoneticPr fontId="5"/>
  </si>
  <si>
    <r>
      <t>　←　左の黄色セルに</t>
    </r>
    <r>
      <rPr>
        <sz val="14"/>
        <color rgb="FFFF0000"/>
        <rFont val="HG丸ｺﾞｼｯｸM-PRO"/>
        <family val="3"/>
        <charset val="128"/>
      </rPr>
      <t>区分</t>
    </r>
    <r>
      <rPr>
        <sz val="14"/>
        <rFont val="HG丸ｺﾞｼｯｸM-PRO"/>
        <family val="3"/>
        <charset val="128"/>
      </rPr>
      <t>の入力をお願いします。</t>
    </r>
    <rPh sb="3" eb="4">
      <t>ヒダリ</t>
    </rPh>
    <rPh sb="5" eb="7">
      <t>キイロ</t>
    </rPh>
    <rPh sb="10" eb="12">
      <t>クブン</t>
    </rPh>
    <rPh sb="13" eb="15">
      <t>ニュウリョク</t>
    </rPh>
    <rPh sb="17" eb="18">
      <t>ネガ</t>
    </rPh>
    <phoneticPr fontId="5"/>
  </si>
  <si>
    <r>
      <t>　←　左の黄色セルに</t>
    </r>
    <r>
      <rPr>
        <sz val="14"/>
        <color rgb="FFFF0000"/>
        <rFont val="HG丸ｺﾞｼｯｸM-PRO"/>
        <family val="3"/>
        <charset val="128"/>
      </rPr>
      <t>園名</t>
    </r>
    <r>
      <rPr>
        <sz val="14"/>
        <rFont val="HG丸ｺﾞｼｯｸM-PRO"/>
        <family val="3"/>
        <charset val="128"/>
      </rPr>
      <t>の入力をお願いします。</t>
    </r>
    <rPh sb="3" eb="4">
      <t>ヒダリ</t>
    </rPh>
    <rPh sb="5" eb="7">
      <t>キイロ</t>
    </rPh>
    <rPh sb="10" eb="11">
      <t>エン</t>
    </rPh>
    <rPh sb="11" eb="12">
      <t>メイ</t>
    </rPh>
    <rPh sb="13" eb="15">
      <t>ニュウリョク</t>
    </rPh>
    <rPh sb="17" eb="18">
      <t>ネガ</t>
    </rPh>
    <phoneticPr fontId="5"/>
  </si>
  <si>
    <r>
      <t>　←　左の黄色セルに</t>
    </r>
    <r>
      <rPr>
        <sz val="14"/>
        <color rgb="FFFF0000"/>
        <rFont val="HG丸ｺﾞｼｯｸM-PRO"/>
        <family val="3"/>
        <charset val="128"/>
      </rPr>
      <t>園毎の固有番号</t>
    </r>
    <r>
      <rPr>
        <sz val="14"/>
        <rFont val="HG丸ｺﾞｼｯｸM-PRO"/>
        <family val="3"/>
        <charset val="128"/>
      </rPr>
      <t>の入力をお願いします。</t>
    </r>
    <rPh sb="3" eb="4">
      <t>ヒダリ</t>
    </rPh>
    <rPh sb="5" eb="7">
      <t>キイロ</t>
    </rPh>
    <rPh sb="10" eb="11">
      <t>エン</t>
    </rPh>
    <rPh sb="11" eb="12">
      <t>ゴト</t>
    </rPh>
    <rPh sb="13" eb="15">
      <t>コユウ</t>
    </rPh>
    <rPh sb="15" eb="17">
      <t>バンゴウ</t>
    </rPh>
    <rPh sb="18" eb="20">
      <t>ニュウリョク</t>
    </rPh>
    <rPh sb="22" eb="23">
      <t>ネガ</t>
    </rPh>
    <phoneticPr fontId="5"/>
  </si>
  <si>
    <r>
      <t>　←　左の黄色セルに</t>
    </r>
    <r>
      <rPr>
        <sz val="14"/>
        <color rgb="FFFF0000"/>
        <rFont val="HG丸ｺﾞｼｯｸM-PRO"/>
        <family val="3"/>
        <charset val="128"/>
      </rPr>
      <t>当該書類の作成者・担当者の方の氏名</t>
    </r>
    <r>
      <rPr>
        <sz val="14"/>
        <rFont val="HG丸ｺﾞｼｯｸM-PRO"/>
        <family val="3"/>
        <charset val="128"/>
      </rPr>
      <t>の入力をお願いします</t>
    </r>
    <r>
      <rPr>
        <sz val="12"/>
        <rFont val="HG丸ｺﾞｼｯｸM-PRO"/>
        <family val="3"/>
        <charset val="128"/>
      </rPr>
      <t>（こちらからご連絡する場合がございます。）</t>
    </r>
    <r>
      <rPr>
        <sz val="14"/>
        <rFont val="HG丸ｺﾞｼｯｸM-PRO"/>
        <family val="3"/>
        <charset val="128"/>
      </rPr>
      <t>。</t>
    </r>
    <rPh sb="3" eb="4">
      <t>ヒダリ</t>
    </rPh>
    <rPh sb="5" eb="7">
      <t>キイロ</t>
    </rPh>
    <rPh sb="10" eb="12">
      <t>トウガイ</t>
    </rPh>
    <rPh sb="12" eb="14">
      <t>ショルイ</t>
    </rPh>
    <rPh sb="15" eb="17">
      <t>サクセイ</t>
    </rPh>
    <rPh sb="17" eb="18">
      <t>シャ</t>
    </rPh>
    <rPh sb="19" eb="22">
      <t>タントウシャ</t>
    </rPh>
    <rPh sb="23" eb="24">
      <t>ホウ</t>
    </rPh>
    <rPh sb="25" eb="27">
      <t>シメイ</t>
    </rPh>
    <rPh sb="28" eb="30">
      <t>ニュウリョク</t>
    </rPh>
    <rPh sb="32" eb="33">
      <t>ネガ</t>
    </rPh>
    <rPh sb="44" eb="46">
      <t>レンラク</t>
    </rPh>
    <rPh sb="48" eb="50">
      <t>バアイ</t>
    </rPh>
    <phoneticPr fontId="5"/>
  </si>
  <si>
    <r>
      <t>　←　左の黄色セルに</t>
    </r>
    <r>
      <rPr>
        <sz val="14"/>
        <color rgb="FFFF0000"/>
        <rFont val="HG丸ｺﾞｼｯｸM-PRO"/>
        <family val="3"/>
        <charset val="128"/>
      </rPr>
      <t>当該書類の作成者・担当者の方の連絡先</t>
    </r>
    <r>
      <rPr>
        <sz val="14"/>
        <rFont val="HG丸ｺﾞｼｯｸM-PRO"/>
        <family val="3"/>
        <charset val="128"/>
      </rPr>
      <t>の入力をお願いします</t>
    </r>
    <r>
      <rPr>
        <sz val="12"/>
        <rFont val="HG丸ｺﾞｼｯｸM-PRO"/>
        <family val="3"/>
        <charset val="128"/>
      </rPr>
      <t>（こちらからご連絡する場合がございます。）</t>
    </r>
    <r>
      <rPr>
        <sz val="14"/>
        <rFont val="HG丸ｺﾞｼｯｸM-PRO"/>
        <family val="3"/>
        <charset val="128"/>
      </rPr>
      <t>。</t>
    </r>
    <rPh sb="3" eb="4">
      <t>ヒダリ</t>
    </rPh>
    <rPh sb="5" eb="7">
      <t>キイロ</t>
    </rPh>
    <rPh sb="10" eb="12">
      <t>トウガイ</t>
    </rPh>
    <rPh sb="12" eb="14">
      <t>ショルイ</t>
    </rPh>
    <rPh sb="15" eb="17">
      <t>サクセイ</t>
    </rPh>
    <rPh sb="17" eb="18">
      <t>シャ</t>
    </rPh>
    <rPh sb="19" eb="22">
      <t>タントウシャ</t>
    </rPh>
    <rPh sb="23" eb="24">
      <t>ホウ</t>
    </rPh>
    <rPh sb="25" eb="28">
      <t>レンラクサキ</t>
    </rPh>
    <rPh sb="29" eb="31">
      <t>ニュウリョク</t>
    </rPh>
    <rPh sb="33" eb="34">
      <t>ネガ</t>
    </rPh>
    <rPh sb="45" eb="47">
      <t>レンラク</t>
    </rPh>
    <rPh sb="49" eb="51">
      <t>バアイ</t>
    </rPh>
    <phoneticPr fontId="5"/>
  </si>
  <si>
    <r>
      <t>　←　左の黄色セルに</t>
    </r>
    <r>
      <rPr>
        <sz val="14"/>
        <color rgb="FFFF0000"/>
        <rFont val="HG丸ｺﾞｼｯｸM-PRO"/>
        <family val="3"/>
        <charset val="128"/>
      </rPr>
      <t>今年度の年間の実利用者数（標準）</t>
    </r>
    <r>
      <rPr>
        <sz val="14"/>
        <rFont val="HG丸ｺﾞｼｯｸM-PRO"/>
        <family val="3"/>
        <charset val="128"/>
      </rPr>
      <t>の入力をお願いします。</t>
    </r>
    <rPh sb="3" eb="4">
      <t>ヒダリ</t>
    </rPh>
    <rPh sb="5" eb="7">
      <t>キイロ</t>
    </rPh>
    <rPh sb="10" eb="13">
      <t>コンネンド</t>
    </rPh>
    <rPh sb="14" eb="16">
      <t>ネンカン</t>
    </rPh>
    <rPh sb="17" eb="18">
      <t>ジツ</t>
    </rPh>
    <rPh sb="18" eb="20">
      <t>リヨウ</t>
    </rPh>
    <rPh sb="20" eb="21">
      <t>シャ</t>
    </rPh>
    <rPh sb="21" eb="22">
      <t>スウ</t>
    </rPh>
    <rPh sb="23" eb="25">
      <t>ヒョウジュン</t>
    </rPh>
    <rPh sb="27" eb="29">
      <t>ニュウリョク</t>
    </rPh>
    <rPh sb="31" eb="32">
      <t>ネガ</t>
    </rPh>
    <phoneticPr fontId="5"/>
  </si>
  <si>
    <t>短時間</t>
    <rPh sb="0" eb="3">
      <t>タンジカン</t>
    </rPh>
    <phoneticPr fontId="4"/>
  </si>
  <si>
    <r>
      <t>　←　左の黄色セルに</t>
    </r>
    <r>
      <rPr>
        <sz val="14"/>
        <color rgb="FFFF0000"/>
        <rFont val="HG丸ｺﾞｼｯｸM-PRO"/>
        <family val="3"/>
        <charset val="128"/>
      </rPr>
      <t>今年度の年間実利用者数（短時間）</t>
    </r>
    <r>
      <rPr>
        <sz val="14"/>
        <rFont val="HG丸ｺﾞｼｯｸM-PRO"/>
        <family val="3"/>
        <charset val="128"/>
      </rPr>
      <t>の入力をお願いします。</t>
    </r>
    <rPh sb="3" eb="4">
      <t>ヒダリ</t>
    </rPh>
    <rPh sb="5" eb="7">
      <t>キイロ</t>
    </rPh>
    <rPh sb="14" eb="16">
      <t>ネンカン</t>
    </rPh>
    <rPh sb="16" eb="17">
      <t>ジツ</t>
    </rPh>
    <rPh sb="17" eb="19">
      <t>リヨウ</t>
    </rPh>
    <rPh sb="19" eb="20">
      <t>シャ</t>
    </rPh>
    <rPh sb="20" eb="21">
      <t>スウ</t>
    </rPh>
    <rPh sb="22" eb="25">
      <t>タンジカン</t>
    </rPh>
    <rPh sb="27" eb="29">
      <t>ニュウリョク</t>
    </rPh>
    <rPh sb="31" eb="32">
      <t>ネガ</t>
    </rPh>
    <phoneticPr fontId="5"/>
  </si>
  <si>
    <t xml:space="preserve">   令和　　　年　　　月　　　日付け千葉市指令こ幼運第　　　　号　　　　で交付決定のあった千葉市施設型給付対象施設延長保育事業等の実績について、千葉市補助金等交付規則第１２条の規定により次のとおり報告します。</t>
    <rPh sb="3" eb="5">
      <t>レイワ</t>
    </rPh>
    <rPh sb="25" eb="26">
      <t>ヨウ</t>
    </rPh>
    <rPh sb="26" eb="27">
      <t>ウン</t>
    </rPh>
    <phoneticPr fontId="5"/>
  </si>
  <si>
    <t>Ｘ</t>
  </si>
  <si>
    <t>Ｗ</t>
  </si>
  <si>
    <t>Ｖ</t>
  </si>
  <si>
    <t>Ｕ</t>
  </si>
  <si>
    <t>Ｔ</t>
  </si>
  <si>
    <t>Ｓ</t>
  </si>
  <si>
    <t>Ｒ</t>
  </si>
  <si>
    <t>Ｑ</t>
  </si>
  <si>
    <t>Ｐ</t>
  </si>
  <si>
    <t>Ｏ</t>
  </si>
  <si>
    <t>Ｎ</t>
  </si>
  <si>
    <t>Ｍ</t>
  </si>
  <si>
    <t>Ｌ</t>
  </si>
  <si>
    <t>Ｋ</t>
  </si>
  <si>
    <t>Ｊ</t>
  </si>
  <si>
    <t>Ｉ</t>
  </si>
  <si>
    <t>Ｈ</t>
  </si>
  <si>
    <t>Ｇ</t>
  </si>
  <si>
    <t>Ｆ</t>
  </si>
  <si>
    <t>Ｅ</t>
    <phoneticPr fontId="4"/>
  </si>
  <si>
    <t>Ｃ</t>
    <phoneticPr fontId="4"/>
  </si>
  <si>
    <t>Ｄ</t>
    <phoneticPr fontId="4"/>
  </si>
  <si>
    <t>Ｆ</t>
    <phoneticPr fontId="4"/>
  </si>
  <si>
    <t>Ｇ</t>
    <phoneticPr fontId="4"/>
  </si>
  <si>
    <t>Ｈ</t>
    <phoneticPr fontId="4"/>
  </si>
  <si>
    <t>Ａ</t>
    <phoneticPr fontId="4"/>
  </si>
  <si>
    <t>Ｂ</t>
    <phoneticPr fontId="4"/>
  </si>
  <si>
    <t>４月</t>
    <rPh sb="1" eb="2">
      <t>ガツ</t>
    </rPh>
    <phoneticPr fontId="4"/>
  </si>
  <si>
    <t>５月</t>
    <rPh sb="1" eb="2">
      <t>ガツ</t>
    </rPh>
    <phoneticPr fontId="4"/>
  </si>
  <si>
    <t>６月</t>
  </si>
  <si>
    <t>７月</t>
  </si>
  <si>
    <t>８月</t>
  </si>
  <si>
    <t>９月</t>
  </si>
  <si>
    <t>１０月</t>
  </si>
  <si>
    <t>１１月</t>
  </si>
  <si>
    <t>１２月</t>
  </si>
  <si>
    <t>１月</t>
  </si>
  <si>
    <t>２月</t>
  </si>
  <si>
    <t>３月</t>
  </si>
  <si>
    <t>a</t>
  </si>
  <si>
    <t>b</t>
  </si>
  <si>
    <t>c</t>
  </si>
  <si>
    <t>d</t>
  </si>
  <si>
    <t>e</t>
  </si>
  <si>
    <t>f</t>
  </si>
  <si>
    <t>g</t>
  </si>
  <si>
    <t>h</t>
  </si>
  <si>
    <t>i</t>
  </si>
  <si>
    <t>j</t>
  </si>
  <si>
    <t>k</t>
  </si>
  <si>
    <t>l</t>
  </si>
  <si>
    <t>m</t>
  </si>
  <si>
    <t>n</t>
  </si>
  <si>
    <t>o</t>
  </si>
  <si>
    <t>p</t>
  </si>
  <si>
    <t>q</t>
  </si>
  <si>
    <t>r</t>
  </si>
  <si>
    <t>s</t>
  </si>
  <si>
    <t>t</t>
  </si>
  <si>
    <t>u</t>
  </si>
  <si>
    <t>v</t>
  </si>
  <si>
    <t>w</t>
  </si>
  <si>
    <t>x</t>
  </si>
  <si>
    <t xml:space="preserve">       ・推進分の実支出額（人件費）</t>
    <rPh sb="8" eb="10">
      <t>スイシン</t>
    </rPh>
    <rPh sb="10" eb="11">
      <t>ブン</t>
    </rPh>
    <rPh sb="12" eb="15">
      <t>ジツシシュツ</t>
    </rPh>
    <rPh sb="15" eb="16">
      <t>ガク</t>
    </rPh>
    <rPh sb="17" eb="20">
      <t>ジンケンヒ</t>
    </rPh>
    <phoneticPr fontId="5"/>
  </si>
  <si>
    <t xml:space="preserve">       ・延長保育事業の実支出額（人件費＋諸経費）</t>
    <rPh sb="8" eb="10">
      <t>エンチョウ</t>
    </rPh>
    <rPh sb="10" eb="12">
      <t>ホイク</t>
    </rPh>
    <rPh sb="12" eb="14">
      <t>ジギョウ</t>
    </rPh>
    <rPh sb="15" eb="18">
      <t>ジツシシュツ</t>
    </rPh>
    <rPh sb="18" eb="19">
      <t>ガク</t>
    </rPh>
    <rPh sb="20" eb="23">
      <t>ジンケンヒ</t>
    </rPh>
    <rPh sb="24" eb="27">
      <t>ショケイヒ</t>
    </rPh>
    <phoneticPr fontId="5"/>
  </si>
  <si>
    <t xml:space="preserve">       ・短時間認定児童にかかる延長保育事業の実支出額（人件費＋諸経費）</t>
    <rPh sb="8" eb="11">
      <t>タンジカン</t>
    </rPh>
    <rPh sb="11" eb="13">
      <t>ニンテイ</t>
    </rPh>
    <rPh sb="13" eb="15">
      <t>ジドウ</t>
    </rPh>
    <rPh sb="19" eb="21">
      <t>エンチョウ</t>
    </rPh>
    <rPh sb="21" eb="23">
      <t>ホイク</t>
    </rPh>
    <rPh sb="23" eb="25">
      <t>ジギョウ</t>
    </rPh>
    <rPh sb="26" eb="29">
      <t>ジツシシュツ</t>
    </rPh>
    <rPh sb="29" eb="30">
      <t>ガク</t>
    </rPh>
    <rPh sb="31" eb="34">
      <t>ジンケンヒ</t>
    </rPh>
    <rPh sb="35" eb="38">
      <t>ショケイヒ</t>
    </rPh>
    <phoneticPr fontId="5"/>
  </si>
  <si>
    <t>合計</t>
    <rPh sb="0" eb="2">
      <t>ゴウケイ</t>
    </rPh>
    <phoneticPr fontId="4"/>
  </si>
  <si>
    <t>オレンジセル</t>
    <phoneticPr fontId="4"/>
  </si>
  <si>
    <r>
      <rPr>
        <sz val="12"/>
        <rFont val="HG丸ｺﾞｼｯｸM-PRO"/>
        <family val="3"/>
        <charset val="128"/>
      </rPr>
      <t>・・・</t>
    </r>
    <r>
      <rPr>
        <sz val="14"/>
        <rFont val="HG丸ｺﾞｼｯｸM-PRO"/>
        <family val="3"/>
        <charset val="128"/>
      </rPr>
      <t>入力する際の参考に見ていただくセルとなります。オレンジセルを参考に黄色セルへ数字を入力ください。</t>
    </r>
    <rPh sb="7" eb="8">
      <t>サイ</t>
    </rPh>
    <rPh sb="9" eb="11">
      <t>サンコウ</t>
    </rPh>
    <rPh sb="12" eb="13">
      <t>ミ</t>
    </rPh>
    <rPh sb="33" eb="35">
      <t>サンコウ</t>
    </rPh>
    <rPh sb="36" eb="38">
      <t>キイロ</t>
    </rPh>
    <rPh sb="41" eb="43">
      <t>スウジ</t>
    </rPh>
    <rPh sb="44" eb="46">
      <t>ニュウリョク</t>
    </rPh>
    <phoneticPr fontId="4"/>
  </si>
  <si>
    <t>４ 留意点</t>
    <rPh sb="2" eb="5">
      <t>リュウイテン</t>
    </rPh>
    <phoneticPr fontId="4"/>
  </si>
  <si>
    <t>３ 当該Ｅｘｃｅｌの入力の流れ</t>
    <rPh sb="2" eb="4">
      <t>トウガイ</t>
    </rPh>
    <rPh sb="10" eb="12">
      <t>ニュウリョク</t>
    </rPh>
    <rPh sb="13" eb="14">
      <t>ナガ</t>
    </rPh>
    <phoneticPr fontId="4"/>
  </si>
  <si>
    <t>TEL ０４３－２４５－５７２９ 　FAX０４３－２４５－５８９４</t>
    <phoneticPr fontId="4"/>
  </si>
  <si>
    <t>対象児童数の変動等</t>
    <rPh sb="6" eb="8">
      <t>ヘンドウ</t>
    </rPh>
    <rPh sb="8" eb="9">
      <t>トウ</t>
    </rPh>
    <phoneticPr fontId="4"/>
  </si>
  <si>
    <t>年平均</t>
    <rPh sb="0" eb="1">
      <t>ネン</t>
    </rPh>
    <rPh sb="1" eb="3">
      <t>ヘイキン</t>
    </rPh>
    <phoneticPr fontId="5"/>
  </si>
  <si>
    <t>絵本と太陽の保育園　てぃだまちキッズ検見川浜</t>
  </si>
  <si>
    <t>オンジュ ソリール保育園　海浜幕張園</t>
  </si>
  <si>
    <t>京進のほいくえんＨＯＰＰＡ幕張ベイタウン</t>
  </si>
  <si>
    <t>美波保育園</t>
  </si>
  <si>
    <t>みらいつむぎ保育園美浜</t>
  </si>
  <si>
    <t>つぼみ保育園</t>
  </si>
  <si>
    <t>そがチャイルドハウス保育園</t>
    <rPh sb="10" eb="13">
      <t>ホイクエン</t>
    </rPh>
    <phoneticPr fontId="4"/>
  </si>
  <si>
    <t>松波アーク保育園</t>
  </si>
  <si>
    <t>HHG67567</t>
  </si>
  <si>
    <t>MCX81283</t>
  </si>
  <si>
    <t>IWT52640</t>
  </si>
  <si>
    <t>渡邊　彰</t>
  </si>
  <si>
    <t>RXE17326</t>
  </si>
  <si>
    <t>EPU39365</t>
  </si>
  <si>
    <t>（株）つぼみ</t>
  </si>
  <si>
    <t>河野　妙登利</t>
  </si>
  <si>
    <t>千葉市稲毛区緑町1-21-6</t>
  </si>
  <si>
    <t>QAX70308</t>
  </si>
  <si>
    <t>（一社）絲</t>
  </si>
  <si>
    <t>千葉市花見川区花園1-19-11　田村ビル201号</t>
  </si>
  <si>
    <t>FZH88525</t>
  </si>
  <si>
    <t>糠谷　和弘</t>
  </si>
  <si>
    <t>JKI52622</t>
  </si>
  <si>
    <t>JGB74583</t>
  </si>
  <si>
    <t>西原　優博</t>
  </si>
  <si>
    <t>JBN59464</t>
  </si>
  <si>
    <t>TZS72045</t>
  </si>
  <si>
    <t>ポピンズナーサリースクール千葉みなと</t>
  </si>
  <si>
    <t>ポピンズナーサリースクールみなと公園</t>
  </si>
  <si>
    <t>そがチャイルドハウス保育園</t>
  </si>
  <si>
    <t>キッズラボ誉田保育園</t>
  </si>
  <si>
    <t>青松　武志</t>
  </si>
  <si>
    <t>千葉市美浜区中瀬1-6　エム・ベイポイント幕張５F</t>
  </si>
  <si>
    <t>学校法人信愛学園　認定こども園のぞみ幼稚園</t>
  </si>
  <si>
    <t>学校法人信愛学園　認定こども園へいわ幼稚園</t>
  </si>
  <si>
    <t>安田　重実</t>
  </si>
  <si>
    <t>千葉市若葉区千城台東１－６－２</t>
  </si>
  <si>
    <t>中村　一裕</t>
  </si>
  <si>
    <t>宇野　弘願</t>
  </si>
  <si>
    <t>千葉県八千代市米本1359米本団地4街区39棟</t>
  </si>
  <si>
    <t>別紙５－４</t>
    <rPh sb="0" eb="2">
      <t>ベッシ</t>
    </rPh>
    <phoneticPr fontId="2"/>
  </si>
  <si>
    <t>４時間延長</t>
    <rPh sb="1" eb="3">
      <t>ジカン</t>
    </rPh>
    <rPh sb="3" eb="5">
      <t>エンチョウ</t>
    </rPh>
    <phoneticPr fontId="5"/>
  </si>
  <si>
    <t>５時間延長</t>
    <rPh sb="1" eb="3">
      <t>ジカン</t>
    </rPh>
    <rPh sb="3" eb="5">
      <t>エンチョウ</t>
    </rPh>
    <phoneticPr fontId="5"/>
  </si>
  <si>
    <t>６時間延長</t>
    <rPh sb="1" eb="3">
      <t>ジカン</t>
    </rPh>
    <rPh sb="3" eb="5">
      <t>エンチョウ</t>
    </rPh>
    <phoneticPr fontId="5"/>
  </si>
  <si>
    <t>y</t>
    <phoneticPr fontId="5"/>
  </si>
  <si>
    <t>z</t>
    <phoneticPr fontId="5"/>
  </si>
  <si>
    <t>aa</t>
    <phoneticPr fontId="5"/>
  </si>
  <si>
    <t>ab</t>
    <phoneticPr fontId="5"/>
  </si>
  <si>
    <t>ac</t>
  </si>
  <si>
    <t>ac</t>
    <phoneticPr fontId="5"/>
  </si>
  <si>
    <t>ad</t>
  </si>
  <si>
    <t>ad</t>
    <phoneticPr fontId="5"/>
  </si>
  <si>
    <t>ae</t>
  </si>
  <si>
    <t>ae</t>
    <phoneticPr fontId="5"/>
  </si>
  <si>
    <t>af</t>
  </si>
  <si>
    <t>af</t>
    <phoneticPr fontId="5"/>
  </si>
  <si>
    <t>ag</t>
  </si>
  <si>
    <t>ag</t>
    <phoneticPr fontId="5"/>
  </si>
  <si>
    <t>ah</t>
  </si>
  <si>
    <t>ah</t>
    <phoneticPr fontId="5"/>
  </si>
  <si>
    <t>ai</t>
  </si>
  <si>
    <t>ai</t>
    <phoneticPr fontId="5"/>
  </si>
  <si>
    <t>aj</t>
  </si>
  <si>
    <t>aj</t>
    <phoneticPr fontId="5"/>
  </si>
  <si>
    <t>ak</t>
  </si>
  <si>
    <t>ak</t>
    <phoneticPr fontId="5"/>
  </si>
  <si>
    <t>al</t>
  </si>
  <si>
    <t>al</t>
    <phoneticPr fontId="5"/>
  </si>
  <si>
    <t>am</t>
  </si>
  <si>
    <t>am</t>
    <phoneticPr fontId="5"/>
  </si>
  <si>
    <t>an</t>
  </si>
  <si>
    <t>an</t>
    <phoneticPr fontId="5"/>
  </si>
  <si>
    <t>ao</t>
  </si>
  <si>
    <t>ao</t>
    <phoneticPr fontId="5"/>
  </si>
  <si>
    <t>ap</t>
  </si>
  <si>
    <t>ap</t>
    <phoneticPr fontId="5"/>
  </si>
  <si>
    <t>aq</t>
  </si>
  <si>
    <t>aq</t>
    <phoneticPr fontId="5"/>
  </si>
  <si>
    <t>ar</t>
  </si>
  <si>
    <t>ar</t>
    <phoneticPr fontId="5"/>
  </si>
  <si>
    <t>as</t>
  </si>
  <si>
    <t>as</t>
    <phoneticPr fontId="5"/>
  </si>
  <si>
    <t>at</t>
  </si>
  <si>
    <t>at</t>
    <phoneticPr fontId="5"/>
  </si>
  <si>
    <t>au</t>
  </si>
  <si>
    <t>au</t>
    <phoneticPr fontId="5"/>
  </si>
  <si>
    <t>av</t>
  </si>
  <si>
    <t>av</t>
    <phoneticPr fontId="5"/>
  </si>
  <si>
    <t>別紙５－５</t>
    <rPh sb="0" eb="2">
      <t>ベッシ</t>
    </rPh>
    <phoneticPr fontId="2"/>
  </si>
  <si>
    <t>（３）電車の遅延により、事前の申し込みなく、急きょ延長保育を利用した児童（延長保育料免除対象者）</t>
    <rPh sb="3" eb="5">
      <t>デンシャ</t>
    </rPh>
    <rPh sb="6" eb="8">
      <t>チエン</t>
    </rPh>
    <rPh sb="12" eb="14">
      <t>ジゼン</t>
    </rPh>
    <rPh sb="15" eb="16">
      <t>モウ</t>
    </rPh>
    <rPh sb="17" eb="18">
      <t>コ</t>
    </rPh>
    <rPh sb="22" eb="23">
      <t>キュウ</t>
    </rPh>
    <rPh sb="25" eb="27">
      <t>エンチョウ</t>
    </rPh>
    <rPh sb="27" eb="29">
      <t>ホイク</t>
    </rPh>
    <rPh sb="30" eb="32">
      <t>リヨウ</t>
    </rPh>
    <rPh sb="34" eb="36">
      <t>ジドウ</t>
    </rPh>
    <rPh sb="37" eb="39">
      <t>エンチョウ</t>
    </rPh>
    <rPh sb="39" eb="42">
      <t>ホイクリョウ</t>
    </rPh>
    <rPh sb="42" eb="44">
      <t>メンジョ</t>
    </rPh>
    <rPh sb="44" eb="46">
      <t>タイショウ</t>
    </rPh>
    <rPh sb="46" eb="47">
      <t>シャ</t>
    </rPh>
    <phoneticPr fontId="5"/>
  </si>
  <si>
    <r>
      <t>（４）電車の遅延</t>
    </r>
    <r>
      <rPr>
        <b/>
        <sz val="18"/>
        <color rgb="FFFF0000"/>
        <rFont val="ＭＳ Ｐゴシック"/>
        <family val="3"/>
        <charset val="128"/>
      </rPr>
      <t>以外の理由</t>
    </r>
    <r>
      <rPr>
        <sz val="18"/>
        <rFont val="ＭＳ Ｐゴシック"/>
        <family val="3"/>
        <charset val="128"/>
      </rPr>
      <t>により、事前の申し込みなく、急きょ延長保育を利用した児童</t>
    </r>
    <rPh sb="3" eb="5">
      <t>デンシャ</t>
    </rPh>
    <rPh sb="6" eb="8">
      <t>チエン</t>
    </rPh>
    <rPh sb="8" eb="10">
      <t>イガイ</t>
    </rPh>
    <rPh sb="11" eb="13">
      <t>リユウ</t>
    </rPh>
    <rPh sb="17" eb="19">
      <t>ジゼン</t>
    </rPh>
    <rPh sb="20" eb="21">
      <t>モウ</t>
    </rPh>
    <rPh sb="22" eb="23">
      <t>コ</t>
    </rPh>
    <rPh sb="27" eb="28">
      <t>キュウ</t>
    </rPh>
    <rPh sb="30" eb="32">
      <t>エンチョウ</t>
    </rPh>
    <rPh sb="32" eb="34">
      <t>ホイク</t>
    </rPh>
    <rPh sb="35" eb="37">
      <t>リヨウ</t>
    </rPh>
    <rPh sb="39" eb="41">
      <t>ジドウ</t>
    </rPh>
    <phoneticPr fontId="5"/>
  </si>
  <si>
    <t>y</t>
    <phoneticPr fontId="4"/>
  </si>
  <si>
    <t>z</t>
    <phoneticPr fontId="4"/>
  </si>
  <si>
    <t>aa</t>
    <phoneticPr fontId="4"/>
  </si>
  <si>
    <t>ab</t>
    <phoneticPr fontId="4"/>
  </si>
  <si>
    <t>算定基準額算出内訳【電車の遅延】</t>
    <rPh sb="0" eb="2">
      <t>サンテイ</t>
    </rPh>
    <rPh sb="2" eb="4">
      <t>キジュン</t>
    </rPh>
    <rPh sb="4" eb="5">
      <t>ガク</t>
    </rPh>
    <rPh sb="5" eb="7">
      <t>サンシュツ</t>
    </rPh>
    <rPh sb="7" eb="9">
      <t>ウチワケ</t>
    </rPh>
    <rPh sb="10" eb="12">
      <t>デンシャ</t>
    </rPh>
    <rPh sb="13" eb="15">
      <t>チエン</t>
    </rPh>
    <phoneticPr fontId="5"/>
  </si>
  <si>
    <t>実利用者数
（標準）</t>
    <rPh sb="0" eb="1">
      <t>ジツ</t>
    </rPh>
    <rPh sb="1" eb="3">
      <t>リヨウ</t>
    </rPh>
    <rPh sb="3" eb="4">
      <t>シャ</t>
    </rPh>
    <rPh sb="4" eb="5">
      <t>スウ</t>
    </rPh>
    <rPh sb="7" eb="9">
      <t>ヒョウジュン</t>
    </rPh>
    <phoneticPr fontId="4"/>
  </si>
  <si>
    <t>実利用者数
（短）</t>
    <rPh sb="0" eb="1">
      <t>ジツ</t>
    </rPh>
    <rPh sb="1" eb="3">
      <t>リヨウ</t>
    </rPh>
    <rPh sb="3" eb="4">
      <t>シャ</t>
    </rPh>
    <rPh sb="4" eb="5">
      <t>スウ</t>
    </rPh>
    <rPh sb="7" eb="8">
      <t>タン</t>
    </rPh>
    <phoneticPr fontId="4"/>
  </si>
  <si>
    <t>当初交付決定日</t>
    <rPh sb="0" eb="2">
      <t>トウショ</t>
    </rPh>
    <rPh sb="2" eb="4">
      <t>コウフ</t>
    </rPh>
    <rPh sb="4" eb="6">
      <t>ケッテイ</t>
    </rPh>
    <rPh sb="6" eb="7">
      <t>ビ</t>
    </rPh>
    <phoneticPr fontId="4"/>
  </si>
  <si>
    <t>付け</t>
    <rPh sb="0" eb="1">
      <t>ヅ</t>
    </rPh>
    <phoneticPr fontId="4"/>
  </si>
  <si>
    <t>５６ ―5082240円</t>
    <rPh sb="11" eb="12">
      <t>エン</t>
    </rPh>
    <phoneticPr fontId="5"/>
  </si>
  <si>
    <t>別紙１－１</t>
    <rPh sb="0" eb="2">
      <t>ベッシ</t>
    </rPh>
    <phoneticPr fontId="5"/>
  </si>
  <si>
    <t>経費内訳書（１）</t>
    <phoneticPr fontId="5"/>
  </si>
  <si>
    <t>令和3年度</t>
    <rPh sb="0" eb="2">
      <t>レイワ</t>
    </rPh>
    <rPh sb="3" eb="5">
      <t>ネンド</t>
    </rPh>
    <phoneticPr fontId="5"/>
  </si>
  <si>
    <t>月分</t>
    <rPh sb="0" eb="1">
      <t>ツキ</t>
    </rPh>
    <rPh sb="1" eb="2">
      <t>ブン</t>
    </rPh>
    <phoneticPr fontId="5"/>
  </si>
  <si>
    <t>①人件費（推進分・延長保育事業）</t>
    <rPh sb="1" eb="4">
      <t>ジンケンヒ</t>
    </rPh>
    <rPh sb="5" eb="7">
      <t>スイシン</t>
    </rPh>
    <rPh sb="7" eb="8">
      <t>ブン</t>
    </rPh>
    <rPh sb="9" eb="11">
      <t>エンチョウ</t>
    </rPh>
    <rPh sb="11" eb="13">
      <t>ホイク</t>
    </rPh>
    <rPh sb="13" eb="15">
      <t>ジギョウ</t>
    </rPh>
    <phoneticPr fontId="5"/>
  </si>
  <si>
    <t>＊</t>
    <phoneticPr fontId="5"/>
  </si>
  <si>
    <t>推進分の時間数とは、月～土の朝（常勤7:00～8:30,非常勤7:00～9:00)、月～土の夕方（常勤17:00～18:00,非常勤16:30～18:00）に保育従事した時間の合計をいう。ただし、延長保育を実施している日で18:00以降保育従事した日（延長保育時間帯に保育従事した日）の夕方以降（常勤17:00～,非常勤16:30～）は延長保育事業の時間数として計上する。</t>
    <rPh sb="0" eb="2">
      <t>スイシン</t>
    </rPh>
    <rPh sb="2" eb="3">
      <t>ブン</t>
    </rPh>
    <rPh sb="4" eb="6">
      <t>ジカン</t>
    </rPh>
    <rPh sb="6" eb="7">
      <t>スウ</t>
    </rPh>
    <rPh sb="10" eb="11">
      <t>ゲツ</t>
    </rPh>
    <rPh sb="12" eb="13">
      <t>ド</t>
    </rPh>
    <rPh sb="14" eb="15">
      <t>アサ</t>
    </rPh>
    <rPh sb="16" eb="18">
      <t>ジョウキン</t>
    </rPh>
    <rPh sb="28" eb="31">
      <t>ヒジョウキン</t>
    </rPh>
    <rPh sb="42" eb="43">
      <t>ゲツ</t>
    </rPh>
    <rPh sb="44" eb="45">
      <t>ド</t>
    </rPh>
    <rPh sb="46" eb="48">
      <t>ユウガタ</t>
    </rPh>
    <rPh sb="49" eb="51">
      <t>ジョウキン</t>
    </rPh>
    <rPh sb="63" eb="66">
      <t>ヒジョウキン</t>
    </rPh>
    <rPh sb="79" eb="81">
      <t>ホイク</t>
    </rPh>
    <rPh sb="81" eb="83">
      <t>ジュウジ</t>
    </rPh>
    <rPh sb="85" eb="87">
      <t>ジカン</t>
    </rPh>
    <rPh sb="88" eb="90">
      <t>ゴウケイ</t>
    </rPh>
    <rPh sb="98" eb="100">
      <t>エンチョウ</t>
    </rPh>
    <rPh sb="100" eb="102">
      <t>ホイク</t>
    </rPh>
    <rPh sb="103" eb="105">
      <t>ジッシ</t>
    </rPh>
    <rPh sb="109" eb="110">
      <t>ヒ</t>
    </rPh>
    <rPh sb="116" eb="118">
      <t>イコウ</t>
    </rPh>
    <rPh sb="118" eb="120">
      <t>ホイク</t>
    </rPh>
    <rPh sb="120" eb="122">
      <t>ジュウジ</t>
    </rPh>
    <rPh sb="124" eb="125">
      <t>ヒ</t>
    </rPh>
    <rPh sb="126" eb="128">
      <t>エンチョウ</t>
    </rPh>
    <rPh sb="128" eb="130">
      <t>ホイク</t>
    </rPh>
    <rPh sb="130" eb="132">
      <t>ジカン</t>
    </rPh>
    <rPh sb="132" eb="133">
      <t>タイ</t>
    </rPh>
    <rPh sb="134" eb="136">
      <t>ホイク</t>
    </rPh>
    <rPh sb="136" eb="138">
      <t>ジュウジ</t>
    </rPh>
    <rPh sb="140" eb="141">
      <t>ヒ</t>
    </rPh>
    <rPh sb="143" eb="145">
      <t>ユウガタ</t>
    </rPh>
    <rPh sb="145" eb="147">
      <t>イコウ</t>
    </rPh>
    <rPh sb="148" eb="150">
      <t>ジョウキン</t>
    </rPh>
    <rPh sb="157" eb="160">
      <t>ヒジョウキン</t>
    </rPh>
    <rPh sb="168" eb="170">
      <t>エンチョウ</t>
    </rPh>
    <rPh sb="170" eb="172">
      <t>ホイク</t>
    </rPh>
    <rPh sb="172" eb="174">
      <t>ジギョウ</t>
    </rPh>
    <rPh sb="175" eb="178">
      <t>ジカンスウ</t>
    </rPh>
    <rPh sb="181" eb="183">
      <t>ケイジョウ</t>
    </rPh>
    <phoneticPr fontId="5"/>
  </si>
  <si>
    <t>延長保育事業の時間数とは、18:00以降に保育従事を終えた日の夕方（常勤17:00～,非常勤16:30～）に保育従事した時間の合計をいう。</t>
    <rPh sb="0" eb="2">
      <t>エンチョウ</t>
    </rPh>
    <rPh sb="2" eb="4">
      <t>ホイク</t>
    </rPh>
    <rPh sb="4" eb="6">
      <t>ジギョウ</t>
    </rPh>
    <rPh sb="7" eb="9">
      <t>ジカン</t>
    </rPh>
    <rPh sb="9" eb="10">
      <t>スウ</t>
    </rPh>
    <rPh sb="18" eb="20">
      <t>イコウ</t>
    </rPh>
    <rPh sb="21" eb="23">
      <t>ホイク</t>
    </rPh>
    <rPh sb="23" eb="25">
      <t>ジュウジ</t>
    </rPh>
    <rPh sb="26" eb="27">
      <t>オ</t>
    </rPh>
    <rPh sb="29" eb="30">
      <t>ヒ</t>
    </rPh>
    <rPh sb="31" eb="33">
      <t>ユウガタ</t>
    </rPh>
    <rPh sb="34" eb="36">
      <t>ジョウキン</t>
    </rPh>
    <rPh sb="43" eb="46">
      <t>ヒジョウキン</t>
    </rPh>
    <rPh sb="54" eb="56">
      <t>ホイク</t>
    </rPh>
    <rPh sb="56" eb="58">
      <t>ジュウジ</t>
    </rPh>
    <rPh sb="60" eb="62">
      <t>ジカン</t>
    </rPh>
    <rPh sb="63" eb="65">
      <t>ゴウケイ</t>
    </rPh>
    <phoneticPr fontId="5"/>
  </si>
  <si>
    <t>交通費は非常勤職員で該当者のみ記載すること。（常勤職員（１日６時間以上かつ月20日以上勤務する職員）は対象外とする。</t>
    <rPh sb="0" eb="3">
      <t>コウツウヒ</t>
    </rPh>
    <rPh sb="4" eb="7">
      <t>ヒジョウキン</t>
    </rPh>
    <rPh sb="7" eb="9">
      <t>ショクイン</t>
    </rPh>
    <rPh sb="10" eb="13">
      <t>ガイトウシャ</t>
    </rPh>
    <rPh sb="12" eb="13">
      <t>モノ</t>
    </rPh>
    <rPh sb="15" eb="17">
      <t>キサイ</t>
    </rPh>
    <rPh sb="23" eb="25">
      <t>ジョウキン</t>
    </rPh>
    <rPh sb="25" eb="27">
      <t>ショクイン</t>
    </rPh>
    <rPh sb="29" eb="30">
      <t>ニチ</t>
    </rPh>
    <rPh sb="31" eb="33">
      <t>ジカン</t>
    </rPh>
    <rPh sb="33" eb="35">
      <t>イジョウ</t>
    </rPh>
    <rPh sb="37" eb="38">
      <t>ツキ</t>
    </rPh>
    <rPh sb="40" eb="41">
      <t>ニチ</t>
    </rPh>
    <rPh sb="41" eb="43">
      <t>イジョウ</t>
    </rPh>
    <rPh sb="43" eb="45">
      <t>キンム</t>
    </rPh>
    <rPh sb="47" eb="49">
      <t>ショクイン</t>
    </rPh>
    <rPh sb="51" eb="54">
      <t>タイショウガイ</t>
    </rPh>
    <phoneticPr fontId="5"/>
  </si>
  <si>
    <t>保育従事者名</t>
    <rPh sb="0" eb="2">
      <t>ホイク</t>
    </rPh>
    <rPh sb="2" eb="5">
      <t>ジュウジシャ</t>
    </rPh>
    <rPh sb="5" eb="6">
      <t>メイ</t>
    </rPh>
    <phoneticPr fontId="5"/>
  </si>
  <si>
    <t>千葉市
使用欄</t>
    <rPh sb="0" eb="3">
      <t>チバシ</t>
    </rPh>
    <rPh sb="4" eb="6">
      <t>シヨウ</t>
    </rPh>
    <rPh sb="6" eb="7">
      <t>ラン</t>
    </rPh>
    <phoneticPr fontId="5"/>
  </si>
  <si>
    <t>時間数
①</t>
    <rPh sb="0" eb="2">
      <t>ジカン</t>
    </rPh>
    <rPh sb="2" eb="3">
      <t>スウ</t>
    </rPh>
    <phoneticPr fontId="5"/>
  </si>
  <si>
    <t>時給
単価
②</t>
    <rPh sb="0" eb="2">
      <t>ジキュウ</t>
    </rPh>
    <rPh sb="3" eb="5">
      <t>タンカ</t>
    </rPh>
    <phoneticPr fontId="5"/>
  </si>
  <si>
    <t>その他
③</t>
    <rPh sb="2" eb="3">
      <t>タ</t>
    </rPh>
    <phoneticPr fontId="5"/>
  </si>
  <si>
    <t>小計
①×②＋③</t>
    <rPh sb="0" eb="2">
      <t>ショウケイ</t>
    </rPh>
    <phoneticPr fontId="5"/>
  </si>
  <si>
    <t>交通費</t>
    <rPh sb="0" eb="3">
      <t>コウツウヒ</t>
    </rPh>
    <phoneticPr fontId="5"/>
  </si>
  <si>
    <t>時間数
④</t>
    <rPh sb="0" eb="2">
      <t>ジカン</t>
    </rPh>
    <rPh sb="2" eb="3">
      <t>スウ</t>
    </rPh>
    <phoneticPr fontId="5"/>
  </si>
  <si>
    <t>時給
単価
⑤</t>
    <rPh sb="0" eb="2">
      <t>ジキュウ</t>
    </rPh>
    <rPh sb="3" eb="5">
      <t>タンカ</t>
    </rPh>
    <phoneticPr fontId="5"/>
  </si>
  <si>
    <t>その他
⑥</t>
    <rPh sb="2" eb="3">
      <t>タ</t>
    </rPh>
    <phoneticPr fontId="5"/>
  </si>
  <si>
    <t>小計
④×⑤＋⑥</t>
    <rPh sb="0" eb="2">
      <t>ショウケイ</t>
    </rPh>
    <phoneticPr fontId="5"/>
  </si>
  <si>
    <t>18時以降時間数</t>
    <rPh sb="2" eb="3">
      <t>ジ</t>
    </rPh>
    <rPh sb="3" eb="5">
      <t>イコウ</t>
    </rPh>
    <rPh sb="5" eb="8">
      <t>ジカンスウ</t>
    </rPh>
    <phoneticPr fontId="5"/>
  </si>
  <si>
    <t>金額</t>
    <rPh sb="0" eb="2">
      <t>キンガク</t>
    </rPh>
    <phoneticPr fontId="5"/>
  </si>
  <si>
    <t>【参考】
１８時以降人件費</t>
    <rPh sb="1" eb="3">
      <t>サンコウ</t>
    </rPh>
    <rPh sb="7" eb="8">
      <t>トキ</t>
    </rPh>
    <rPh sb="8" eb="10">
      <t>イコウ</t>
    </rPh>
    <rPh sb="10" eb="13">
      <t>ジンケンヒ</t>
    </rPh>
    <phoneticPr fontId="4"/>
  </si>
  <si>
    <t>オンジュ ソリール保育園　そが駅前園</t>
  </si>
  <si>
    <t>AIAI Child Care(株)</t>
  </si>
  <si>
    <t>作草部保育園</t>
    <rPh sb="0" eb="3">
      <t>サクサベ</t>
    </rPh>
    <phoneticPr fontId="4"/>
  </si>
  <si>
    <t>山王保育園</t>
    <rPh sb="0" eb="2">
      <t>サンノウ</t>
    </rPh>
    <rPh sb="2" eb="5">
      <t>ホイクエン</t>
    </rPh>
    <phoneticPr fontId="5"/>
  </si>
  <si>
    <t>チャイルド・ガーデン保育園</t>
    <rPh sb="10" eb="13">
      <t>ホイクエン</t>
    </rPh>
    <phoneticPr fontId="5"/>
  </si>
  <si>
    <t>グレース保育園</t>
    <rPh sb="4" eb="7">
      <t>ホイクエン</t>
    </rPh>
    <phoneticPr fontId="5"/>
  </si>
  <si>
    <t>みらい保育園</t>
    <rPh sb="3" eb="6">
      <t>ホイクエン</t>
    </rPh>
    <phoneticPr fontId="5"/>
  </si>
  <si>
    <t>ひなたぼっこ保育園</t>
    <rPh sb="6" eb="9">
      <t>ホイクエン</t>
    </rPh>
    <phoneticPr fontId="5"/>
  </si>
  <si>
    <t>はまかぜ保育園</t>
    <rPh sb="4" eb="7">
      <t>ホイクエン</t>
    </rPh>
    <phoneticPr fontId="5"/>
  </si>
  <si>
    <t>キッズマーム保育園</t>
    <rPh sb="6" eb="9">
      <t>ホイクエン</t>
    </rPh>
    <phoneticPr fontId="5"/>
  </si>
  <si>
    <t>アスク海浜幕張保育園</t>
    <rPh sb="3" eb="5">
      <t>カイヒン</t>
    </rPh>
    <rPh sb="5" eb="7">
      <t>マクハリ</t>
    </rPh>
    <rPh sb="7" eb="10">
      <t>ホイクエン</t>
    </rPh>
    <phoneticPr fontId="5"/>
  </si>
  <si>
    <t>明徳浜野駅保育園</t>
    <rPh sb="0" eb="2">
      <t>メイトク</t>
    </rPh>
    <rPh sb="2" eb="4">
      <t>ハマノ</t>
    </rPh>
    <rPh sb="4" eb="5">
      <t>エキ</t>
    </rPh>
    <rPh sb="5" eb="8">
      <t>ホイクエン</t>
    </rPh>
    <phoneticPr fontId="5"/>
  </si>
  <si>
    <t>幕張いもっこ保育園</t>
    <rPh sb="0" eb="2">
      <t>マクハリ</t>
    </rPh>
    <rPh sb="6" eb="9">
      <t>ホイクエン</t>
    </rPh>
    <phoneticPr fontId="5"/>
  </si>
  <si>
    <t>稲毛すきっぷ保育園</t>
    <rPh sb="6" eb="9">
      <t>ホイクエン</t>
    </rPh>
    <phoneticPr fontId="5"/>
  </si>
  <si>
    <t>千葉聖心保育園</t>
    <rPh sb="0" eb="2">
      <t>チバ</t>
    </rPh>
    <rPh sb="2" eb="3">
      <t>ヒジリ</t>
    </rPh>
    <rPh sb="3" eb="4">
      <t>ココロ</t>
    </rPh>
    <rPh sb="4" eb="7">
      <t>ホイクエン</t>
    </rPh>
    <phoneticPr fontId="5"/>
  </si>
  <si>
    <t>真生保育園</t>
    <rPh sb="0" eb="1">
      <t>シン</t>
    </rPh>
    <rPh sb="1" eb="2">
      <t>ナマ</t>
    </rPh>
    <rPh sb="2" eb="5">
      <t>ホイクエン</t>
    </rPh>
    <phoneticPr fontId="5"/>
  </si>
  <si>
    <t>いろは保育園</t>
    <rPh sb="3" eb="6">
      <t>ホイクエン</t>
    </rPh>
    <phoneticPr fontId="5"/>
  </si>
  <si>
    <t>稲毛ひだまり保育園</t>
    <rPh sb="0" eb="2">
      <t>イナゲ</t>
    </rPh>
    <rPh sb="6" eb="9">
      <t>ホイクエン</t>
    </rPh>
    <phoneticPr fontId="5"/>
  </si>
  <si>
    <t>ローゼンそが保育園</t>
    <rPh sb="6" eb="9">
      <t>ホイクエン</t>
    </rPh>
    <phoneticPr fontId="5"/>
  </si>
  <si>
    <t>おゆみ野すきっぷ保育園</t>
    <rPh sb="3" eb="4">
      <t>ノ</t>
    </rPh>
    <rPh sb="8" eb="11">
      <t>ホイクエン</t>
    </rPh>
    <phoneticPr fontId="5"/>
  </si>
  <si>
    <t>たかし保育園稲毛海岸</t>
    <rPh sb="3" eb="6">
      <t>ホイクエン</t>
    </rPh>
    <rPh sb="6" eb="10">
      <t>イナゲカイガン</t>
    </rPh>
    <phoneticPr fontId="5"/>
  </si>
  <si>
    <t>幕張本郷きらきら保育園</t>
    <rPh sb="0" eb="4">
      <t>マクハリホンゴウ</t>
    </rPh>
    <rPh sb="8" eb="11">
      <t>ホイクエン</t>
    </rPh>
    <phoneticPr fontId="5"/>
  </si>
  <si>
    <t>都賀保育園</t>
    <rPh sb="0" eb="2">
      <t>ツガ</t>
    </rPh>
    <rPh sb="2" eb="5">
      <t>ホイクエン</t>
    </rPh>
    <phoneticPr fontId="2"/>
  </si>
  <si>
    <t>美光保育園</t>
    <rPh sb="0" eb="1">
      <t>ミ</t>
    </rPh>
    <rPh sb="1" eb="2">
      <t>ヒカリ</t>
    </rPh>
    <rPh sb="2" eb="5">
      <t>ホイクエン</t>
    </rPh>
    <phoneticPr fontId="2"/>
  </si>
  <si>
    <t>第２幕張海浜保育園</t>
    <rPh sb="0" eb="1">
      <t>ダイ</t>
    </rPh>
    <rPh sb="2" eb="4">
      <t>マクハリ</t>
    </rPh>
    <rPh sb="4" eb="6">
      <t>カイヒン</t>
    </rPh>
    <rPh sb="6" eb="9">
      <t>ホイクエン</t>
    </rPh>
    <phoneticPr fontId="2"/>
  </si>
  <si>
    <t>ピラミッドメソッド千葉保育園</t>
    <rPh sb="9" eb="11">
      <t>チバ</t>
    </rPh>
    <rPh sb="11" eb="14">
      <t>ホイクエン</t>
    </rPh>
    <phoneticPr fontId="2"/>
  </si>
  <si>
    <t>ルーチェ保育園千葉新田町</t>
    <rPh sb="4" eb="7">
      <t>ホイクエン</t>
    </rPh>
    <rPh sb="7" eb="9">
      <t>チバ</t>
    </rPh>
    <rPh sb="9" eb="12">
      <t>シンデンチョウ</t>
    </rPh>
    <phoneticPr fontId="2"/>
  </si>
  <si>
    <t>新検見川すきっぷ保育園</t>
    <rPh sb="0" eb="4">
      <t>シンケミガワ</t>
    </rPh>
    <rPh sb="8" eb="11">
      <t>ホイクエン</t>
    </rPh>
    <phoneticPr fontId="2"/>
  </si>
  <si>
    <t>幕張本郷ナーサリー</t>
    <rPh sb="0" eb="4">
      <t>マクハリホンゴウ</t>
    </rPh>
    <phoneticPr fontId="2"/>
  </si>
  <si>
    <t>ししの子保育園</t>
    <rPh sb="3" eb="4">
      <t>コ</t>
    </rPh>
    <rPh sb="4" eb="7">
      <t>ホイクエン</t>
    </rPh>
    <phoneticPr fontId="2"/>
  </si>
  <si>
    <t>アストロナーサリー小仲台</t>
    <rPh sb="9" eb="10">
      <t>ショウ</t>
    </rPh>
    <rPh sb="10" eb="11">
      <t>ナカ</t>
    </rPh>
    <rPh sb="11" eb="12">
      <t>ダイ</t>
    </rPh>
    <phoneticPr fontId="2"/>
  </si>
  <si>
    <t>アストロキャンプ稲毛東保育園</t>
    <rPh sb="8" eb="10">
      <t>イナゲ</t>
    </rPh>
    <rPh sb="10" eb="11">
      <t>ヒガシ</t>
    </rPh>
    <rPh sb="11" eb="14">
      <t>ホイクエン</t>
    </rPh>
    <phoneticPr fontId="2"/>
  </si>
  <si>
    <t>あおぞら保育園</t>
    <rPh sb="4" eb="7">
      <t>ホイクエン</t>
    </rPh>
    <phoneticPr fontId="5"/>
  </si>
  <si>
    <t>テンダーラビング保育園誉田</t>
    <rPh sb="8" eb="11">
      <t>ホイクエン</t>
    </rPh>
    <rPh sb="11" eb="13">
      <t>ホンダ</t>
    </rPh>
    <phoneticPr fontId="2"/>
  </si>
  <si>
    <t>誉田おもいやり保育園</t>
    <rPh sb="0" eb="2">
      <t>ホンダ</t>
    </rPh>
    <rPh sb="7" eb="10">
      <t>ホイクエン</t>
    </rPh>
    <phoneticPr fontId="2"/>
  </si>
  <si>
    <t>スクルドエンジェル保育園幕張園</t>
    <rPh sb="9" eb="12">
      <t>ホイクエン</t>
    </rPh>
    <rPh sb="12" eb="14">
      <t>マクハリ</t>
    </rPh>
    <rPh sb="14" eb="15">
      <t>エン</t>
    </rPh>
    <phoneticPr fontId="7"/>
  </si>
  <si>
    <t>さくらんぼ保育園</t>
    <rPh sb="5" eb="8">
      <t>ホイクエン</t>
    </rPh>
    <phoneticPr fontId="5"/>
  </si>
  <si>
    <t>げんき保育園</t>
    <rPh sb="3" eb="6">
      <t>ホイクエン</t>
    </rPh>
    <phoneticPr fontId="5"/>
  </si>
  <si>
    <t>マミー＆ミーおゆみ野保育園</t>
    <rPh sb="9" eb="10">
      <t>ノ</t>
    </rPh>
    <rPh sb="10" eb="13">
      <t>ホイクエン</t>
    </rPh>
    <phoneticPr fontId="7"/>
  </si>
  <si>
    <t>寒川保育園</t>
    <rPh sb="0" eb="1">
      <t>サム</t>
    </rPh>
    <rPh sb="1" eb="2">
      <t>カワ</t>
    </rPh>
    <rPh sb="2" eb="5">
      <t>ホイクエン</t>
    </rPh>
    <phoneticPr fontId="7"/>
  </si>
  <si>
    <t>本千葉エンゼルホーム保育園</t>
    <rPh sb="0" eb="3">
      <t>ホンチバ</t>
    </rPh>
    <rPh sb="10" eb="13">
      <t>ホイクエン</t>
    </rPh>
    <phoneticPr fontId="5"/>
  </si>
  <si>
    <t>かるがも保育園　おゆみ野園</t>
    <rPh sb="4" eb="7">
      <t>ホイクエン</t>
    </rPh>
    <rPh sb="11" eb="12">
      <t>ノ</t>
    </rPh>
    <rPh sb="12" eb="13">
      <t>エン</t>
    </rPh>
    <phoneticPr fontId="5"/>
  </si>
  <si>
    <t>キートスチャイルドケア新田町</t>
    <rPh sb="11" eb="14">
      <t>シンデンチョウ</t>
    </rPh>
    <phoneticPr fontId="5"/>
  </si>
  <si>
    <t>検見川わくわく保育園</t>
    <rPh sb="0" eb="3">
      <t>ケミガワ</t>
    </rPh>
    <rPh sb="7" eb="9">
      <t>ホイク</t>
    </rPh>
    <rPh sb="9" eb="10">
      <t>エン</t>
    </rPh>
    <phoneticPr fontId="5"/>
  </si>
  <si>
    <t>植草学園千葉駅保育園</t>
    <rPh sb="0" eb="2">
      <t>ウエクサ</t>
    </rPh>
    <rPh sb="2" eb="4">
      <t>ガクエン</t>
    </rPh>
    <rPh sb="4" eb="7">
      <t>チバエキ</t>
    </rPh>
    <rPh sb="7" eb="10">
      <t>ホイクエン</t>
    </rPh>
    <phoneticPr fontId="4"/>
  </si>
  <si>
    <t>キートスチャイルドケア幕張本郷</t>
    <rPh sb="11" eb="13">
      <t>マクハリ</t>
    </rPh>
    <rPh sb="13" eb="15">
      <t>ホンゴウ</t>
    </rPh>
    <phoneticPr fontId="4"/>
  </si>
  <si>
    <t>京進のほいくえんＨＯＰＰＡ幕張町5丁目</t>
    <rPh sb="0" eb="2">
      <t>キョウシン</t>
    </rPh>
    <rPh sb="13" eb="15">
      <t>マクハリ</t>
    </rPh>
    <rPh sb="15" eb="16">
      <t>マチ</t>
    </rPh>
    <rPh sb="17" eb="19">
      <t>チョウメ</t>
    </rPh>
    <phoneticPr fontId="4"/>
  </si>
  <si>
    <t>京進のほいくえんＨＯＰＰＡ幕張本郷駅前</t>
    <rPh sb="0" eb="2">
      <t>キョウシン</t>
    </rPh>
    <rPh sb="13" eb="15">
      <t>マクハリ</t>
    </rPh>
    <rPh sb="15" eb="17">
      <t>ホンゴウ</t>
    </rPh>
    <rPh sb="17" eb="19">
      <t>エキマエ</t>
    </rPh>
    <phoneticPr fontId="4"/>
  </si>
  <si>
    <t>千葉検見川雲母保育園</t>
    <rPh sb="0" eb="2">
      <t>チバ</t>
    </rPh>
    <rPh sb="2" eb="5">
      <t>ケミガワ</t>
    </rPh>
    <rPh sb="5" eb="7">
      <t>キララ</t>
    </rPh>
    <rPh sb="7" eb="10">
      <t>ホイクエン</t>
    </rPh>
    <phoneticPr fontId="4"/>
  </si>
  <si>
    <t>かえで保育園幕張本郷</t>
    <rPh sb="3" eb="6">
      <t>ホイクエン</t>
    </rPh>
    <rPh sb="6" eb="8">
      <t>マクハリ</t>
    </rPh>
    <rPh sb="8" eb="10">
      <t>ホンゴウ</t>
    </rPh>
    <phoneticPr fontId="4"/>
  </si>
  <si>
    <t>すまいるキャンディ保育園</t>
    <rPh sb="9" eb="11">
      <t>ホイク</t>
    </rPh>
    <rPh sb="11" eb="12">
      <t>エン</t>
    </rPh>
    <phoneticPr fontId="4"/>
  </si>
  <si>
    <t>稲毛キッズマーム保育園</t>
    <rPh sb="0" eb="2">
      <t>イナゲ</t>
    </rPh>
    <rPh sb="8" eb="11">
      <t>ホイクエン</t>
    </rPh>
    <phoneticPr fontId="4"/>
  </si>
  <si>
    <t>キートスチャイルドケア園生町</t>
    <rPh sb="11" eb="12">
      <t>ソノ</t>
    </rPh>
    <rPh sb="12" eb="13">
      <t>イ</t>
    </rPh>
    <rPh sb="13" eb="14">
      <t>マチ</t>
    </rPh>
    <phoneticPr fontId="4"/>
  </si>
  <si>
    <t>千葉稲毛雲母保育園</t>
    <rPh sb="0" eb="2">
      <t>チバ</t>
    </rPh>
    <rPh sb="2" eb="4">
      <t>イナゲ</t>
    </rPh>
    <rPh sb="4" eb="6">
      <t>キララ</t>
    </rPh>
    <rPh sb="6" eb="9">
      <t>ホイクエン</t>
    </rPh>
    <phoneticPr fontId="4"/>
  </si>
  <si>
    <t>ナーサリーホーム園生保育園</t>
    <rPh sb="8" eb="9">
      <t>ソノ</t>
    </rPh>
    <rPh sb="9" eb="10">
      <t>イ</t>
    </rPh>
    <rPh sb="10" eb="13">
      <t>ホ</t>
    </rPh>
    <phoneticPr fontId="4"/>
  </si>
  <si>
    <t>ぽかぽか保育園おてんとさん</t>
    <rPh sb="4" eb="6">
      <t>ホイク</t>
    </rPh>
    <rPh sb="6" eb="7">
      <t>エン</t>
    </rPh>
    <phoneticPr fontId="4"/>
  </si>
  <si>
    <t>大森保育園</t>
    <rPh sb="0" eb="2">
      <t>オオモリ</t>
    </rPh>
    <rPh sb="2" eb="5">
      <t>ホイクエン</t>
    </rPh>
    <phoneticPr fontId="1"/>
  </si>
  <si>
    <t>東千葉雲母保育園</t>
    <rPh sb="0" eb="1">
      <t>ヒガシ</t>
    </rPh>
    <rPh sb="1" eb="3">
      <t>チバ</t>
    </rPh>
    <rPh sb="3" eb="5">
      <t>キララ</t>
    </rPh>
    <rPh sb="5" eb="8">
      <t>ホイクエン</t>
    </rPh>
    <phoneticPr fontId="1"/>
  </si>
  <si>
    <t>レイモンド汐見丘保育園</t>
    <rPh sb="5" eb="7">
      <t>シオミ</t>
    </rPh>
    <rPh sb="7" eb="8">
      <t>オカ</t>
    </rPh>
    <rPh sb="8" eb="11">
      <t>ホイクエン</t>
    </rPh>
    <phoneticPr fontId="1"/>
  </si>
  <si>
    <t>かえで保育園幕張本郷６丁目</t>
    <rPh sb="3" eb="10">
      <t>ホイクエンマクハリホンゴウ</t>
    </rPh>
    <rPh sb="11" eb="13">
      <t>チョウメ</t>
    </rPh>
    <phoneticPr fontId="1"/>
  </si>
  <si>
    <t>作草部アーク保育園</t>
    <rPh sb="0" eb="3">
      <t>サクサベ</t>
    </rPh>
    <rPh sb="6" eb="9">
      <t>ホイクエン</t>
    </rPh>
    <phoneticPr fontId="1"/>
  </si>
  <si>
    <t>ししの子保育園　小中台町</t>
    <rPh sb="3" eb="4">
      <t>コ</t>
    </rPh>
    <rPh sb="4" eb="7">
      <t>ホイクエン</t>
    </rPh>
    <rPh sb="8" eb="12">
      <t>コナカダイチョウ</t>
    </rPh>
    <phoneticPr fontId="1"/>
  </si>
  <si>
    <t>ナーサリーホーム小仲台</t>
    <rPh sb="8" eb="11">
      <t>コナカダイ</t>
    </rPh>
    <phoneticPr fontId="1"/>
  </si>
  <si>
    <t>認可保育園　みどりまち</t>
    <rPh sb="0" eb="2">
      <t>ニンカ</t>
    </rPh>
    <rPh sb="2" eb="5">
      <t>ホイクエン</t>
    </rPh>
    <phoneticPr fontId="1"/>
  </si>
  <si>
    <t>キートスチャイルドケア桜木</t>
    <rPh sb="11" eb="13">
      <t>サクラギ</t>
    </rPh>
    <phoneticPr fontId="1"/>
  </si>
  <si>
    <t>小倉台　いろは保育園</t>
    <rPh sb="0" eb="3">
      <t>オグラダイ</t>
    </rPh>
    <rPh sb="7" eb="10">
      <t>ホイクエン</t>
    </rPh>
    <phoneticPr fontId="1"/>
  </si>
  <si>
    <t>つぐみ保育園</t>
    <rPh sb="3" eb="6">
      <t>ホイクエン</t>
    </rPh>
    <phoneticPr fontId="1"/>
  </si>
  <si>
    <t>みつばち保育園　若葉</t>
    <rPh sb="4" eb="7">
      <t>ホイクエン</t>
    </rPh>
    <rPh sb="8" eb="10">
      <t>ワカバ</t>
    </rPh>
    <phoneticPr fontId="1"/>
  </si>
  <si>
    <t>キートスチャイルドケアおゆみ野南</t>
    <rPh sb="14" eb="15">
      <t>ノ</t>
    </rPh>
    <rPh sb="15" eb="16">
      <t>ミナミ</t>
    </rPh>
    <phoneticPr fontId="1"/>
  </si>
  <si>
    <t>京進のほいくえん　HOPPA幕張ベイパーク</t>
    <rPh sb="0" eb="2">
      <t>キョウシン</t>
    </rPh>
    <rPh sb="14" eb="16">
      <t>マクハリ</t>
    </rPh>
    <phoneticPr fontId="1"/>
  </si>
  <si>
    <t>K's garden蘇我保育園</t>
    <rPh sb="10" eb="12">
      <t>ソガ</t>
    </rPh>
    <rPh sb="12" eb="15">
      <t>ホイクエン</t>
    </rPh>
    <phoneticPr fontId="1"/>
  </si>
  <si>
    <t>子どものまきば保育園</t>
    <rPh sb="0" eb="1">
      <t>コ</t>
    </rPh>
    <rPh sb="7" eb="10">
      <t>ホイクエン</t>
    </rPh>
    <phoneticPr fontId="4"/>
  </si>
  <si>
    <t>ほしのこ保育園</t>
    <rPh sb="4" eb="7">
      <t>ホイクエン</t>
    </rPh>
    <phoneticPr fontId="4"/>
  </si>
  <si>
    <t>椿森保育園</t>
    <rPh sb="0" eb="2">
      <t>ツバキモリ</t>
    </rPh>
    <rPh sb="2" eb="5">
      <t>ホイクエン</t>
    </rPh>
    <phoneticPr fontId="4"/>
  </si>
  <si>
    <t>アンファンジュール保育園弁天</t>
    <rPh sb="9" eb="12">
      <t>ホイクエン</t>
    </rPh>
    <rPh sb="12" eb="14">
      <t>ベンテン</t>
    </rPh>
    <phoneticPr fontId="4"/>
  </si>
  <si>
    <t>かえで保育園まくはり</t>
    <rPh sb="3" eb="6">
      <t>ホイクエン</t>
    </rPh>
    <phoneticPr fontId="4"/>
  </si>
  <si>
    <t>かえで保育園はなぞの</t>
    <rPh sb="3" eb="6">
      <t>ホイクエン</t>
    </rPh>
    <phoneticPr fontId="4"/>
  </si>
  <si>
    <t>アストロベースキャンプ保育園</t>
    <rPh sb="11" eb="14">
      <t>ホイクエン</t>
    </rPh>
    <phoneticPr fontId="4"/>
  </si>
  <si>
    <t>かるがも保育園　鎌取園</t>
    <rPh sb="4" eb="7">
      <t>ホイクエン</t>
    </rPh>
    <rPh sb="8" eb="10">
      <t>カマトリ</t>
    </rPh>
    <rPh sb="10" eb="11">
      <t>エン</t>
    </rPh>
    <phoneticPr fontId="4"/>
  </si>
  <si>
    <t>クニナたかだの森保育園</t>
    <rPh sb="7" eb="8">
      <t>モリ</t>
    </rPh>
    <rPh sb="8" eb="11">
      <t>ホイクエン</t>
    </rPh>
    <phoneticPr fontId="4"/>
  </si>
  <si>
    <t>京進のほいくえんHOPPAガーデンビュー千葉駅前</t>
    <rPh sb="0" eb="2">
      <t>キョウシン</t>
    </rPh>
    <rPh sb="20" eb="23">
      <t>チバエキ</t>
    </rPh>
    <rPh sb="23" eb="24">
      <t>マエ</t>
    </rPh>
    <phoneticPr fontId="4"/>
  </si>
  <si>
    <t>希望の子保育園</t>
    <rPh sb="0" eb="2">
      <t>キボウ</t>
    </rPh>
    <rPh sb="3" eb="4">
      <t>コ</t>
    </rPh>
    <rPh sb="4" eb="7">
      <t>ホイクエン</t>
    </rPh>
    <phoneticPr fontId="4"/>
  </si>
  <si>
    <t>東京都江戸川区南葛西7丁目２－５４</t>
  </si>
  <si>
    <r>
      <t xml:space="preserve">③差額（②-①）
</t>
    </r>
    <r>
      <rPr>
        <sz val="10"/>
        <color indexed="8"/>
        <rFont val="ＭＳ Ｐ明朝"/>
        <family val="1"/>
        <charset val="128"/>
      </rPr>
      <t>追給額（マイナスの場合戻入額）</t>
    </r>
    <rPh sb="1" eb="3">
      <t>サガク</t>
    </rPh>
    <rPh sb="9" eb="11">
      <t>ツイキュウ</t>
    </rPh>
    <rPh sb="11" eb="12">
      <t>ガク</t>
    </rPh>
    <rPh sb="18" eb="20">
      <t>バアイ</t>
    </rPh>
    <rPh sb="20" eb="22">
      <t>レイニュウ</t>
    </rPh>
    <rPh sb="22" eb="23">
      <t>ガク</t>
    </rPh>
    <phoneticPr fontId="87"/>
  </si>
  <si>
    <r>
      <rPr>
        <sz val="12"/>
        <rFont val="HG丸ｺﾞｼｯｸM-PRO"/>
        <family val="3"/>
        <charset val="128"/>
      </rPr>
      <t>・・・</t>
    </r>
    <r>
      <rPr>
        <sz val="14"/>
        <rFont val="HG丸ｺﾞｼｯｸM-PRO"/>
        <family val="3"/>
        <charset val="128"/>
      </rPr>
      <t>入力が必要なセルです。入力をお願いします（</t>
    </r>
    <r>
      <rPr>
        <b/>
        <u/>
        <sz val="12"/>
        <color rgb="FFFF0000"/>
        <rFont val="HG丸ｺﾞｼｯｸM-PRO"/>
        <family val="3"/>
        <charset val="128"/>
      </rPr>
      <t>数字が「０」の場合も入力ください</t>
    </r>
    <r>
      <rPr>
        <sz val="14"/>
        <rFont val="HG丸ｺﾞｼｯｸM-PRO"/>
        <family val="3"/>
        <charset val="128"/>
      </rPr>
      <t>）。</t>
    </r>
    <rPh sb="3" eb="5">
      <t>ニュウリョク</t>
    </rPh>
    <rPh sb="6" eb="8">
      <t>ヒツヨウ</t>
    </rPh>
    <rPh sb="14" eb="16">
      <t>ニュウリョク</t>
    </rPh>
    <rPh sb="18" eb="19">
      <t>ネガ</t>
    </rPh>
    <rPh sb="24" eb="26">
      <t>スウジ</t>
    </rPh>
    <rPh sb="31" eb="33">
      <t>バアイ</t>
    </rPh>
    <rPh sb="34" eb="36">
      <t>ニュウリョク</t>
    </rPh>
    <phoneticPr fontId="4"/>
  </si>
  <si>
    <t>千葉市指令こ幼運第</t>
    <rPh sb="8" eb="9">
      <t>ダイ</t>
    </rPh>
    <phoneticPr fontId="4"/>
  </si>
  <si>
    <t>ナーセリー鏡戸</t>
  </si>
  <si>
    <t>アップルナースリー検見川浜保育園</t>
    <rPh sb="9" eb="12">
      <t>ケミガワ</t>
    </rPh>
    <rPh sb="12" eb="13">
      <t>ハマ</t>
    </rPh>
    <rPh sb="13" eb="16">
      <t>ホイクエン</t>
    </rPh>
    <phoneticPr fontId="5"/>
  </si>
  <si>
    <t>ChaCha Children Makuhari</t>
  </si>
  <si>
    <t>Gakkenほいくえん おゆみ野</t>
    <rPh sb="15" eb="16">
      <t>ノ</t>
    </rPh>
    <phoneticPr fontId="5"/>
  </si>
  <si>
    <t>Gakkenほいくえん 稲毛</t>
  </si>
  <si>
    <t>Gakkenほいくえん 稲毛東</t>
    <rPh sb="12" eb="14">
      <t>イナゲ</t>
    </rPh>
    <rPh sb="14" eb="15">
      <t>ヒガシ</t>
    </rPh>
    <phoneticPr fontId="2"/>
  </si>
  <si>
    <t>AIAI NURSERY　幕張</t>
    <rPh sb="13" eb="15">
      <t>マクハリ</t>
    </rPh>
    <phoneticPr fontId="5"/>
  </si>
  <si>
    <t>AIAI NURSERY　土気</t>
    <rPh sb="13" eb="15">
      <t>トケ</t>
    </rPh>
    <phoneticPr fontId="5"/>
  </si>
  <si>
    <t>AIAI NURSERY　あすみが丘</t>
    <rPh sb="17" eb="18">
      <t>オカ</t>
    </rPh>
    <phoneticPr fontId="4"/>
  </si>
  <si>
    <t>オンジュ ソリール保育園　そが駅前園</t>
    <rPh sb="9" eb="12">
      <t>ホイクエン</t>
    </rPh>
    <rPh sb="15" eb="16">
      <t>エキ</t>
    </rPh>
    <rPh sb="16" eb="17">
      <t>マエ</t>
    </rPh>
    <rPh sb="17" eb="18">
      <t>エン</t>
    </rPh>
    <phoneticPr fontId="0"/>
  </si>
  <si>
    <t>絵本と太陽の保育園　てぃだまちキッズ検見川浜</t>
    <rPh sb="0" eb="2">
      <t>エホン</t>
    </rPh>
    <rPh sb="3" eb="5">
      <t>タイヨウ</t>
    </rPh>
    <rPh sb="6" eb="9">
      <t>ホイクエン</t>
    </rPh>
    <rPh sb="18" eb="22">
      <t>ケミガワハマ</t>
    </rPh>
    <phoneticPr fontId="0"/>
  </si>
  <si>
    <t>美波保育園</t>
    <rPh sb="0" eb="2">
      <t>ミナミ</t>
    </rPh>
    <rPh sb="2" eb="5">
      <t>ホイクエン</t>
    </rPh>
    <phoneticPr fontId="0"/>
  </si>
  <si>
    <t>みらいつむぎ保育園美浜</t>
    <rPh sb="6" eb="9">
      <t>ホイクエン</t>
    </rPh>
    <rPh sb="9" eb="11">
      <t>ミハマ</t>
    </rPh>
    <phoneticPr fontId="0"/>
  </si>
  <si>
    <t>GKF22437</t>
  </si>
  <si>
    <t>ZQR73107</t>
  </si>
  <si>
    <t>CDK82118</t>
  </si>
  <si>
    <t>OHO17483</t>
  </si>
  <si>
    <t>ICQ57796</t>
  </si>
  <si>
    <t>EDJ94806</t>
  </si>
  <si>
    <t>KEO32845</t>
  </si>
  <si>
    <t>BHA26951</t>
  </si>
  <si>
    <t>LYC38169</t>
  </si>
  <si>
    <t>NTI92811</t>
  </si>
  <si>
    <t>VBH46702</t>
  </si>
  <si>
    <t>RWT76260</t>
  </si>
  <si>
    <t>JJK43985</t>
  </si>
  <si>
    <t>HAT99820</t>
  </si>
  <si>
    <t>TYH25374</t>
  </si>
  <si>
    <t>ZTR63909</t>
  </si>
  <si>
    <t>HPR29795</t>
  </si>
  <si>
    <t>PUR96605</t>
  </si>
  <si>
    <t>RFX91918</t>
  </si>
  <si>
    <t>KMW28100</t>
  </si>
  <si>
    <t>千葉誉田雲母保育園</t>
  </si>
  <si>
    <t>AOX52367</t>
  </si>
  <si>
    <t>オーチャード・キッズ稲毛海岸保育園第二</t>
    <rPh sb="10" eb="14">
      <t>イナゲカイガン</t>
    </rPh>
    <rPh sb="14" eb="16">
      <t>ホイク</t>
    </rPh>
    <rPh sb="16" eb="17">
      <t>エン</t>
    </rPh>
    <rPh sb="17" eb="18">
      <t>ダイ</t>
    </rPh>
    <rPh sb="18" eb="19">
      <t>ニ</t>
    </rPh>
    <phoneticPr fontId="4"/>
  </si>
  <si>
    <t>DKL89410</t>
  </si>
  <si>
    <t>XFB11265</t>
  </si>
  <si>
    <t>サフォークキッズ保育園</t>
    <rPh sb="8" eb="11">
      <t>ホイクエン</t>
    </rPh>
    <phoneticPr fontId="4"/>
  </si>
  <si>
    <t>みらくる保育園</t>
    <rPh sb="4" eb="7">
      <t>ホイクエン</t>
    </rPh>
    <phoneticPr fontId="4"/>
  </si>
  <si>
    <t>ナーサリーホーム稲毛海岸</t>
    <rPh sb="8" eb="12">
      <t>イナゲカイガン</t>
    </rPh>
    <phoneticPr fontId="4"/>
  </si>
  <si>
    <t>（福）天祐会</t>
  </si>
  <si>
    <t>（一社）こども未来福祉会</t>
  </si>
  <si>
    <t>（福）ChaCha Children &amp; Co.</t>
  </si>
  <si>
    <t>（福）泉福祉会</t>
  </si>
  <si>
    <t>（同）げんき企画</t>
  </si>
  <si>
    <t>（株）なのはな</t>
  </si>
  <si>
    <t>（株）Laみつばち</t>
  </si>
  <si>
    <t>（株）K'sgarden</t>
  </si>
  <si>
    <t>ジェー・エス・テー（株）</t>
  </si>
  <si>
    <t>（株）エルダーテイメント・ジャパン</t>
  </si>
  <si>
    <t>（株）オーチャード・ルーム</t>
  </si>
  <si>
    <t>セルテック（株）</t>
  </si>
  <si>
    <t>ミラクルーレ（株）</t>
  </si>
  <si>
    <t>坂井　徹</t>
  </si>
  <si>
    <t>東京都千代田区神田駿河台4-6 御茶ノ水ソラシティ</t>
  </si>
  <si>
    <t>井上　洋</t>
  </si>
  <si>
    <t>千葉市緑区おゆみ野南３－３０　サンクレイドルおゆみ野SW１</t>
  </si>
  <si>
    <t>千葉県市川市市川１－３－２　グランクルーアサミ１F</t>
  </si>
  <si>
    <t>千葉県習志野市津田沼５丁目３－２５</t>
  </si>
  <si>
    <t>千葉市中央区南町３－１２－１</t>
  </si>
  <si>
    <t>佐藤　禎子</t>
  </si>
  <si>
    <t>千葉市美浜区高洲３丁目１４－１－２０２</t>
  </si>
  <si>
    <t>佐藤　健二</t>
  </si>
  <si>
    <t>北海道士別市南町西４区４７１</t>
  </si>
  <si>
    <t>髙井　宏行</t>
  </si>
  <si>
    <t>千葉県千葉市美浜区真砂２丁目２４－１０アンシャンテ21</t>
  </si>
  <si>
    <t>千葉県千葉市稲毛区稲毛東２丁目１４－１２</t>
  </si>
  <si>
    <t>7</t>
  </si>
  <si>
    <t>～</t>
  </si>
  <si>
    <t>8</t>
  </si>
  <si>
    <t>30</t>
  </si>
  <si>
    <t>16</t>
  </si>
  <si>
    <t>20</t>
  </si>
  <si>
    <t>9</t>
  </si>
  <si>
    <t>17</t>
  </si>
  <si>
    <t>15</t>
  </si>
  <si>
    <t>19</t>
  </si>
  <si>
    <t>標準時間認定</t>
    <rPh sb="0" eb="2">
      <t>ヒョウジュン</t>
    </rPh>
    <rPh sb="2" eb="4">
      <t>ジカン</t>
    </rPh>
    <rPh sb="4" eb="6">
      <t>ニンテイ</t>
    </rPh>
    <phoneticPr fontId="5"/>
  </si>
  <si>
    <t>算定基準額算出内訳【突発的な延長保育利用（標準時間認定）】</t>
    <rPh sb="0" eb="2">
      <t>サンテイ</t>
    </rPh>
    <rPh sb="2" eb="4">
      <t>キジュン</t>
    </rPh>
    <rPh sb="4" eb="5">
      <t>ガク</t>
    </rPh>
    <rPh sb="5" eb="7">
      <t>サンシュツ</t>
    </rPh>
    <rPh sb="7" eb="9">
      <t>ウチワケ</t>
    </rPh>
    <rPh sb="10" eb="13">
      <t>トッパツテキ</t>
    </rPh>
    <rPh sb="14" eb="16">
      <t>エンチョウ</t>
    </rPh>
    <rPh sb="16" eb="18">
      <t>ホイク</t>
    </rPh>
    <rPh sb="18" eb="20">
      <t>リヨウ</t>
    </rPh>
    <rPh sb="21" eb="23">
      <t>ヒョウジュン</t>
    </rPh>
    <rPh sb="23" eb="25">
      <t>ジカン</t>
    </rPh>
    <rPh sb="25" eb="27">
      <t>ニンテイ</t>
    </rPh>
    <phoneticPr fontId="5"/>
  </si>
  <si>
    <t>算定基準額算出内訳【突発的な延長保育利用（短時間認定）】</t>
    <rPh sb="0" eb="2">
      <t>サンテイ</t>
    </rPh>
    <rPh sb="2" eb="4">
      <t>キジュン</t>
    </rPh>
    <rPh sb="4" eb="5">
      <t>ガク</t>
    </rPh>
    <rPh sb="5" eb="7">
      <t>サンシュツ</t>
    </rPh>
    <rPh sb="7" eb="9">
      <t>ウチワケ</t>
    </rPh>
    <rPh sb="10" eb="13">
      <t>トッパツテキ</t>
    </rPh>
    <rPh sb="14" eb="16">
      <t>エンチョウ</t>
    </rPh>
    <rPh sb="16" eb="18">
      <t>ホイク</t>
    </rPh>
    <rPh sb="18" eb="20">
      <t>リヨウ</t>
    </rPh>
    <rPh sb="21" eb="24">
      <t>タンジカン</t>
    </rPh>
    <rPh sb="24" eb="26">
      <t>ニンテイ</t>
    </rPh>
    <phoneticPr fontId="5"/>
  </si>
  <si>
    <t>保育標準時間</t>
    <rPh sb="0" eb="2">
      <t>ホイク</t>
    </rPh>
    <rPh sb="2" eb="4">
      <t>ヒョウジュン</t>
    </rPh>
    <rPh sb="4" eb="6">
      <t>ジカン</t>
    </rPh>
    <phoneticPr fontId="4"/>
  </si>
  <si>
    <t>保育短時間</t>
    <rPh sb="0" eb="2">
      <t>ホイク</t>
    </rPh>
    <rPh sb="2" eb="5">
      <t>タンジカン</t>
    </rPh>
    <phoneticPr fontId="4"/>
  </si>
  <si>
    <t>標準時間</t>
    <rPh sb="0" eb="2">
      <t>ヒョウジュン</t>
    </rPh>
    <rPh sb="2" eb="4">
      <t>ジカン</t>
    </rPh>
    <phoneticPr fontId="4"/>
  </si>
  <si>
    <t>　←　左の黄色セルに園の保育短時間の保育時間を選択してください</t>
    <rPh sb="3" eb="4">
      <t>ヒダリ</t>
    </rPh>
    <rPh sb="5" eb="7">
      <t>キイロ</t>
    </rPh>
    <rPh sb="10" eb="11">
      <t>エン</t>
    </rPh>
    <rPh sb="12" eb="14">
      <t>ホイク</t>
    </rPh>
    <rPh sb="14" eb="17">
      <t>タンジカン</t>
    </rPh>
    <rPh sb="18" eb="20">
      <t>ホイク</t>
    </rPh>
    <rPh sb="20" eb="22">
      <t>ジカン</t>
    </rPh>
    <rPh sb="23" eb="25">
      <t>センタク</t>
    </rPh>
    <phoneticPr fontId="5"/>
  </si>
  <si>
    <t>　←　左の黄色セルに園の保育標準時間の保育時間を選択してください</t>
    <rPh sb="3" eb="4">
      <t>ヒダリ</t>
    </rPh>
    <rPh sb="5" eb="7">
      <t>キイロ</t>
    </rPh>
    <rPh sb="10" eb="11">
      <t>エン</t>
    </rPh>
    <rPh sb="12" eb="14">
      <t>ホイク</t>
    </rPh>
    <rPh sb="14" eb="16">
      <t>ヒョウジュン</t>
    </rPh>
    <rPh sb="16" eb="18">
      <t>ジカン</t>
    </rPh>
    <rPh sb="19" eb="21">
      <t>ホイク</t>
    </rPh>
    <rPh sb="21" eb="23">
      <t>ジカン</t>
    </rPh>
    <rPh sb="24" eb="26">
      <t>センタク</t>
    </rPh>
    <phoneticPr fontId="5"/>
  </si>
  <si>
    <t>別紙３</t>
    <rPh sb="0" eb="2">
      <t>ベッシ</t>
    </rPh>
    <phoneticPr fontId="4"/>
  </si>
  <si>
    <t>標準時間認定</t>
    <rPh sb="0" eb="2">
      <t>ヒョウジュン</t>
    </rPh>
    <rPh sb="2" eb="4">
      <t>ジカン</t>
    </rPh>
    <rPh sb="4" eb="6">
      <t>ニンテイ</t>
    </rPh>
    <phoneticPr fontId="4"/>
  </si>
  <si>
    <r>
      <rPr>
        <b/>
        <sz val="10"/>
        <rFont val="ＭＳ Ｐゴシック"/>
        <family val="3"/>
        <charset val="128"/>
      </rPr>
      <t>7:00</t>
    </r>
    <r>
      <rPr>
        <sz val="10"/>
        <rFont val="ＭＳ Ｐゴシック"/>
        <family val="3"/>
        <charset val="128"/>
      </rPr>
      <t>（短）</t>
    </r>
    <rPh sb="5" eb="6">
      <t>タン</t>
    </rPh>
    <phoneticPr fontId="5"/>
  </si>
  <si>
    <t>記載不要</t>
    <rPh sb="0" eb="2">
      <t>キサイ</t>
    </rPh>
    <rPh sb="2" eb="4">
      <t>フヨウ</t>
    </rPh>
    <phoneticPr fontId="5"/>
  </si>
  <si>
    <r>
      <rPr>
        <b/>
        <sz val="10"/>
        <rFont val="ＭＳ Ｐゴシック"/>
        <family val="3"/>
        <charset val="128"/>
      </rPr>
      <t>8:00</t>
    </r>
    <r>
      <rPr>
        <sz val="10"/>
        <rFont val="ＭＳ Ｐゴシック"/>
        <family val="3"/>
        <charset val="128"/>
      </rPr>
      <t>（短）</t>
    </r>
    <rPh sb="5" eb="6">
      <t>タン</t>
    </rPh>
    <phoneticPr fontId="5"/>
  </si>
  <si>
    <r>
      <rPr>
        <b/>
        <sz val="10"/>
        <rFont val="ＭＳ Ｐゴシック"/>
        <family val="3"/>
        <charset val="128"/>
      </rPr>
      <t>7:30</t>
    </r>
    <r>
      <rPr>
        <sz val="10"/>
        <rFont val="ＭＳ Ｐゴシック"/>
        <family val="3"/>
        <charset val="128"/>
      </rPr>
      <t>（短）</t>
    </r>
    <rPh sb="5" eb="6">
      <t>タン</t>
    </rPh>
    <phoneticPr fontId="5"/>
  </si>
  <si>
    <r>
      <rPr>
        <b/>
        <sz val="10"/>
        <rFont val="ＭＳ Ｐゴシック"/>
        <family val="3"/>
        <charset val="128"/>
      </rPr>
      <t>17:00</t>
    </r>
    <r>
      <rPr>
        <sz val="10"/>
        <rFont val="ＭＳ Ｐゴシック"/>
        <family val="3"/>
        <charset val="128"/>
      </rPr>
      <t>（短）</t>
    </r>
    <rPh sb="6" eb="7">
      <t>タン</t>
    </rPh>
    <phoneticPr fontId="5"/>
  </si>
  <si>
    <r>
      <rPr>
        <b/>
        <sz val="10"/>
        <rFont val="ＭＳ Ｐゴシック"/>
        <family val="3"/>
        <charset val="128"/>
      </rPr>
      <t>8:30</t>
    </r>
    <r>
      <rPr>
        <sz val="10"/>
        <rFont val="ＭＳ Ｐゴシック"/>
        <family val="3"/>
        <charset val="128"/>
      </rPr>
      <t>（短）</t>
    </r>
    <rPh sb="5" eb="6">
      <t>タン</t>
    </rPh>
    <phoneticPr fontId="5"/>
  </si>
  <si>
    <r>
      <rPr>
        <b/>
        <sz val="10"/>
        <rFont val="ＭＳ Ｐゴシック"/>
        <family val="3"/>
        <charset val="128"/>
      </rPr>
      <t>18:00</t>
    </r>
    <r>
      <rPr>
        <sz val="10"/>
        <rFont val="ＭＳ Ｐゴシック"/>
        <family val="3"/>
        <charset val="128"/>
      </rPr>
      <t>（短）</t>
    </r>
    <rPh sb="6" eb="7">
      <t>タン</t>
    </rPh>
    <phoneticPr fontId="5"/>
  </si>
  <si>
    <r>
      <rPr>
        <b/>
        <sz val="10"/>
        <rFont val="ＭＳ Ｐゴシック"/>
        <family val="3"/>
        <charset val="128"/>
      </rPr>
      <t>17:30</t>
    </r>
    <r>
      <rPr>
        <sz val="10"/>
        <rFont val="ＭＳ Ｐゴシック"/>
        <family val="3"/>
        <charset val="128"/>
      </rPr>
      <t>（短）</t>
    </r>
    <rPh sb="6" eb="7">
      <t>タン</t>
    </rPh>
    <phoneticPr fontId="5"/>
  </si>
  <si>
    <t>（２）短時間認定児童の延長保育（保育標準時間内の３時間分）の補助時間認定（４月）</t>
    <rPh sb="3" eb="6">
      <t>タンジカン</t>
    </rPh>
    <rPh sb="6" eb="8">
      <t>ニンテイ</t>
    </rPh>
    <rPh sb="8" eb="10">
      <t>ジドウ</t>
    </rPh>
    <rPh sb="11" eb="13">
      <t>エンチョウ</t>
    </rPh>
    <rPh sb="13" eb="15">
      <t>ホイク</t>
    </rPh>
    <rPh sb="16" eb="18">
      <t>ホイク</t>
    </rPh>
    <rPh sb="18" eb="20">
      <t>ヒョウジュン</t>
    </rPh>
    <rPh sb="20" eb="22">
      <t>ジカン</t>
    </rPh>
    <rPh sb="22" eb="23">
      <t>ナイ</t>
    </rPh>
    <rPh sb="25" eb="27">
      <t>ジカン</t>
    </rPh>
    <rPh sb="27" eb="28">
      <t>ブン</t>
    </rPh>
    <rPh sb="30" eb="32">
      <t>ホジョ</t>
    </rPh>
    <rPh sb="32" eb="34">
      <t>ジカン</t>
    </rPh>
    <rPh sb="34" eb="36">
      <t>ニンテイ</t>
    </rPh>
    <rPh sb="38" eb="39">
      <t>ガツ</t>
    </rPh>
    <phoneticPr fontId="5"/>
  </si>
  <si>
    <t>延長</t>
    <rPh sb="0" eb="2">
      <t>エンチョウ</t>
    </rPh>
    <phoneticPr fontId="5"/>
  </si>
  <si>
    <t>前後合計した３時間のなかで、３０分以上の延長利用が月平均１人以上いれば１時間、１時間３０分以上の延長利用が月平均１人以上いれば２時間、２時間３０分以上の延長利用が月平均１人以上いれば３時間とする。</t>
    <rPh sb="0" eb="2">
      <t>ゼンゴ</t>
    </rPh>
    <rPh sb="2" eb="4">
      <t>ゴウケイ</t>
    </rPh>
    <rPh sb="7" eb="9">
      <t>ジカン</t>
    </rPh>
    <rPh sb="16" eb="17">
      <t>フン</t>
    </rPh>
    <rPh sb="17" eb="19">
      <t>イジョウ</t>
    </rPh>
    <rPh sb="20" eb="22">
      <t>エンチョウ</t>
    </rPh>
    <rPh sb="22" eb="24">
      <t>リヨウ</t>
    </rPh>
    <rPh sb="25" eb="28">
      <t>ツキヘイキン</t>
    </rPh>
    <rPh sb="29" eb="30">
      <t>ニン</t>
    </rPh>
    <rPh sb="30" eb="32">
      <t>イジョウ</t>
    </rPh>
    <rPh sb="36" eb="38">
      <t>ジカン</t>
    </rPh>
    <rPh sb="40" eb="42">
      <t>ジカン</t>
    </rPh>
    <rPh sb="44" eb="45">
      <t>フン</t>
    </rPh>
    <rPh sb="45" eb="47">
      <t>イジョウ</t>
    </rPh>
    <rPh sb="48" eb="50">
      <t>エンチョウ</t>
    </rPh>
    <rPh sb="50" eb="52">
      <t>リヨウ</t>
    </rPh>
    <rPh sb="53" eb="56">
      <t>ツキヘイキン</t>
    </rPh>
    <rPh sb="57" eb="58">
      <t>ニン</t>
    </rPh>
    <rPh sb="58" eb="60">
      <t>イジョウ</t>
    </rPh>
    <rPh sb="64" eb="66">
      <t>ジカン</t>
    </rPh>
    <rPh sb="68" eb="70">
      <t>ジカン</t>
    </rPh>
    <rPh sb="72" eb="73">
      <t>フン</t>
    </rPh>
    <rPh sb="73" eb="75">
      <t>イジョウ</t>
    </rPh>
    <rPh sb="76" eb="78">
      <t>エンチョウ</t>
    </rPh>
    <rPh sb="78" eb="80">
      <t>リヨウ</t>
    </rPh>
    <rPh sb="81" eb="84">
      <t>ツキヘイキン</t>
    </rPh>
    <rPh sb="85" eb="86">
      <t>ニン</t>
    </rPh>
    <rPh sb="86" eb="88">
      <t>イジョウ</t>
    </rPh>
    <rPh sb="92" eb="94">
      <t>ジカン</t>
    </rPh>
    <phoneticPr fontId="5"/>
  </si>
  <si>
    <t>19-1</t>
    <phoneticPr fontId="4"/>
  </si>
  <si>
    <t>19-2</t>
    <phoneticPr fontId="4"/>
  </si>
  <si>
    <t>19-1</t>
    <phoneticPr fontId="4"/>
  </si>
  <si>
    <t>19-2</t>
    <phoneticPr fontId="4"/>
  </si>
  <si>
    <t>認可外計</t>
    <rPh sb="0" eb="2">
      <t>ニンカ</t>
    </rPh>
    <rPh sb="2" eb="3">
      <t>ガイ</t>
    </rPh>
    <rPh sb="3" eb="4">
      <t>ケイ</t>
    </rPh>
    <phoneticPr fontId="4"/>
  </si>
  <si>
    <t>幼稚</t>
    <rPh sb="0" eb="2">
      <t>ヨウチ</t>
    </rPh>
    <phoneticPr fontId="4"/>
  </si>
  <si>
    <t>小規模</t>
    <rPh sb="0" eb="3">
      <t>ショウキボ</t>
    </rPh>
    <phoneticPr fontId="4"/>
  </si>
  <si>
    <t>事業所</t>
    <rPh sb="0" eb="3">
      <t>ジギョウショ</t>
    </rPh>
    <phoneticPr fontId="4"/>
  </si>
  <si>
    <t>家庭</t>
    <rPh sb="0" eb="2">
      <t>カテイ</t>
    </rPh>
    <phoneticPr fontId="4"/>
  </si>
  <si>
    <t>居宅</t>
    <rPh sb="0" eb="2">
      <t>キョタク</t>
    </rPh>
    <phoneticPr fontId="4"/>
  </si>
  <si>
    <t>企業</t>
    <rPh sb="0" eb="2">
      <t>キギョウ</t>
    </rPh>
    <phoneticPr fontId="4"/>
  </si>
  <si>
    <t>ルーム</t>
    <phoneticPr fontId="4"/>
  </si>
  <si>
    <t>8行目以下に園データを張り付けて内容を更新</t>
    <rPh sb="1" eb="5">
      <t>ギョウメイカ</t>
    </rPh>
    <rPh sb="6" eb="7">
      <t>エン</t>
    </rPh>
    <rPh sb="11" eb="12">
      <t>ハ</t>
    </rPh>
    <rPh sb="13" eb="14">
      <t>ツ</t>
    </rPh>
    <rPh sb="16" eb="18">
      <t>ナイヨウ</t>
    </rPh>
    <rPh sb="19" eb="21">
      <t>コウシン</t>
    </rPh>
    <phoneticPr fontId="10"/>
  </si>
  <si>
    <t>←「区名」+「種別（7行目）」の名前が「名前の定義」に設定され、範囲設定されます。</t>
    <rPh sb="2" eb="3">
      <t>ク</t>
    </rPh>
    <rPh sb="3" eb="4">
      <t>メイ</t>
    </rPh>
    <rPh sb="7" eb="9">
      <t>シュベツ</t>
    </rPh>
    <rPh sb="11" eb="13">
      <t>ギョウメ</t>
    </rPh>
    <rPh sb="16" eb="18">
      <t>ナマエ</t>
    </rPh>
    <rPh sb="20" eb="22">
      <t>ナマエ</t>
    </rPh>
    <rPh sb="23" eb="25">
      <t>テイギ</t>
    </rPh>
    <rPh sb="27" eb="29">
      <t>セッテイ</t>
    </rPh>
    <rPh sb="32" eb="34">
      <t>ハンイ</t>
    </rPh>
    <rPh sb="34" eb="36">
      <t>セッテイ</t>
    </rPh>
    <phoneticPr fontId="4"/>
  </si>
  <si>
    <t>給付型幼稚園</t>
    <rPh sb="0" eb="3">
      <t>キュウフガタ</t>
    </rPh>
    <rPh sb="3" eb="6">
      <t>ヨウチエン</t>
    </rPh>
    <phoneticPr fontId="4"/>
  </si>
  <si>
    <t>小規模保育事業</t>
  </si>
  <si>
    <t>事業所内保育事業</t>
  </si>
  <si>
    <t>家庭的保育事業</t>
    <rPh sb="0" eb="2">
      <t>カテイ</t>
    </rPh>
    <rPh sb="2" eb="3">
      <t>テキ</t>
    </rPh>
    <rPh sb="3" eb="5">
      <t>ホイク</t>
    </rPh>
    <rPh sb="5" eb="7">
      <t>ジギョウ</t>
    </rPh>
    <phoneticPr fontId="10"/>
  </si>
  <si>
    <t>居宅訪問型保育事業</t>
    <rPh sb="0" eb="2">
      <t>キョタク</t>
    </rPh>
    <rPh sb="2" eb="4">
      <t>ホウモン</t>
    </rPh>
    <rPh sb="4" eb="5">
      <t>ガタ</t>
    </rPh>
    <rPh sb="5" eb="7">
      <t>ホイク</t>
    </rPh>
    <rPh sb="7" eb="9">
      <t>ジギョウ</t>
    </rPh>
    <phoneticPr fontId="4"/>
  </si>
  <si>
    <t>企業主導型</t>
    <rPh sb="0" eb="2">
      <t>キギョウ</t>
    </rPh>
    <rPh sb="2" eb="5">
      <t>シュドウガタ</t>
    </rPh>
    <phoneticPr fontId="4"/>
  </si>
  <si>
    <t>保育ルーム</t>
    <rPh sb="0" eb="2">
      <t>ホイク</t>
    </rPh>
    <phoneticPr fontId="4"/>
  </si>
  <si>
    <t>羔幼稚園</t>
  </si>
  <si>
    <t>青葉の森保育館</t>
  </si>
  <si>
    <t>千葉医療センターつばき保育園</t>
  </si>
  <si>
    <t>保育ハウス　ひよこ</t>
  </si>
  <si>
    <t>ももの実</t>
  </si>
  <si>
    <t>由田学園千葉幼稚園</t>
  </si>
  <si>
    <t>Kid's Patio まくはり園</t>
  </si>
  <si>
    <t>ひかり保育園</t>
  </si>
  <si>
    <t>Sprout</t>
  </si>
  <si>
    <t>学校法人千葉花園学園　穴川花園幼稚園</t>
  </si>
  <si>
    <t>キッズルームチャコ稲毛園</t>
  </si>
  <si>
    <t>園生幼稚園附属園生保育園</t>
  </si>
  <si>
    <t>キートスチャイルドケア みつわ台</t>
  </si>
  <si>
    <t>エデュケア・チルドレンズ・ハウス　にじ</t>
  </si>
  <si>
    <t>森のおうち　コッコロ</t>
  </si>
  <si>
    <t>ひまわり保育室</t>
  </si>
  <si>
    <t>まきの木えん</t>
  </si>
  <si>
    <t>千葉白菊幼稚園附属しらぎくナーサリー</t>
  </si>
  <si>
    <t>美浜ナーサリーささえ愛</t>
  </si>
  <si>
    <t>SOLTILO GSA International School</t>
  </si>
  <si>
    <t>うみかぜ南町保育園</t>
  </si>
  <si>
    <t>アベニールガーデン　蘇我</t>
  </si>
  <si>
    <t>星のおうち幕張</t>
  </si>
  <si>
    <t>タムスわんぱく保育園花見川</t>
  </si>
  <si>
    <t>アストロミニキャンプ小仲台</t>
  </si>
  <si>
    <t>ナーサリーホーム稲毛</t>
  </si>
  <si>
    <t>べびぃまーむ</t>
  </si>
  <si>
    <t>おうちほいく　ふたば</t>
  </si>
  <si>
    <t>ミルキーウェイ</t>
  </si>
  <si>
    <t>みどりの森めばえ保育園</t>
  </si>
  <si>
    <t>スクルドエンジェル検見川浜園</t>
  </si>
  <si>
    <t>イオンゆめみらい保育園　幕張新都心</t>
  </si>
  <si>
    <t>いそべのおうち</t>
  </si>
  <si>
    <t>ぷち・いろは</t>
  </si>
  <si>
    <t xml:space="preserve">ジョイア　千葉園 </t>
  </si>
  <si>
    <t>みらいのまち保育園　鶴沢</t>
  </si>
  <si>
    <t>キッズスペース・ウィーピー幕張本郷</t>
  </si>
  <si>
    <t>ハニーキッズ草野園</t>
  </si>
  <si>
    <t>ナーサリーホーム稲毛東</t>
  </si>
  <si>
    <t>小規模保育　ひまわりえん</t>
  </si>
  <si>
    <t>おうちほいく　もみじのて</t>
  </si>
  <si>
    <t>認定こども園　おゆみ野南幼稚園</t>
  </si>
  <si>
    <t>ちいさなおうち　ふたば</t>
  </si>
  <si>
    <t>千葉南病院クニナ保育園</t>
  </si>
  <si>
    <t>オーチャード・キッズ稲毛海岸園</t>
  </si>
  <si>
    <t>星のおうち千葉中央</t>
  </si>
  <si>
    <t>保育室リリー</t>
  </si>
  <si>
    <t>ひまわり保育園・ちば</t>
  </si>
  <si>
    <t>にじいろキャンディ検見川園</t>
  </si>
  <si>
    <t>スクルドエンジェル稲毛駅前園</t>
  </si>
  <si>
    <t xml:space="preserve">稲毛幼稚園附属　稲毛くれよんナーサリー </t>
  </si>
  <si>
    <t>みつばちキッズ</t>
  </si>
  <si>
    <t>こどものいえ　おあふ</t>
  </si>
  <si>
    <t>幼保連携型認定こども園　ふたば保育園</t>
  </si>
  <si>
    <t>童夢ガーデン　おゆみ野</t>
  </si>
  <si>
    <t>よつば保育園</t>
  </si>
  <si>
    <t>チューリップのおうちえん</t>
  </si>
  <si>
    <t>そらまめ千葉西口駅前園</t>
  </si>
  <si>
    <t>ぽっぽランドちば</t>
  </si>
  <si>
    <t>認定こども園　青い鳥第二幼稚園</t>
  </si>
  <si>
    <t>マミー＆ミー幕張園</t>
  </si>
  <si>
    <t>稲毛ふわり保育室</t>
  </si>
  <si>
    <t>サンライズキッズ 都賀園</t>
  </si>
  <si>
    <t>みらいつむぎ検見川浜園</t>
  </si>
  <si>
    <t>千葉わくわく園</t>
  </si>
  <si>
    <t>キッズフィールド幕張みなみ園</t>
  </si>
  <si>
    <t>ウィズダムアリス園</t>
  </si>
  <si>
    <t>都賀サンフラワー保育室</t>
  </si>
  <si>
    <t>Kids Resort UTASE</t>
  </si>
  <si>
    <t>ニチイキッズ千葉中央第一</t>
  </si>
  <si>
    <t>てぃだまちキッズ新検見川駅前</t>
  </si>
  <si>
    <t>Gakkenほいくえん おゆみ野</t>
  </si>
  <si>
    <t>認定こども園　双葉幼稚園</t>
  </si>
  <si>
    <t>ほしのこキッズルーム</t>
  </si>
  <si>
    <t>星のおうち幕張北</t>
  </si>
  <si>
    <t>アップルナースリー検見川浜保育園</t>
  </si>
  <si>
    <t>西千葉たんぽぽ保育室</t>
  </si>
  <si>
    <t>幕張本郷なないろ保育室</t>
  </si>
  <si>
    <t>ニチイキッズあすみが丘保育園</t>
  </si>
  <si>
    <t>キッズパティオ西千葉園</t>
  </si>
  <si>
    <t>AIAI NURSERY　幕張</t>
  </si>
  <si>
    <t>幕張本郷ひだまり園</t>
  </si>
  <si>
    <t>Ｋｉｄｓ　Ｒｅｓｏｒｔ　ＳＯＧＡ</t>
  </si>
  <si>
    <t>みらいつむぎ新検見川園</t>
  </si>
  <si>
    <t>キートスチャイルドケア新千葉</t>
  </si>
  <si>
    <t>チャイルドケアセンター プレイディア</t>
  </si>
  <si>
    <t>Gakkenほいくえん 稲毛東</t>
  </si>
  <si>
    <t>梅乃園幼稚園附属０・１・２ﾅｰｻﾘｰ</t>
  </si>
  <si>
    <t>ほのぼのくるみのおうち</t>
  </si>
  <si>
    <t>Kids Resort CHIBADERA</t>
  </si>
  <si>
    <t>新検見川駅前キッズルーム</t>
  </si>
  <si>
    <t>蘇我うらら保育室</t>
  </si>
  <si>
    <t>どれみ園</t>
  </si>
  <si>
    <t>かるがも蘇我園</t>
  </si>
  <si>
    <t>新検見川駅北口キッズランド</t>
  </si>
  <si>
    <t>植草学園　このはの家</t>
  </si>
  <si>
    <t>ほしぞらの丘</t>
  </si>
  <si>
    <t>キッズルーム蘇我わかば</t>
  </si>
  <si>
    <t>AIAI NURSERY　土気</t>
  </si>
  <si>
    <t>小倉台保育園</t>
  </si>
  <si>
    <t>ナーサリーホーム稲毛海岸</t>
  </si>
  <si>
    <t>AIAI NURSERY　あすみが丘</t>
  </si>
  <si>
    <t>オンジュソリール保育園　海浜幕張国際大通り</t>
  </si>
  <si>
    <t>みらいつむぎ保育園海浜</t>
  </si>
  <si>
    <t>かえで保育園幕張駅前</t>
  </si>
  <si>
    <t>小深保育園</t>
  </si>
  <si>
    <t>オンジュソリール保育園　幕張駅北口園</t>
  </si>
  <si>
    <t>Nestいんない保育園</t>
  </si>
  <si>
    <t/>
  </si>
  <si>
    <t>東京都千代田区大手町1−6−1 大手町ビル213</t>
  </si>
  <si>
    <t>そらまめ保育園新千葉</t>
    <rPh sb="4" eb="7">
      <t>ホイクエン</t>
    </rPh>
    <rPh sb="7" eb="8">
      <t>シン</t>
    </rPh>
    <rPh sb="8" eb="10">
      <t>チバ</t>
    </rPh>
    <phoneticPr fontId="5"/>
  </si>
  <si>
    <t>リトルガーデンインターナショナル海浜幕張認可保育園</t>
  </si>
  <si>
    <t>リトルガーデンインターナショナル幕張本郷認可保育園</t>
    <rPh sb="16" eb="18">
      <t>マクハリ</t>
    </rPh>
    <rPh sb="18" eb="20">
      <t>ホンゴウ</t>
    </rPh>
    <rPh sb="20" eb="22">
      <t>ニンカ</t>
    </rPh>
    <rPh sb="22" eb="25">
      <t>ホイクエン</t>
    </rPh>
    <phoneticPr fontId="1"/>
  </si>
  <si>
    <t>RXP85958</t>
  </si>
  <si>
    <t>NAK14418</t>
  </si>
  <si>
    <t>検見川はないろ保育園</t>
  </si>
  <si>
    <t>（株）EDU</t>
  </si>
  <si>
    <t>小島　章敬</t>
  </si>
  <si>
    <t>神奈川県厚木市寿町２丁目８－２０常盤ビル</t>
  </si>
  <si>
    <t>QBZ44005</t>
  </si>
  <si>
    <t>ATT82347</t>
  </si>
  <si>
    <t>（株）グローバルナビゲーション</t>
  </si>
  <si>
    <t>WHD66780</t>
  </si>
  <si>
    <t>(福）創成会</t>
  </si>
  <si>
    <t>千葉県千葉市稲毛区小深町261-45</t>
  </si>
  <si>
    <t>KUM73101</t>
  </si>
  <si>
    <t>(福）大きな家族</t>
  </si>
  <si>
    <t>RCP49188</t>
  </si>
  <si>
    <t>千葉市緑区刈田子町308-10</t>
  </si>
  <si>
    <t>TDL20807</t>
  </si>
  <si>
    <t>ENT98559</t>
  </si>
  <si>
    <t>（株）キッズホーム欒</t>
  </si>
  <si>
    <t>國澤　佳奈子</t>
  </si>
  <si>
    <t>千葉県市川市妙典２丁目４－１２</t>
  </si>
  <si>
    <t>PKV27593</t>
  </si>
  <si>
    <t>CBH64602</t>
  </si>
  <si>
    <t>認定こども園　双葉幼稚園</t>
    <rPh sb="0" eb="2">
      <t>ニンテイ</t>
    </rPh>
    <rPh sb="5" eb="6">
      <t>エン</t>
    </rPh>
    <rPh sb="7" eb="9">
      <t>フタバ</t>
    </rPh>
    <rPh sb="9" eb="12">
      <t>ヨウチエン</t>
    </rPh>
    <phoneticPr fontId="4"/>
  </si>
  <si>
    <t>宗教法人　日本聖公会横浜教区</t>
  </si>
  <si>
    <t>代表役員</t>
  </si>
  <si>
    <t>入江　修</t>
  </si>
  <si>
    <t>神奈川県横浜市神奈川区三ツ沢下町１４－５７</t>
  </si>
  <si>
    <t>KFA44671</t>
  </si>
  <si>
    <t>認定こども園　青い鳥第二幼稚園</t>
    <rPh sb="0" eb="2">
      <t>ニンテイ</t>
    </rPh>
    <rPh sb="5" eb="6">
      <t>エン</t>
    </rPh>
    <rPh sb="7" eb="8">
      <t>アオ</t>
    </rPh>
    <rPh sb="9" eb="10">
      <t>トリ</t>
    </rPh>
    <rPh sb="10" eb="11">
      <t>ダイ</t>
    </rPh>
    <rPh sb="11" eb="12">
      <t>２</t>
    </rPh>
    <rPh sb="12" eb="15">
      <t>ヨウチエン</t>
    </rPh>
    <phoneticPr fontId="4"/>
  </si>
  <si>
    <t>（学）芦童学園</t>
  </si>
  <si>
    <t>芦谷　牧人</t>
  </si>
  <si>
    <t>千葉市花見川区さつきが丘２－１３</t>
  </si>
  <si>
    <t>幼保連携型認定こども園　ふたば保育園</t>
    <rPh sb="0" eb="2">
      <t>ヨウホ</t>
    </rPh>
    <rPh sb="2" eb="4">
      <t>レンケイ</t>
    </rPh>
    <rPh sb="4" eb="5">
      <t>ガタ</t>
    </rPh>
    <rPh sb="5" eb="7">
      <t>ニンテイ</t>
    </rPh>
    <rPh sb="10" eb="11">
      <t>エン</t>
    </rPh>
    <rPh sb="15" eb="18">
      <t>ホイクエン</t>
    </rPh>
    <phoneticPr fontId="4"/>
  </si>
  <si>
    <t>WTG68140</t>
  </si>
  <si>
    <t>認定こども園　おゆみ野南幼稚園</t>
    <rPh sb="0" eb="2">
      <t>ニンテイ</t>
    </rPh>
    <rPh sb="5" eb="6">
      <t>エン</t>
    </rPh>
    <rPh sb="10" eb="11">
      <t>ノ</t>
    </rPh>
    <rPh sb="11" eb="12">
      <t>ミナミ</t>
    </rPh>
    <rPh sb="12" eb="15">
      <t>ヨウチエン</t>
    </rPh>
    <phoneticPr fontId="4"/>
  </si>
  <si>
    <t>（学）宇野学園</t>
  </si>
  <si>
    <t>宇野　御本書</t>
  </si>
  <si>
    <t>千葉県千葉市緑区大金沢町３８１－１</t>
  </si>
  <si>
    <t>長谷川　匡俊</t>
  </si>
  <si>
    <t>東京都新宿区新宿5丁目1番1-202号</t>
  </si>
  <si>
    <t>武村　潤一</t>
  </si>
  <si>
    <t>西山　道憲</t>
  </si>
  <si>
    <t>千葉県千葉市緑区おゆみ野中央6-50-10</t>
  </si>
  <si>
    <t>北海道北広島市Ｆビレッジ８番地</t>
  </si>
  <si>
    <t>千葉市美浜区真砂2-24-8</t>
  </si>
  <si>
    <t>後藤　伸太郎</t>
  </si>
  <si>
    <t>5月の週数は</t>
  </si>
  <si>
    <t>１時間延長</t>
    <rPh sb="1" eb="3">
      <t>ジカン</t>
    </rPh>
    <rPh sb="3" eb="5">
      <t>エンチョウ</t>
    </rPh>
    <phoneticPr fontId="4"/>
  </si>
  <si>
    <t xml:space="preserve">   令和６年３月３１日付け千葉市達こ幼運第  　    号　　  千葉市施設型給付対象施設延長保育事業等補助金額確定通知書により確定した補助金の交付について、千葉市補助金等交付規則第１６条第１項の規定により請求します。</t>
    <rPh sb="3" eb="5">
      <t>レイワ</t>
    </rPh>
    <phoneticPr fontId="5"/>
  </si>
  <si>
    <r>
      <rPr>
        <sz val="11"/>
        <rFont val="HG丸ｺﾞｼｯｸM-PRO"/>
        <family val="3"/>
        <charset val="128"/>
      </rPr>
      <t>延長保育料の</t>
    </r>
    <r>
      <rPr>
        <sz val="12"/>
        <rFont val="HG丸ｺﾞｼｯｸM-PRO"/>
        <family val="3"/>
        <charset val="128"/>
      </rPr>
      <t xml:space="preserve">
料金体系</t>
    </r>
    <rPh sb="0" eb="2">
      <t>エンチョウ</t>
    </rPh>
    <rPh sb="2" eb="4">
      <t>ホイク</t>
    </rPh>
    <rPh sb="4" eb="5">
      <t>リョウ</t>
    </rPh>
    <rPh sb="7" eb="9">
      <t>リョウキン</t>
    </rPh>
    <rPh sb="9" eb="11">
      <t>タイケイ</t>
    </rPh>
    <phoneticPr fontId="4"/>
  </si>
  <si>
    <t>月平均利用児童数に矛盾があります。</t>
    <rPh sb="0" eb="3">
      <t>ツキヘイキン</t>
    </rPh>
    <rPh sb="3" eb="5">
      <t>リヨウ</t>
    </rPh>
    <rPh sb="5" eb="7">
      <t>ジドウ</t>
    </rPh>
    <rPh sb="7" eb="8">
      <t>スウ</t>
    </rPh>
    <rPh sb="9" eb="11">
      <t>ムジュン</t>
    </rPh>
    <phoneticPr fontId="4"/>
  </si>
  <si>
    <t>加算額（必要従事者３人目以降）</t>
    <rPh sb="0" eb="3">
      <t>カサンガク</t>
    </rPh>
    <phoneticPr fontId="4"/>
  </si>
  <si>
    <t>　※別紙5【要入力】シートに計上した児童と重複して構いません。</t>
    <rPh sb="2" eb="4">
      <t>ベッシ</t>
    </rPh>
    <rPh sb="6" eb="7">
      <t>ヨウ</t>
    </rPh>
    <rPh sb="7" eb="9">
      <t>ニュウリョク</t>
    </rPh>
    <rPh sb="14" eb="16">
      <t>ケイジョウ</t>
    </rPh>
    <rPh sb="18" eb="20">
      <t>ジドウ</t>
    </rPh>
    <rPh sb="21" eb="23">
      <t>チョウフク</t>
    </rPh>
    <rPh sb="25" eb="26">
      <t>カマ</t>
    </rPh>
    <phoneticPr fontId="5"/>
  </si>
  <si>
    <t>延長保育登録児童数の児童の内、月～土の全曜日で１８時以降利用する方の人数（料金が上がる方）</t>
    <rPh sb="10" eb="12">
      <t>ジドウ</t>
    </rPh>
    <rPh sb="13" eb="14">
      <t>ウチ</t>
    </rPh>
    <rPh sb="15" eb="16">
      <t>ゲツ</t>
    </rPh>
    <rPh sb="17" eb="18">
      <t>ド</t>
    </rPh>
    <rPh sb="19" eb="20">
      <t>スベ</t>
    </rPh>
    <rPh sb="20" eb="22">
      <t>ヨウビ</t>
    </rPh>
    <rPh sb="28" eb="30">
      <t>リヨウ</t>
    </rPh>
    <rPh sb="32" eb="33">
      <t>カタ</t>
    </rPh>
    <rPh sb="34" eb="36">
      <t>ニンズウ</t>
    </rPh>
    <rPh sb="37" eb="39">
      <t>リョウキン</t>
    </rPh>
    <rPh sb="40" eb="41">
      <t>ア</t>
    </rPh>
    <rPh sb="43" eb="44">
      <t>カタ</t>
    </rPh>
    <phoneticPr fontId="5"/>
  </si>
  <si>
    <t>差額</t>
    <rPh sb="0" eb="2">
      <t>サガク</t>
    </rPh>
    <phoneticPr fontId="4"/>
  </si>
  <si>
    <t>対象児</t>
    <rPh sb="0" eb="2">
      <t>タイショウ</t>
    </rPh>
    <rPh sb="2" eb="3">
      <t>ジ</t>
    </rPh>
    <phoneticPr fontId="4"/>
  </si>
  <si>
    <t>時間</t>
    <rPh sb="0" eb="2">
      <t>ジカン</t>
    </rPh>
    <phoneticPr fontId="4"/>
  </si>
  <si>
    <r>
      <t xml:space="preserve">計
</t>
    </r>
    <r>
      <rPr>
        <b/>
        <sz val="14"/>
        <rFont val="ＭＳ ゴシック"/>
        <family val="3"/>
        <charset val="128"/>
      </rPr>
      <t>14</t>
    </r>
    <rPh sb="0" eb="1">
      <t>ケイ</t>
    </rPh>
    <phoneticPr fontId="5"/>
  </si>
  <si>
    <t>保育料単価（Ａ・Ｂ階層は無料）</t>
    <rPh sb="0" eb="3">
      <t>ホイクリョウ</t>
    </rPh>
    <rPh sb="3" eb="5">
      <t>タンカ</t>
    </rPh>
    <rPh sb="9" eb="11">
      <t>カイソウ</t>
    </rPh>
    <rPh sb="12" eb="14">
      <t>ムリョウ</t>
    </rPh>
    <phoneticPr fontId="4"/>
  </si>
  <si>
    <t>印刷・送付不要</t>
    <rPh sb="0" eb="2">
      <t>インサツ</t>
    </rPh>
    <rPh sb="3" eb="5">
      <t>ソウフ</t>
    </rPh>
    <rPh sb="5" eb="7">
      <t>フヨウ</t>
    </rPh>
    <phoneticPr fontId="4"/>
  </si>
  <si>
    <t xml:space="preserve">　土曜延長実施園のみ要入力
</t>
    <phoneticPr fontId="4"/>
  </si>
  <si>
    <t>施設名</t>
    <rPh sb="0" eb="2">
      <t>シセツ</t>
    </rPh>
    <rPh sb="2" eb="3">
      <t>メイ</t>
    </rPh>
    <phoneticPr fontId="4"/>
  </si>
  <si>
    <t>７：００～１８：００</t>
  </si>
  <si>
    <t>９：００～１７：００</t>
  </si>
  <si>
    <t>〒260-8722　千葉市中央区千葉港１－１　高層棟8階</t>
    <rPh sb="10" eb="13">
      <t>チバシ</t>
    </rPh>
    <rPh sb="13" eb="16">
      <t>チュウオウク</t>
    </rPh>
    <rPh sb="16" eb="19">
      <t>チバミナト</t>
    </rPh>
    <rPh sb="23" eb="25">
      <t>コウソウ</t>
    </rPh>
    <rPh sb="25" eb="26">
      <t>トウ</t>
    </rPh>
    <rPh sb="27" eb="28">
      <t>カイ</t>
    </rPh>
    <phoneticPr fontId="4"/>
  </si>
  <si>
    <t>公定価格上考慮されている額（予算積算資料で毎年計算）</t>
    <rPh sb="14" eb="16">
      <t>ヨサン</t>
    </rPh>
    <rPh sb="16" eb="18">
      <t>セキサン</t>
    </rPh>
    <rPh sb="18" eb="20">
      <t>シリョウ</t>
    </rPh>
    <rPh sb="21" eb="23">
      <t>マイトシ</t>
    </rPh>
    <rPh sb="23" eb="25">
      <t>ケイサン</t>
    </rPh>
    <phoneticPr fontId="4"/>
  </si>
  <si>
    <t>８：３０～１６：３０</t>
  </si>
  <si>
    <t>７：１５～１８：１５</t>
  </si>
  <si>
    <t>園長</t>
  </si>
  <si>
    <t>千葉市若葉区都賀１丁目１番１号</t>
  </si>
  <si>
    <t>佐藤　貴光</t>
  </si>
  <si>
    <t>千葉市稲毛区小仲台2-10-1</t>
  </si>
  <si>
    <t>田代　鉄也</t>
  </si>
  <si>
    <t>嶋田　ふみ江</t>
  </si>
  <si>
    <t>千葉市緑区おゆみ野中央７丁目３０</t>
  </si>
  <si>
    <t>森田真由美</t>
  </si>
  <si>
    <t>千葉市緑区おゆみ野南５－２９－１</t>
  </si>
  <si>
    <t>佐藤 敏光</t>
  </si>
  <si>
    <t>千葉市稲毛区小仲台5－3－2</t>
  </si>
  <si>
    <t>野中　真由美</t>
  </si>
  <si>
    <t>千葉市中央区蘇我5丁目44番2号</t>
  </si>
  <si>
    <t>中林　瑞穂</t>
  </si>
  <si>
    <t>千葉市美浜区稲毛海岸3－1－30　フラワーヒル稲毛2階</t>
  </si>
  <si>
    <t>井上　有紀</t>
  </si>
  <si>
    <t>千葉市緑区大膳野町1－6</t>
  </si>
  <si>
    <t>施設長</t>
  </si>
  <si>
    <t>小岩井　慶子</t>
  </si>
  <si>
    <t>千葉市中央区新田町7－16　フォントビル１．２階</t>
  </si>
  <si>
    <t>安藤　勲</t>
  </si>
  <si>
    <t>後藤　麻希</t>
  </si>
  <si>
    <t>千葉市中央区汐見丘町２４－１</t>
  </si>
  <si>
    <t>職名請求書</t>
    <rPh sb="2" eb="5">
      <t>セイキュウショ</t>
    </rPh>
    <phoneticPr fontId="5"/>
  </si>
  <si>
    <t>基本情報（債権者情報シートの該当列番号を3行名に入力）</t>
    <rPh sb="0" eb="2">
      <t>キホン</t>
    </rPh>
    <rPh sb="2" eb="4">
      <t>ジョウホウ</t>
    </rPh>
    <rPh sb="5" eb="8">
      <t>サイケンシャ</t>
    </rPh>
    <rPh sb="8" eb="10">
      <t>ジョウホウ</t>
    </rPh>
    <rPh sb="14" eb="16">
      <t>ガイトウ</t>
    </rPh>
    <rPh sb="16" eb="19">
      <t>レツバンゴウ</t>
    </rPh>
    <rPh sb="21" eb="22">
      <t>ギョウ</t>
    </rPh>
    <rPh sb="22" eb="23">
      <t>メイ</t>
    </rPh>
    <rPh sb="24" eb="26">
      <t>ニュウリョク</t>
    </rPh>
    <phoneticPr fontId="87"/>
  </si>
  <si>
    <t>氏名請求書</t>
    <rPh sb="2" eb="5">
      <t>セイキュウショ</t>
    </rPh>
    <phoneticPr fontId="5"/>
  </si>
  <si>
    <t>住所請求書</t>
    <rPh sb="2" eb="5">
      <t>セイキュウショ</t>
    </rPh>
    <phoneticPr fontId="5"/>
  </si>
  <si>
    <t>職名申請書（委任状○の場合は委任者）</t>
    <rPh sb="2" eb="4">
      <t>シンセイ</t>
    </rPh>
    <rPh sb="4" eb="5">
      <t>ショ</t>
    </rPh>
    <rPh sb="6" eb="9">
      <t>イニンジョウ</t>
    </rPh>
    <rPh sb="11" eb="13">
      <t>バアイ</t>
    </rPh>
    <rPh sb="14" eb="17">
      <t>イニンシャ</t>
    </rPh>
    <phoneticPr fontId="5"/>
  </si>
  <si>
    <t>氏名申請書（委任状○の場合は委任者）</t>
    <rPh sb="0" eb="2">
      <t>シメイ</t>
    </rPh>
    <phoneticPr fontId="5"/>
  </si>
  <si>
    <t>住所申請書（委任状○の場合は委任者）</t>
    <phoneticPr fontId="5"/>
  </si>
  <si>
    <t>月額：以上児1,900円・未満児3,000円　突発利用時の料金設定なし</t>
  </si>
  <si>
    <t>月額：以上児1,900円・未満児3,000円　突発利用時：以上児1,000円・未満児1,500円</t>
  </si>
  <si>
    <t>選択肢にない独自料金（以下の黄色セルに変更後の料金について記載ください。）</t>
    <rPh sb="0" eb="3">
      <t>センタクシ</t>
    </rPh>
    <phoneticPr fontId="4"/>
  </si>
  <si>
    <t>７：３０～１８：３０</t>
  </si>
  <si>
    <t>により交付決定のあった千葉市施設型給付対象施設延長保育事業等補助金について、次のとおり補助金の交付決定額を変更されたく、千葉市施設型給付対象施設延長保育事業等補助金交付要綱第１１条第１項の規定により申請します。</t>
    <phoneticPr fontId="4"/>
  </si>
  <si>
    <t>（様式第６号）</t>
    <rPh sb="1" eb="3">
      <t>ヨウシキ</t>
    </rPh>
    <rPh sb="3" eb="4">
      <t>ダイ</t>
    </rPh>
    <rPh sb="5" eb="6">
      <t>ゴウ</t>
    </rPh>
    <phoneticPr fontId="5"/>
  </si>
  <si>
    <t>（様式第１４号）</t>
    <rPh sb="1" eb="3">
      <t>ヨウシキ</t>
    </rPh>
    <rPh sb="3" eb="4">
      <t>ダイ</t>
    </rPh>
    <rPh sb="6" eb="7">
      <t>ゴウ</t>
    </rPh>
    <phoneticPr fontId="5"/>
  </si>
  <si>
    <t xml:space="preserve">  別紙６－１、６－２　算定基準額算出内訳【短時間認定児童に係る延長保育事業】</t>
  </si>
  <si>
    <t xml:space="preserve">  別紙７　算定基準額算出内訳【推進分】</t>
  </si>
  <si>
    <t xml:space="preserve">  別紙８　延長保育事業等補助金所要（精算）額調書</t>
  </si>
  <si>
    <t>添　付　書　類</t>
  </si>
  <si>
    <t>　別紙５－１、５－２、５－３　算定基準額算出内訳【延長保育事業】</t>
    <phoneticPr fontId="4"/>
  </si>
  <si>
    <t>←既交付決定額</t>
    <rPh sb="1" eb="2">
      <t>キ</t>
    </rPh>
    <rPh sb="2" eb="4">
      <t>コウフ</t>
    </rPh>
    <rPh sb="4" eb="6">
      <t>ケッテイ</t>
    </rPh>
    <rPh sb="6" eb="7">
      <t>ガク</t>
    </rPh>
    <phoneticPr fontId="4"/>
  </si>
  <si>
    <t>←既交付決定額、今回の交付申請額がいずれも0の場合は不要</t>
    <rPh sb="1" eb="2">
      <t>スデ</t>
    </rPh>
    <rPh sb="2" eb="4">
      <t>コウフ</t>
    </rPh>
    <rPh sb="4" eb="6">
      <t>ケッテイ</t>
    </rPh>
    <rPh sb="6" eb="7">
      <t>ガク</t>
    </rPh>
    <rPh sb="8" eb="10">
      <t>コンカイ</t>
    </rPh>
    <rPh sb="11" eb="13">
      <t>コウフ</t>
    </rPh>
    <rPh sb="13" eb="15">
      <t>シンセイ</t>
    </rPh>
    <rPh sb="15" eb="16">
      <t>ガク</t>
    </rPh>
    <rPh sb="23" eb="25">
      <t>バアイ</t>
    </rPh>
    <rPh sb="26" eb="28">
      <t>フヨウ</t>
    </rPh>
    <phoneticPr fontId="4"/>
  </si>
  <si>
    <t>→一度も交付決定を受けていない場合は不要、補助額に変更がない場合も不要</t>
    <rPh sb="1" eb="3">
      <t>イチド</t>
    </rPh>
    <rPh sb="4" eb="6">
      <t>コウフ</t>
    </rPh>
    <rPh sb="6" eb="8">
      <t>ケッテイ</t>
    </rPh>
    <rPh sb="9" eb="10">
      <t>ウ</t>
    </rPh>
    <rPh sb="15" eb="17">
      <t>バアイ</t>
    </rPh>
    <rPh sb="18" eb="20">
      <t>フヨウ</t>
    </rPh>
    <rPh sb="21" eb="23">
      <t>ホジョ</t>
    </rPh>
    <rPh sb="23" eb="24">
      <t>ガク</t>
    </rPh>
    <rPh sb="25" eb="27">
      <t>ヘンコウ</t>
    </rPh>
    <rPh sb="30" eb="32">
      <t>バアイ</t>
    </rPh>
    <rPh sb="33" eb="35">
      <t>フヨウ</t>
    </rPh>
    <phoneticPr fontId="4"/>
  </si>
  <si>
    <t>→請求額が0円以下になる場合は不要</t>
    <rPh sb="1" eb="3">
      <t>セイキュウ</t>
    </rPh>
    <rPh sb="3" eb="4">
      <t>ガク</t>
    </rPh>
    <rPh sb="6" eb="7">
      <t>エン</t>
    </rPh>
    <rPh sb="7" eb="9">
      <t>イカ</t>
    </rPh>
    <rPh sb="12" eb="14">
      <t>バアイ</t>
    </rPh>
    <rPh sb="15" eb="17">
      <t>フヨウ</t>
    </rPh>
    <phoneticPr fontId="4"/>
  </si>
  <si>
    <t>→概算払をしてない場合は不要</t>
    <rPh sb="1" eb="3">
      <t>ガイサン</t>
    </rPh>
    <rPh sb="3" eb="4">
      <t>バライ</t>
    </rPh>
    <rPh sb="9" eb="11">
      <t>バアイ</t>
    </rPh>
    <rPh sb="12" eb="14">
      <t>フヨウ</t>
    </rPh>
    <phoneticPr fontId="4"/>
  </si>
  <si>
    <t>５ 提出期限</t>
    <rPh sb="2" eb="4">
      <t>テイシュツ</t>
    </rPh>
    <rPh sb="4" eb="6">
      <t>キゲン</t>
    </rPh>
    <phoneticPr fontId="4"/>
  </si>
  <si>
    <t>←既交付決定の場合又は交付申請額0円の場合は不要</t>
    <rPh sb="1" eb="2">
      <t>スデ</t>
    </rPh>
    <rPh sb="2" eb="4">
      <t>コウフ</t>
    </rPh>
    <rPh sb="4" eb="6">
      <t>ケッテイ</t>
    </rPh>
    <rPh sb="7" eb="9">
      <t>バアイ</t>
    </rPh>
    <rPh sb="9" eb="10">
      <t>マタ</t>
    </rPh>
    <rPh sb="11" eb="13">
      <t>コウフ</t>
    </rPh>
    <rPh sb="13" eb="15">
      <t>シンセイ</t>
    </rPh>
    <rPh sb="15" eb="16">
      <t>ガク</t>
    </rPh>
    <rPh sb="17" eb="18">
      <t>エン</t>
    </rPh>
    <rPh sb="19" eb="21">
      <t>バアイ</t>
    </rPh>
    <rPh sb="22" eb="24">
      <t>フヨウ</t>
    </rPh>
    <phoneticPr fontId="4"/>
  </si>
  <si>
    <t>佐藤　敏光</t>
  </si>
  <si>
    <t>井上　悟</t>
  </si>
  <si>
    <t>（株）ポピンズエデュケア</t>
  </si>
  <si>
    <t>繁田　高広</t>
  </si>
  <si>
    <t>船橋市藤原８丁目１７－２</t>
  </si>
  <si>
    <t>茂原市高師８６４－１</t>
  </si>
  <si>
    <t>井上 悟</t>
  </si>
  <si>
    <t>野田　純</t>
  </si>
  <si>
    <t>東京都世田谷区祖師谷3-10-11</t>
  </si>
  <si>
    <t>（株）INOUE</t>
  </si>
  <si>
    <t>（株）リトルガーデン</t>
  </si>
  <si>
    <t>（株）スター・フィールド</t>
  </si>
  <si>
    <t>（株）キッズトラスト</t>
  </si>
  <si>
    <t>（株）CRECER</t>
  </si>
  <si>
    <t>（特非）はなえみ</t>
  </si>
  <si>
    <t>（学）キッズラボ学園</t>
  </si>
  <si>
    <t>（福）　愛の園福祉会</t>
  </si>
  <si>
    <t>（福）　健育会</t>
  </si>
  <si>
    <t>（学）　増田学園</t>
  </si>
  <si>
    <t>（福）　創成会</t>
  </si>
  <si>
    <t>NPO法人虹の丘ワールド・ケア・ファミリー</t>
  </si>
  <si>
    <t>（学）聖メリー学園</t>
  </si>
  <si>
    <t>（学）畠山学園</t>
  </si>
  <si>
    <t>（学）仁愛学園</t>
  </si>
  <si>
    <t>（学）香林学園</t>
  </si>
  <si>
    <t>（学）塩田学園</t>
  </si>
  <si>
    <t>（学）宍倉学園</t>
  </si>
  <si>
    <t>（学）アゼリー学園</t>
  </si>
  <si>
    <t>（学）西郡学園</t>
  </si>
  <si>
    <t>（学）古川学園</t>
  </si>
  <si>
    <t>（学）松ヶ丘学園</t>
  </si>
  <si>
    <t>（学）能勢学園</t>
  </si>
  <si>
    <t>（学）羽田学園</t>
  </si>
  <si>
    <t>（学）石原学園</t>
  </si>
  <si>
    <t>（学）大森学園</t>
  </si>
  <si>
    <t>（学）もっこく学園</t>
  </si>
  <si>
    <t>（学）山口学園</t>
  </si>
  <si>
    <t>（学）西沢学園</t>
  </si>
  <si>
    <t>（学）浜田学園</t>
  </si>
  <si>
    <t>（学）山王学園</t>
  </si>
  <si>
    <t>（学）土岐学園</t>
  </si>
  <si>
    <t>（学）鏡戸学園</t>
  </si>
  <si>
    <t>（学）千葉敬愛学園</t>
  </si>
  <si>
    <t>（学）信愛学園</t>
  </si>
  <si>
    <t>　【実績入力】　※灰色セル　　　　は入力不要です。</t>
    <rPh sb="2" eb="4">
      <t>ジッセキ</t>
    </rPh>
    <rPh sb="4" eb="6">
      <t>ニュウリョク</t>
    </rPh>
    <rPh sb="9" eb="11">
      <t>ハイイロ</t>
    </rPh>
    <rPh sb="18" eb="20">
      <t>ニュウリョク</t>
    </rPh>
    <rPh sb="20" eb="22">
      <t>フヨウ</t>
    </rPh>
    <phoneticPr fontId="5"/>
  </si>
  <si>
    <t>９：３０～１７：３０</t>
  </si>
  <si>
    <t>7:50（短）</t>
    <rPh sb="5" eb="6">
      <t>タン</t>
    </rPh>
    <phoneticPr fontId="5"/>
  </si>
  <si>
    <t>7:30（短）</t>
    <rPh sb="5" eb="6">
      <t>タン</t>
    </rPh>
    <phoneticPr fontId="5"/>
  </si>
  <si>
    <t>９：２０～１７：２０</t>
  </si>
  <si>
    <t>8:50（短）</t>
    <rPh sb="5" eb="6">
      <t>タン</t>
    </rPh>
    <phoneticPr fontId="5"/>
  </si>
  <si>
    <r>
      <rPr>
        <b/>
        <sz val="10"/>
        <rFont val="ＭＳ Ｐゴシック"/>
        <family val="3"/>
        <charset val="128"/>
      </rPr>
      <t>9:00</t>
    </r>
    <r>
      <rPr>
        <sz val="10"/>
        <rFont val="ＭＳ Ｐゴシック"/>
        <family val="3"/>
        <charset val="128"/>
      </rPr>
      <t>（短）</t>
    </r>
    <rPh sb="5" eb="6">
      <t>タン</t>
    </rPh>
    <phoneticPr fontId="5"/>
  </si>
  <si>
    <r>
      <rPr>
        <b/>
        <sz val="10"/>
        <rFont val="ＭＳ Ｐゴシック"/>
        <family val="3"/>
        <charset val="128"/>
      </rPr>
      <t>16:30</t>
    </r>
    <r>
      <rPr>
        <sz val="10"/>
        <rFont val="ＭＳ Ｐゴシック"/>
        <family val="3"/>
        <charset val="128"/>
      </rPr>
      <t>（短）</t>
    </r>
    <rPh sb="6" eb="7">
      <t>タン</t>
    </rPh>
    <phoneticPr fontId="5"/>
  </si>
  <si>
    <t>17:50（短）</t>
    <rPh sb="6" eb="7">
      <t>ミジカ</t>
    </rPh>
    <phoneticPr fontId="5"/>
  </si>
  <si>
    <t>８：００～１６：００</t>
  </si>
  <si>
    <t>補助時間認定</t>
    <rPh sb="0" eb="2">
      <t>ホジョ</t>
    </rPh>
    <rPh sb="2" eb="4">
      <t>ジカン</t>
    </rPh>
    <rPh sb="4" eb="6">
      <t>ニンテイ</t>
    </rPh>
    <phoneticPr fontId="5"/>
  </si>
  <si>
    <t>-</t>
    <phoneticPr fontId="5"/>
  </si>
  <si>
    <t>1（水）</t>
  </si>
  <si>
    <t>2（木）</t>
  </si>
  <si>
    <t>7（火）</t>
  </si>
  <si>
    <t>8（水）</t>
  </si>
  <si>
    <t>9（木）</t>
  </si>
  <si>
    <t>10（金）</t>
  </si>
  <si>
    <t>11（土）</t>
  </si>
  <si>
    <t>13（月）</t>
  </si>
  <si>
    <t>14（火）</t>
  </si>
  <si>
    <t>15（水）</t>
  </si>
  <si>
    <t>16（木）</t>
  </si>
  <si>
    <t>17（金）</t>
  </si>
  <si>
    <t>18（土）</t>
  </si>
  <si>
    <t>20（月）</t>
  </si>
  <si>
    <t>21（火）</t>
  </si>
  <si>
    <t>22（水）</t>
  </si>
  <si>
    <t>23（木）</t>
  </si>
  <si>
    <t>24（金）</t>
  </si>
  <si>
    <t>25（土）</t>
  </si>
  <si>
    <t>27（月）</t>
  </si>
  <si>
    <t>28（火）</t>
  </si>
  <si>
    <t>29（水）</t>
  </si>
  <si>
    <t>30（木）</t>
  </si>
  <si>
    <t>31（金）</t>
  </si>
  <si>
    <t>前後合計した３時間のなかで、３０分以上の延長利用が月平均１人以上いれば１時間、１時間３０分以上の延長利用が月平均１人以上いれば２時間、２時間３０分以上の延長利用が月平均１人以上いれば３時間とする。</t>
    <phoneticPr fontId="4"/>
  </si>
  <si>
    <t>令和６年度　延長保育補助金（施設型）　中間報告用データ</t>
    <rPh sb="0" eb="2">
      <t>レイワ</t>
    </rPh>
    <rPh sb="3" eb="5">
      <t>ネンド</t>
    </rPh>
    <rPh sb="6" eb="8">
      <t>エンチョウ</t>
    </rPh>
    <rPh sb="8" eb="10">
      <t>ホイク</t>
    </rPh>
    <rPh sb="10" eb="13">
      <t>ホジョキン</t>
    </rPh>
    <rPh sb="14" eb="17">
      <t>シセツガタ</t>
    </rPh>
    <rPh sb="19" eb="21">
      <t>チュウカン</t>
    </rPh>
    <rPh sb="21" eb="23">
      <t>ホウコク</t>
    </rPh>
    <rPh sb="23" eb="24">
      <t>ヨウ</t>
    </rPh>
    <phoneticPr fontId="4"/>
  </si>
  <si>
    <t>長谷川　卓也</t>
  </si>
  <si>
    <t>飛彈　誠</t>
  </si>
  <si>
    <t>UVI87802</t>
  </si>
  <si>
    <t>皆川　達也</t>
  </si>
  <si>
    <t>TFW89311</t>
  </si>
  <si>
    <t>小野　政宏</t>
  </si>
  <si>
    <t>名古屋市中村区名駅2-38-2　オーキッドビル7F</t>
  </si>
  <si>
    <t>川久　充成</t>
  </si>
  <si>
    <t>田村　篤司</t>
  </si>
  <si>
    <t>千葉市若葉区小倉台４－６－２</t>
  </si>
  <si>
    <t>篠田　哲寿</t>
  </si>
  <si>
    <t>吉井　はるか</t>
  </si>
  <si>
    <t>東京都江東区木場五丁目8番40号</t>
  </si>
  <si>
    <t>ニチイキッズあすみが丘保育園</t>
    <rPh sb="10" eb="11">
      <t>オカ</t>
    </rPh>
    <rPh sb="11" eb="14">
      <t>ホイクエン</t>
    </rPh>
    <phoneticPr fontId="2"/>
  </si>
  <si>
    <t>SOUキッズケア（株）</t>
  </si>
  <si>
    <t>東京都中央区日本橋3-12-2　朝日ビルヂング４F-B</t>
  </si>
  <si>
    <t>市原市瀬又字傾城谷507番</t>
  </si>
  <si>
    <t>東京都中央区日本橋3-12-2　朝日ビルヂング４F-A</t>
  </si>
  <si>
    <t>なのはな保育園</t>
    <rPh sb="4" eb="7">
      <t>ホイクエン</t>
    </rPh>
    <phoneticPr fontId="17"/>
  </si>
  <si>
    <t>ミルキーホーム都賀園</t>
    <rPh sb="7" eb="9">
      <t>ツガ</t>
    </rPh>
    <rPh sb="9" eb="10">
      <t>エン</t>
    </rPh>
    <phoneticPr fontId="17"/>
  </si>
  <si>
    <t>ぴょんぴょん保育園</t>
    <rPh sb="6" eb="9">
      <t>ホイクエン</t>
    </rPh>
    <phoneticPr fontId="17"/>
  </si>
  <si>
    <t>JMQ28190</t>
  </si>
  <si>
    <t>まほろばのお日さま保育園</t>
    <rPh sb="9" eb="12">
      <t>ホイクエン</t>
    </rPh>
    <phoneticPr fontId="17"/>
  </si>
  <si>
    <t>QRK36582</t>
  </si>
  <si>
    <t>マミー＆ミー西都賀保育園</t>
    <rPh sb="6" eb="7">
      <t>ニシ</t>
    </rPh>
    <rPh sb="7" eb="9">
      <t>ツガ</t>
    </rPh>
    <rPh sb="9" eb="12">
      <t>ホイクエン</t>
    </rPh>
    <phoneticPr fontId="17"/>
  </si>
  <si>
    <t>幕張本郷すきっぷ保育園</t>
    <rPh sb="0" eb="4">
      <t>マクハリホンゴウ</t>
    </rPh>
    <rPh sb="8" eb="11">
      <t>ホイクエン</t>
    </rPh>
    <phoneticPr fontId="17"/>
  </si>
  <si>
    <t>若葉保育園</t>
    <rPh sb="0" eb="2">
      <t>ワカバ</t>
    </rPh>
    <rPh sb="2" eb="5">
      <t>ホイクエン</t>
    </rPh>
    <phoneticPr fontId="17"/>
  </si>
  <si>
    <t>鳥居　敏</t>
  </si>
  <si>
    <t>田中　直人</t>
  </si>
  <si>
    <t>片岡  雅文</t>
  </si>
  <si>
    <t>花見川区幕張本郷６－２５－２０　糸ビル２０１</t>
  </si>
  <si>
    <t>丸山　豊</t>
  </si>
  <si>
    <t>MVL59956</t>
  </si>
  <si>
    <t>千葉市美浜区中瀬１－３　幕張テクノガーデンＢ棟５階</t>
  </si>
  <si>
    <t>前田　効多郎</t>
  </si>
  <si>
    <t>和歌山県紀の川市古和田２４０</t>
  </si>
  <si>
    <t>RGM49995</t>
  </si>
  <si>
    <t>CZN11549</t>
  </si>
  <si>
    <t>あおば保育園</t>
    <rPh sb="3" eb="6">
      <t>ホイクエン</t>
    </rPh>
    <phoneticPr fontId="4"/>
  </si>
  <si>
    <t>千葉市中央区末広４丁目２１番４</t>
  </si>
  <si>
    <t>ZBU20452</t>
  </si>
  <si>
    <t>チャコ保育園</t>
    <rPh sb="3" eb="6">
      <t>ホイクエン</t>
    </rPh>
    <phoneticPr fontId="4"/>
  </si>
  <si>
    <t>トレンディワールド（株）</t>
  </si>
  <si>
    <t>斉藤　玄樹</t>
  </si>
  <si>
    <t>千葉市中央区院内2丁目17番25号</t>
  </si>
  <si>
    <t>XLE56558</t>
  </si>
  <si>
    <t>かえで保育園千葉中央</t>
    <rPh sb="6" eb="8">
      <t>チバ</t>
    </rPh>
    <rPh sb="8" eb="10">
      <t>チュウオウ</t>
    </rPh>
    <phoneticPr fontId="4"/>
  </si>
  <si>
    <t>IDL54946</t>
  </si>
  <si>
    <t>かえで保育園おゆみ野</t>
    <rPh sb="3" eb="6">
      <t>ホイクエン</t>
    </rPh>
    <rPh sb="9" eb="10">
      <t>ノ</t>
    </rPh>
    <phoneticPr fontId="4"/>
  </si>
  <si>
    <t>（株）Think Education</t>
  </si>
  <si>
    <t>伊藤　貴紀</t>
  </si>
  <si>
    <t>EQQ97990</t>
  </si>
  <si>
    <t>もりのなかま保育園おゆみ野園サイエンス＋</t>
    <rPh sb="6" eb="9">
      <t>ホイクエン</t>
    </rPh>
    <rPh sb="12" eb="13">
      <t>ノ</t>
    </rPh>
    <rPh sb="13" eb="14">
      <t>エン</t>
    </rPh>
    <phoneticPr fontId="4"/>
  </si>
  <si>
    <t>（株）Lateral Kids</t>
  </si>
  <si>
    <t>川村　陽介</t>
  </si>
  <si>
    <t>宮城県仙台市青葉区一番町2丁目5-22　GC青葉通りプラザ2階</t>
  </si>
  <si>
    <t>PEB13593</t>
  </si>
  <si>
    <t>リトルガーデンインターナショナル幕張ベイパーク保育園</t>
    <rPh sb="16" eb="18">
      <t>マクハリ</t>
    </rPh>
    <rPh sb="23" eb="26">
      <t>ホイクエン</t>
    </rPh>
    <phoneticPr fontId="4"/>
  </si>
  <si>
    <t>認定こども園かしの木学園　カトライアキンダーガルテン</t>
    <rPh sb="0" eb="2">
      <t>ニンテイ</t>
    </rPh>
    <rPh sb="5" eb="6">
      <t>エン</t>
    </rPh>
    <rPh sb="9" eb="10">
      <t>キ</t>
    </rPh>
    <rPh sb="10" eb="12">
      <t>ガクエン</t>
    </rPh>
    <phoneticPr fontId="13"/>
  </si>
  <si>
    <t>塩　順子</t>
  </si>
  <si>
    <r>
      <rPr>
        <sz val="11"/>
        <color theme="1"/>
        <rFont val="ＭＳ Ｐゴシック"/>
        <family val="2"/>
        <charset val="128"/>
        <scheme val="minor"/>
      </rPr>
      <t>認定こども園　小ばと幼稚園</t>
    </r>
    <rPh sb="0" eb="2">
      <t>ニンテイ</t>
    </rPh>
    <rPh sb="5" eb="6">
      <t>エン</t>
    </rPh>
    <rPh sb="7" eb="8">
      <t>コ</t>
    </rPh>
    <rPh sb="10" eb="13">
      <t>ヨウチエン</t>
    </rPh>
    <phoneticPr fontId="9"/>
  </si>
  <si>
    <r>
      <rPr>
        <sz val="11"/>
        <color theme="1"/>
        <rFont val="ＭＳ Ｐゴシック"/>
        <family val="2"/>
        <charset val="128"/>
        <scheme val="minor"/>
      </rPr>
      <t>認定こども園　白梅幼稚園</t>
    </r>
    <rPh sb="0" eb="2">
      <t>ニンテイ</t>
    </rPh>
    <rPh sb="5" eb="6">
      <t>エン</t>
    </rPh>
    <rPh sb="7" eb="9">
      <t>シラウメ</t>
    </rPh>
    <rPh sb="9" eb="12">
      <t>ヨウチエン</t>
    </rPh>
    <phoneticPr fontId="15"/>
  </si>
  <si>
    <r>
      <rPr>
        <sz val="11"/>
        <color theme="1"/>
        <rFont val="ＭＳ Ｐゴシック"/>
        <family val="2"/>
        <charset val="128"/>
        <scheme val="minor"/>
      </rPr>
      <t>幼保連携型認定こども園　植草学園大学附属弁天こども園</t>
    </r>
    <rPh sb="0" eb="1">
      <t>ヨウ</t>
    </rPh>
    <rPh sb="1" eb="2">
      <t>ホ</t>
    </rPh>
    <rPh sb="2" eb="5">
      <t>レンケイガタ</t>
    </rPh>
    <rPh sb="5" eb="7">
      <t>ニンテイ</t>
    </rPh>
    <rPh sb="10" eb="11">
      <t>エン</t>
    </rPh>
    <rPh sb="12" eb="14">
      <t>ウエクサ</t>
    </rPh>
    <rPh sb="14" eb="16">
      <t>ガクエン</t>
    </rPh>
    <rPh sb="16" eb="18">
      <t>ダイガク</t>
    </rPh>
    <rPh sb="18" eb="20">
      <t>フゾク</t>
    </rPh>
    <rPh sb="20" eb="22">
      <t>ベンテン</t>
    </rPh>
    <rPh sb="25" eb="26">
      <t>エン</t>
    </rPh>
    <phoneticPr fontId="9"/>
  </si>
  <si>
    <t>VFJ49880</t>
  </si>
  <si>
    <t>WCN98378</t>
  </si>
  <si>
    <t>RQA91423</t>
  </si>
  <si>
    <t>NUD11102</t>
  </si>
  <si>
    <t>認定こども園　敬愛短期大学附属幼稚園</t>
    <rPh sb="0" eb="2">
      <t>ニンテイ</t>
    </rPh>
    <rPh sb="5" eb="6">
      <t>エン</t>
    </rPh>
    <rPh sb="7" eb="9">
      <t>ケイアイ</t>
    </rPh>
    <rPh sb="9" eb="11">
      <t>タンキ</t>
    </rPh>
    <rPh sb="11" eb="13">
      <t>ダイガク</t>
    </rPh>
    <rPh sb="13" eb="15">
      <t>フゾク</t>
    </rPh>
    <rPh sb="15" eb="18">
      <t>ヨウチエン</t>
    </rPh>
    <phoneticPr fontId="1"/>
  </si>
  <si>
    <t>ZFQ36082</t>
  </si>
  <si>
    <t>認定こども園　土気中央幼稚園</t>
    <rPh sb="0" eb="2">
      <t>ニンテイ</t>
    </rPh>
    <rPh sb="5" eb="6">
      <t>エン</t>
    </rPh>
    <rPh sb="7" eb="9">
      <t>トケ</t>
    </rPh>
    <rPh sb="9" eb="11">
      <t>チュウオウ</t>
    </rPh>
    <rPh sb="11" eb="14">
      <t>ヨウチエン</t>
    </rPh>
    <phoneticPr fontId="4"/>
  </si>
  <si>
    <t>（学）小川学園</t>
  </si>
  <si>
    <t>小川治政</t>
  </si>
  <si>
    <t>千葉市緑区土気町1630-1</t>
  </si>
  <si>
    <t>認定こども園　あすみ中央幼稚園</t>
    <rPh sb="0" eb="2">
      <t>ニンテイ</t>
    </rPh>
    <rPh sb="5" eb="6">
      <t>エン</t>
    </rPh>
    <rPh sb="10" eb="12">
      <t>チュウオウ</t>
    </rPh>
    <rPh sb="12" eb="15">
      <t>ヨウチエン</t>
    </rPh>
    <phoneticPr fontId="4"/>
  </si>
  <si>
    <t>MGP17295</t>
    <phoneticPr fontId="10"/>
  </si>
  <si>
    <t>　令和６年度当施設における保育時間（延長保育時間を除く）及び延長保育時間について、次のとおり報告します。</t>
    <rPh sb="1" eb="3">
      <t>レイワ</t>
    </rPh>
    <rPh sb="4" eb="5">
      <t>ネン</t>
    </rPh>
    <rPh sb="5" eb="6">
      <t>ド</t>
    </rPh>
    <rPh sb="6" eb="7">
      <t>ア</t>
    </rPh>
    <rPh sb="7" eb="9">
      <t>シセツ</t>
    </rPh>
    <rPh sb="13" eb="15">
      <t>ホイク</t>
    </rPh>
    <rPh sb="15" eb="17">
      <t>ジカン</t>
    </rPh>
    <rPh sb="18" eb="20">
      <t>エンチョウ</t>
    </rPh>
    <rPh sb="20" eb="22">
      <t>ホイク</t>
    </rPh>
    <rPh sb="22" eb="24">
      <t>ジカン</t>
    </rPh>
    <rPh sb="25" eb="26">
      <t>ノゾ</t>
    </rPh>
    <rPh sb="28" eb="29">
      <t>オヨ</t>
    </rPh>
    <rPh sb="30" eb="32">
      <t>エンチョウ</t>
    </rPh>
    <rPh sb="32" eb="34">
      <t>ホイク</t>
    </rPh>
    <rPh sb="34" eb="36">
      <t>ジカン</t>
    </rPh>
    <rPh sb="41" eb="42">
      <t>ツギ</t>
    </rPh>
    <rPh sb="46" eb="48">
      <t>ホウコク</t>
    </rPh>
    <phoneticPr fontId="5"/>
  </si>
  <si>
    <t>　令和６年度千葉市施設型給付対象施設延長保育事業等補助金の交付を受けたいので、千葉市補助金等交付規則第３条の規定により、次のとおり申請します。</t>
    <rPh sb="1" eb="3">
      <t>レイワ</t>
    </rPh>
    <rPh sb="4" eb="5">
      <t>ネン</t>
    </rPh>
    <rPh sb="5" eb="6">
      <t>ド</t>
    </rPh>
    <rPh sb="6" eb="9">
      <t>チバシ</t>
    </rPh>
    <rPh sb="9" eb="12">
      <t>シセツガタ</t>
    </rPh>
    <rPh sb="12" eb="14">
      <t>キュウフ</t>
    </rPh>
    <rPh sb="14" eb="16">
      <t>タイショウ</t>
    </rPh>
    <rPh sb="16" eb="18">
      <t>シセツ</t>
    </rPh>
    <rPh sb="18" eb="20">
      <t>エンチョウ</t>
    </rPh>
    <rPh sb="20" eb="22">
      <t>ホイク</t>
    </rPh>
    <rPh sb="22" eb="24">
      <t>ジギョウ</t>
    </rPh>
    <rPh sb="24" eb="25">
      <t>ナド</t>
    </rPh>
    <rPh sb="25" eb="28">
      <t>ホジョキン</t>
    </rPh>
    <rPh sb="29" eb="31">
      <t>コウフ</t>
    </rPh>
    <rPh sb="32" eb="33">
      <t>ウ</t>
    </rPh>
    <rPh sb="39" eb="42">
      <t>チバシ</t>
    </rPh>
    <rPh sb="42" eb="45">
      <t>ホジョキン</t>
    </rPh>
    <rPh sb="45" eb="46">
      <t>ナド</t>
    </rPh>
    <rPh sb="46" eb="48">
      <t>コウフ</t>
    </rPh>
    <rPh sb="48" eb="50">
      <t>キソク</t>
    </rPh>
    <rPh sb="50" eb="51">
      <t>ダイ</t>
    </rPh>
    <rPh sb="52" eb="53">
      <t>ジョウ</t>
    </rPh>
    <rPh sb="54" eb="56">
      <t>キテイ</t>
    </rPh>
    <rPh sb="60" eb="61">
      <t>ツギ</t>
    </rPh>
    <rPh sb="65" eb="67">
      <t>シンセイ</t>
    </rPh>
    <phoneticPr fontId="5"/>
  </si>
  <si>
    <t>千葉診クローバー保育園</t>
    <rPh sb="0" eb="2">
      <t>チバ</t>
    </rPh>
    <rPh sb="2" eb="3">
      <t>ミ</t>
    </rPh>
    <rPh sb="8" eb="10">
      <t>ホイク</t>
    </rPh>
    <rPh sb="10" eb="11">
      <t>エン</t>
    </rPh>
    <phoneticPr fontId="81"/>
  </si>
  <si>
    <t>花見の里くじら保育園</t>
    <rPh sb="0" eb="2">
      <t>ハナミ</t>
    </rPh>
    <rPh sb="3" eb="4">
      <t>サト</t>
    </rPh>
    <rPh sb="7" eb="10">
      <t>ホイクエン</t>
    </rPh>
    <phoneticPr fontId="81"/>
  </si>
  <si>
    <t>ナーサリーホームフレスポ稲毛</t>
    <rPh sb="12" eb="14">
      <t>イナゲ</t>
    </rPh>
    <phoneticPr fontId="81"/>
  </si>
  <si>
    <t>千葉文化幼稚園</t>
    <rPh sb="0" eb="2">
      <t>チバ</t>
    </rPh>
    <rPh sb="2" eb="4">
      <t>ブンカ</t>
    </rPh>
    <rPh sb="4" eb="7">
      <t>ヨウチエン</t>
    </rPh>
    <phoneticPr fontId="28"/>
  </si>
  <si>
    <t>学校法人宇野学園　みなみちゃんタック</t>
    <rPh sb="0" eb="2">
      <t>ガッコウ</t>
    </rPh>
    <rPh sb="2" eb="4">
      <t>ホウジン</t>
    </rPh>
    <rPh sb="4" eb="6">
      <t>ウノ</t>
    </rPh>
    <rPh sb="6" eb="8">
      <t>ガクエン</t>
    </rPh>
    <phoneticPr fontId="2"/>
  </si>
  <si>
    <t>ベビールームこどものへや</t>
  </si>
  <si>
    <t>リトルガーデン　幕張本郷</t>
  </si>
  <si>
    <t>きっず☆かりん</t>
  </si>
  <si>
    <t>愛隣幼稚園</t>
  </si>
  <si>
    <t>とどろき一倫荘　事業所内保育所　はぴねす</t>
    <rPh sb="4" eb="7">
      <t>イチリンソウ</t>
    </rPh>
    <rPh sb="8" eb="11">
      <t>ジギョウショ</t>
    </rPh>
    <rPh sb="11" eb="12">
      <t>ナイ</t>
    </rPh>
    <rPh sb="12" eb="14">
      <t>ホイク</t>
    </rPh>
    <rPh sb="14" eb="15">
      <t>ショ</t>
    </rPh>
    <phoneticPr fontId="81"/>
  </si>
  <si>
    <t>リトルガーデンＷＢＧ</t>
  </si>
  <si>
    <t>みらいのまち保育園　作草部</t>
    <rPh sb="6" eb="9">
      <t>ホイクエン</t>
    </rPh>
    <phoneticPr fontId="81"/>
  </si>
  <si>
    <t>リトルガーデン千葉ポートタウン</t>
  </si>
  <si>
    <t>みらいのまち保育園　園生</t>
    <rPh sb="6" eb="9">
      <t>ホイクエン</t>
    </rPh>
    <rPh sb="10" eb="12">
      <t>ソンノウ</t>
    </rPh>
    <phoneticPr fontId="81"/>
  </si>
  <si>
    <t>ナーサリーホーム東千葉</t>
  </si>
  <si>
    <t>みらいのまち保育園　新田町</t>
    <rPh sb="6" eb="9">
      <t>ホイクエン</t>
    </rPh>
    <rPh sb="10" eb="13">
      <t>シンデンチョウ</t>
    </rPh>
    <phoneticPr fontId="81"/>
  </si>
  <si>
    <t>いなげ一倫荘　事業所内保育所　ぱすてる</t>
    <rPh sb="3" eb="4">
      <t>イチ</t>
    </rPh>
    <rPh sb="5" eb="6">
      <t>ソウ</t>
    </rPh>
    <rPh sb="7" eb="10">
      <t>ジギョウショ</t>
    </rPh>
    <rPh sb="10" eb="11">
      <t>ナイ</t>
    </rPh>
    <rPh sb="11" eb="13">
      <t>ホイク</t>
    </rPh>
    <rPh sb="13" eb="14">
      <t>ジョ</t>
    </rPh>
    <phoneticPr fontId="81"/>
  </si>
  <si>
    <t>認定こども園　土気中央幼稚園</t>
  </si>
  <si>
    <t>つばめ保育園Ｓｏｇａ</t>
  </si>
  <si>
    <t>ハピネスいなげ園</t>
    <rPh sb="7" eb="8">
      <t>エン</t>
    </rPh>
    <phoneticPr fontId="82"/>
  </si>
  <si>
    <t>認定こども園　あすみ央幼稚園</t>
  </si>
  <si>
    <t>ナーサリーホーム柏台</t>
    <rPh sb="8" eb="10">
      <t>カシワダイ</t>
    </rPh>
    <phoneticPr fontId="81"/>
  </si>
  <si>
    <t>都賀あすか園</t>
  </si>
  <si>
    <t>稲毛海岸サンフラワー保育室</t>
  </si>
  <si>
    <t>はまちどり保育園</t>
  </si>
  <si>
    <t>はまのけやき保育園</t>
  </si>
  <si>
    <t>みらいのまち保育園　蘇我</t>
  </si>
  <si>
    <t>なないろ浜野園</t>
    <rPh sb="4" eb="6">
      <t>ハマノ</t>
    </rPh>
    <rPh sb="6" eb="7">
      <t>エン</t>
    </rPh>
    <phoneticPr fontId="28"/>
  </si>
  <si>
    <t>そらまめ新千葉駅前園</t>
  </si>
  <si>
    <t>サフォークキッズ保育園</t>
    <rPh sb="8" eb="11">
      <t>ホイクエン</t>
    </rPh>
    <phoneticPr fontId="28"/>
  </si>
  <si>
    <t>リトルガーデンインターナショナル幕張本郷認可保育園</t>
  </si>
  <si>
    <t>みらくる保育園</t>
    <rPh sb="4" eb="7">
      <t>ホイクエン</t>
    </rPh>
    <phoneticPr fontId="28"/>
  </si>
  <si>
    <t>検見川はないろ保育園</t>
    <rPh sb="7" eb="10">
      <t>ホイクエン</t>
    </rPh>
    <phoneticPr fontId="28"/>
  </si>
  <si>
    <t>リトルガーデンインターナショナル幕張ベイパーク認可保育園</t>
    <rPh sb="23" eb="25">
      <t>ニンカ</t>
    </rPh>
    <phoneticPr fontId="28"/>
  </si>
  <si>
    <t>千葉誉田雲母保育園</t>
    <rPh sb="0" eb="2">
      <t>チバ</t>
    </rPh>
    <rPh sb="2" eb="4">
      <t>ホンダ</t>
    </rPh>
    <rPh sb="4" eb="6">
      <t>キララ</t>
    </rPh>
    <rPh sb="6" eb="9">
      <t>ホイクエン</t>
    </rPh>
    <phoneticPr fontId="28"/>
  </si>
  <si>
    <t>かえで保育園おゆみ野</t>
    <rPh sb="3" eb="6">
      <t>ホイクエン</t>
    </rPh>
    <rPh sb="9" eb="10">
      <t>ノ</t>
    </rPh>
    <phoneticPr fontId="28"/>
  </si>
  <si>
    <t>もりのなかま保育園おゆみ野園サイエンス＋</t>
  </si>
  <si>
    <t>あおば保育園</t>
    <rPh sb="3" eb="6">
      <t>ホイクエン</t>
    </rPh>
    <phoneticPr fontId="28"/>
  </si>
  <si>
    <t>チャコ保育園</t>
    <rPh sb="3" eb="6">
      <t>ホイクエン</t>
    </rPh>
    <phoneticPr fontId="28"/>
  </si>
  <si>
    <t>かえで保育園千葉中央</t>
    <rPh sb="6" eb="8">
      <t>チバ</t>
    </rPh>
    <rPh sb="8" eb="10">
      <t>チュウオウ</t>
    </rPh>
    <phoneticPr fontId="28"/>
  </si>
  <si>
    <t>オーチャード・キッズ稲毛海岸保育園第二</t>
    <rPh sb="14" eb="17">
      <t>ホイクエン</t>
    </rPh>
    <rPh sb="17" eb="18">
      <t>ダイ</t>
    </rPh>
    <rPh sb="18" eb="19">
      <t>ニ</t>
    </rPh>
    <phoneticPr fontId="28"/>
  </si>
  <si>
    <t>令和６年度</t>
    <rPh sb="3" eb="5">
      <t>ネンド</t>
    </rPh>
    <phoneticPr fontId="10"/>
  </si>
  <si>
    <t>・各入力欄については、数字が0の場合も入力をお願いします。
・紙の提出は不要です。必ず、本エクセルファイル（電子データ）でご提出ください。
・延長保育を実施していない場合もしくは、今年度11月まで利用者がいない場合は提出不要です。</t>
    <rPh sb="1" eb="2">
      <t>カク</t>
    </rPh>
    <rPh sb="2" eb="5">
      <t>ニュウリョクラン</t>
    </rPh>
    <rPh sb="11" eb="13">
      <t>スウジ</t>
    </rPh>
    <rPh sb="16" eb="18">
      <t>バアイ</t>
    </rPh>
    <rPh sb="19" eb="21">
      <t>ニュウリョク</t>
    </rPh>
    <rPh sb="23" eb="24">
      <t>ネガ</t>
    </rPh>
    <rPh sb="31" eb="32">
      <t>カミ</t>
    </rPh>
    <rPh sb="33" eb="35">
      <t>テイシュツ</t>
    </rPh>
    <rPh sb="36" eb="38">
      <t>フヨウ</t>
    </rPh>
    <rPh sb="41" eb="42">
      <t>カナラ</t>
    </rPh>
    <rPh sb="44" eb="45">
      <t>ホン</t>
    </rPh>
    <rPh sb="54" eb="56">
      <t>デンシ</t>
    </rPh>
    <rPh sb="62" eb="64">
      <t>テイシュツ</t>
    </rPh>
    <rPh sb="71" eb="75">
      <t>エンチョウホイク</t>
    </rPh>
    <rPh sb="76" eb="78">
      <t>ジッシ</t>
    </rPh>
    <rPh sb="83" eb="85">
      <t>バアイ</t>
    </rPh>
    <rPh sb="90" eb="93">
      <t>コンネンド</t>
    </rPh>
    <rPh sb="95" eb="96">
      <t>ガツ</t>
    </rPh>
    <rPh sb="98" eb="101">
      <t>リヨウシャ</t>
    </rPh>
    <rPh sb="105" eb="107">
      <t>バアイ</t>
    </rPh>
    <rPh sb="108" eb="112">
      <t>テイシュツフヨウ</t>
    </rPh>
    <phoneticPr fontId="4"/>
  </si>
  <si>
    <r>
      <rPr>
        <b/>
        <sz val="18"/>
        <color rgb="FFFF0000"/>
        <rFont val="HG丸ｺﾞｼｯｸM-PRO"/>
        <family val="3"/>
        <charset val="128"/>
      </rPr>
      <t>　　</t>
    </r>
    <r>
      <rPr>
        <b/>
        <u/>
        <sz val="18"/>
        <color rgb="FFFF0000"/>
        <rFont val="HG丸ｺﾞｼｯｸM-PRO"/>
        <family val="3"/>
        <charset val="128"/>
      </rPr>
      <t>令和７年１月１０日（金）　必着</t>
    </r>
    <rPh sb="2" eb="4">
      <t>レイワ</t>
    </rPh>
    <rPh sb="5" eb="6">
      <t>ネン</t>
    </rPh>
    <rPh sb="12" eb="13">
      <t>キン</t>
    </rPh>
    <rPh sb="15" eb="17">
      <t>ヒッチャク</t>
    </rPh>
    <phoneticPr fontId="4"/>
  </si>
  <si>
    <t>幼保運営課　助成第１班　笹本</t>
    <rPh sb="12" eb="14">
      <t>ササモト</t>
    </rPh>
    <phoneticPr fontId="4"/>
  </si>
  <si>
    <t>　
　①作成済みの月例報告書（4月～11月）をお手元にご用意ください。
　　（本実績報告書は月例報告書を転記して作成します。）</t>
    <rPh sb="4" eb="7">
      <t>サクセイズ</t>
    </rPh>
    <rPh sb="9" eb="11">
      <t>ゲツレイ</t>
    </rPh>
    <rPh sb="11" eb="14">
      <t>ホウコクショ</t>
    </rPh>
    <rPh sb="24" eb="26">
      <t>テモト</t>
    </rPh>
    <rPh sb="28" eb="30">
      <t>ヨウイ</t>
    </rPh>
    <rPh sb="39" eb="45">
      <t>ホンジッセキホウコクショ</t>
    </rPh>
    <rPh sb="46" eb="51">
      <t>ゲツレイホウコクショ</t>
    </rPh>
    <rPh sb="52" eb="54">
      <t>テンキ</t>
    </rPh>
    <rPh sb="56" eb="58">
      <t>サクセイ</t>
    </rPh>
    <phoneticPr fontId="4"/>
  </si>
  <si>
    <t>　
　②各月の月例報告書の数字を、以下のシートの黄色セルに転記してください。
　　「別紙5【要入力】」シート
　　「別紙5－４【要入力】」シート
　　「別紙5－５【要入力】」シート
　　「別紙5－６【要入力】」シート
　　「別紙6-1【要入力】」シート
　　「別紙6-２【要入力】」シート
　　「別紙７【要入力】」シート
　　「別紙８【要入力】」シート
　　　※以下の園の皆様におかれましては、「土曜延長実施園のみ要入力」シートも入力ください。
　　　　キートスチャイルドケア新田町・幕張本郷・桜木・おゆみ野南、なぎさ保育園、アストロベースキャンプ保育園</t>
    <phoneticPr fontId="4"/>
  </si>
  <si>
    <t>　
　③「様式第1号★」シートの申請者情報等の記載事項を確認し、必要に応じて修正してください。
　　（申請額が0円となる場合は確認不要）</t>
    <phoneticPr fontId="4"/>
  </si>
  <si>
    <t>　
　④ファイルを上書き保存し、本エクセルファイルを電子メール　　　　　　　　　　　　で送付してください。
　　※申請額が０円となる場合も、今年度利用者が一人でもいる場合は送付をお願いいたします。</t>
    <phoneticPr fontId="4"/>
  </si>
  <si>
    <t>BJW98545</t>
    <phoneticPr fontId="10"/>
  </si>
  <si>
    <t>GVQ39294</t>
    <phoneticPr fontId="10"/>
  </si>
  <si>
    <t>令和６年１２月２日</t>
    <rPh sb="0" eb="2">
      <t>レイワ</t>
    </rPh>
    <rPh sb="3" eb="4">
      <t>ネン</t>
    </rPh>
    <rPh sb="6" eb="7">
      <t>ガツ</t>
    </rPh>
    <rPh sb="8" eb="9">
      <t>ニチ</t>
    </rPh>
    <phoneticPr fontId="4"/>
  </si>
  <si>
    <t>YTS31250</t>
    <phoneticPr fontId="10"/>
  </si>
  <si>
    <t>↓要綱の金額（土曜加算）を入力</t>
    <rPh sb="1" eb="3">
      <t>ヨウコウ</t>
    </rPh>
    <rPh sb="4" eb="6">
      <t>キンガク</t>
    </rPh>
    <rPh sb="7" eb="11">
      <t>ドヨウカサン</t>
    </rPh>
    <rPh sb="13" eb="15">
      <t>ニュウリョク</t>
    </rPh>
    <phoneticPr fontId="4"/>
  </si>
  <si>
    <t>↓要綱の補助金額を入力</t>
    <rPh sb="1" eb="3">
      <t>ヨウコウ</t>
    </rPh>
    <rPh sb="4" eb="6">
      <t>ホジョ</t>
    </rPh>
    <rPh sb="6" eb="8">
      <t>キンガク</t>
    </rPh>
    <rPh sb="9" eb="11">
      <t>ニュウリョク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</si>
</sst>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176" formatCode="General&quot;人&quot;"/>
    <numFmt numFmtId="177" formatCode="0.0"/>
    <numFmt numFmtId="178" formatCode="#,##0&quot;人&quot;"/>
    <numFmt numFmtId="179" formatCode="#,##0&quot;円&quot;"/>
    <numFmt numFmtId="180" formatCode="&quot;× &quot;#,##0&quot;人&quot;\(\※\1\)"/>
    <numFmt numFmtId="181" formatCode="&quot;＝&quot;#,##0&quot;円&quot;"/>
    <numFmt numFmtId="182" formatCode="&quot;× &quot;#,##0&quot;人&quot;\(\※\2\)"/>
    <numFmt numFmtId="183" formatCode="&quot;×&quot;\ #,##0&quot;人&quot;\(\※\3\)"/>
    <numFmt numFmtId="184" formatCode="General&quot;　時間&quot;"/>
    <numFmt numFmtId="185" formatCode="#,##0&quot;円（非常勤単価）&quot;"/>
    <numFmt numFmtId="186" formatCode="#,##0&quot;円（常勤単価）&quot;"/>
    <numFmt numFmtId="187" formatCode="#,##0_ "/>
    <numFmt numFmtId="188" formatCode="&quot;( &quot;General"/>
    <numFmt numFmtId="189" formatCode="&quot;(&quot;General&quot;)&quot;"/>
    <numFmt numFmtId="190" formatCode="#&quot;日(月）&quot;"/>
    <numFmt numFmtId="191" formatCode="#&quot;日（金）&quot;"/>
    <numFmt numFmtId="192" formatCode="#&quot;日(土）&quot;"/>
    <numFmt numFmtId="193" formatCode="#&quot;日（月）&quot;"/>
    <numFmt numFmtId="194" formatCode="&quot;No.&quot;#,##0"/>
    <numFmt numFmtId="195" formatCode="_(* #,##0_);_(* \(#,##0\);_(* &quot;-&quot;_);_(@_)"/>
    <numFmt numFmtId="196" formatCode="#,##0_ ;[Red]\-#,##0\ "/>
    <numFmt numFmtId="197" formatCode="[$-411]ge\.m\.d;@"/>
    <numFmt numFmtId="198" formatCode="[$-411]ggge&quot;年&quot;m&quot;月&quot;d&quot;日&quot;;@"/>
    <numFmt numFmtId="199" formatCode="@&quot;時&quot;"/>
    <numFmt numFmtId="200" formatCode="@&quot;分&quot;"/>
    <numFmt numFmtId="201" formatCode="0_);[Red]\(0\)"/>
    <numFmt numFmtId="202" formatCode="[h]:mm"/>
    <numFmt numFmtId="203" formatCode="#,###&quot;円&quot;"/>
    <numFmt numFmtId="204" formatCode="[$-411]ggge&quot;年度&quot;;@"/>
  </numFmts>
  <fonts count="134">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2"/>
      <charset val="128"/>
      <scheme val="minor"/>
    </font>
    <font>
      <sz val="6"/>
      <name val="ＭＳ Ｐゴシック"/>
      <family val="3"/>
      <charset val="128"/>
    </font>
    <font>
      <sz val="18"/>
      <name val="ＭＳ ゴシック"/>
      <family val="3"/>
      <charset val="128"/>
    </font>
    <font>
      <sz val="16"/>
      <name val="ＭＳ ゴシック"/>
      <family val="3"/>
      <charset val="128"/>
    </font>
    <font>
      <sz val="14"/>
      <name val="ＭＳ ゴシック"/>
      <family val="3"/>
      <charset val="128"/>
    </font>
    <font>
      <sz val="12"/>
      <name val="ＭＳ ゴシック"/>
      <family val="3"/>
      <charset val="128"/>
    </font>
    <font>
      <sz val="6"/>
      <name val="ＭＳ Ｐゴシック"/>
      <family val="3"/>
      <charset val="128"/>
      <scheme val="minor"/>
    </font>
    <font>
      <sz val="16"/>
      <color theme="1"/>
      <name val="ＭＳ ゴシック"/>
      <family val="3"/>
      <charset val="128"/>
    </font>
    <font>
      <sz val="10"/>
      <name val="ＭＳ ゴシック"/>
      <family val="3"/>
      <charset val="128"/>
    </font>
    <font>
      <sz val="8"/>
      <name val="ＭＳ ゴシック"/>
      <family val="3"/>
      <charset val="128"/>
    </font>
    <font>
      <sz val="10"/>
      <name val="HGS創英角ﾎﾟｯﾌﾟ体"/>
      <family val="3"/>
      <charset val="128"/>
    </font>
    <font>
      <b/>
      <sz val="11"/>
      <name val="ＭＳ ゴシック"/>
      <family val="3"/>
      <charset val="128"/>
    </font>
    <font>
      <sz val="11"/>
      <color theme="1"/>
      <name val="ＭＳ ゴシック"/>
      <family val="3"/>
      <charset val="128"/>
    </font>
    <font>
      <sz val="9"/>
      <name val="ＭＳ ゴシック"/>
      <family val="3"/>
      <charset val="128"/>
    </font>
    <font>
      <sz val="10"/>
      <name val="ＭＳ Ｐゴシック"/>
      <family val="3"/>
      <charset val="128"/>
    </font>
    <font>
      <sz val="11"/>
      <name val="HGS創英角ﾎﾟｯﾌﾟ体"/>
      <family val="3"/>
      <charset val="128"/>
    </font>
    <font>
      <sz val="8"/>
      <name val="HGS創英角ﾎﾟｯﾌﾟ体"/>
      <family val="3"/>
      <charset val="128"/>
    </font>
    <font>
      <sz val="9"/>
      <name val="HGS創英角ﾎﾟｯﾌﾟ体"/>
      <family val="3"/>
      <charset val="128"/>
    </font>
    <font>
      <sz val="12"/>
      <name val="HGS創英角ﾎﾟｯﾌﾟ体"/>
      <family val="3"/>
      <charset val="128"/>
    </font>
    <font>
      <b/>
      <sz val="16"/>
      <name val="ＭＳ ゴシック"/>
      <family val="3"/>
      <charset val="128"/>
    </font>
    <font>
      <sz val="14"/>
      <name val="HGS創英角ｺﾞｼｯｸUB"/>
      <family val="3"/>
      <charset val="128"/>
    </font>
    <font>
      <sz val="12"/>
      <name val="HGS創英角ｺﾞｼｯｸUB"/>
      <family val="3"/>
      <charset val="128"/>
    </font>
    <font>
      <sz val="18"/>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b/>
      <sz val="12"/>
      <name val="ＭＳ Ｐゴシック"/>
      <family val="3"/>
      <charset val="128"/>
    </font>
    <font>
      <b/>
      <sz val="16"/>
      <name val="ＭＳ Ｐゴシック"/>
      <family val="3"/>
      <charset val="128"/>
    </font>
    <font>
      <sz val="12"/>
      <color theme="1"/>
      <name val="ＭＳ Ｐゴシック"/>
      <family val="3"/>
      <charset val="128"/>
    </font>
    <font>
      <sz val="10"/>
      <color theme="1"/>
      <name val="ＭＳ Ｐゴシック"/>
      <family val="3"/>
      <charset val="128"/>
    </font>
    <font>
      <sz val="11"/>
      <color theme="1"/>
      <name val="ＭＳ Ｐゴシック"/>
      <family val="3"/>
      <charset val="128"/>
    </font>
    <font>
      <sz val="9"/>
      <name val="ＭＳ Ｐゴシック"/>
      <family val="3"/>
      <charset val="128"/>
    </font>
    <font>
      <b/>
      <sz val="10"/>
      <color indexed="81"/>
      <name val="ＭＳ Ｐゴシック"/>
      <family val="3"/>
      <charset val="128"/>
    </font>
    <font>
      <b/>
      <sz val="11"/>
      <color theme="1"/>
      <name val="ＭＳ ゴシック"/>
      <family val="3"/>
      <charset val="128"/>
    </font>
    <font>
      <sz val="10"/>
      <color theme="1"/>
      <name val="ＭＳ ゴシック"/>
      <family val="3"/>
      <charset val="128"/>
    </font>
    <font>
      <sz val="10"/>
      <color indexed="8"/>
      <name val="HGS創英角ﾎﾟｯﾌﾟ体"/>
      <family val="3"/>
      <charset val="128"/>
    </font>
    <font>
      <sz val="10"/>
      <color indexed="8"/>
      <name val="ＭＳ ゴシック"/>
      <family val="3"/>
      <charset val="128"/>
    </font>
    <font>
      <sz val="16"/>
      <color indexed="12"/>
      <name val="ＭＳ Ｐゴシック"/>
      <family val="3"/>
      <charset val="128"/>
    </font>
    <font>
      <b/>
      <sz val="11"/>
      <name val="ＭＳ Ｐゴシック"/>
      <family val="3"/>
      <charset val="128"/>
    </font>
    <font>
      <sz val="8"/>
      <name val="ＭＳ Ｐゴシック"/>
      <family val="3"/>
      <charset val="128"/>
    </font>
    <font>
      <sz val="7"/>
      <name val="ＭＳ Ｐゴシック"/>
      <family val="3"/>
      <charset val="128"/>
    </font>
    <font>
      <sz val="7"/>
      <name val="HGS創英角ﾎﾟｯﾌﾟ体"/>
      <family val="3"/>
      <charset val="128"/>
    </font>
    <font>
      <sz val="11"/>
      <color indexed="12"/>
      <name val="ＭＳ Ｐゴシック"/>
      <family val="3"/>
      <charset val="128"/>
    </font>
    <font>
      <b/>
      <sz val="11"/>
      <color indexed="12"/>
      <name val="ＭＳ Ｐゴシック"/>
      <family val="3"/>
      <charset val="128"/>
    </font>
    <font>
      <b/>
      <sz val="11"/>
      <color theme="1"/>
      <name val="ＭＳ Ｐゴシック"/>
      <family val="3"/>
      <charset val="128"/>
    </font>
    <font>
      <sz val="12"/>
      <name val="ＭＳ Ｐ明朝"/>
      <family val="1"/>
      <charset val="128"/>
    </font>
    <font>
      <b/>
      <sz val="12"/>
      <name val="ＭＳ Ｐ明朝"/>
      <family val="1"/>
      <charset val="128"/>
    </font>
    <font>
      <sz val="11"/>
      <name val="ＭＳ Ｐ明朝"/>
      <family val="1"/>
      <charset val="128"/>
    </font>
    <font>
      <sz val="16"/>
      <name val="ＭＳ Ｐ明朝"/>
      <family val="1"/>
      <charset val="128"/>
    </font>
    <font>
      <sz val="14"/>
      <name val="ＭＳ Ｐ明朝"/>
      <family val="1"/>
      <charset val="128"/>
    </font>
    <font>
      <sz val="13"/>
      <name val="ＭＳ Ｐ明朝"/>
      <family val="1"/>
      <charset val="128"/>
    </font>
    <font>
      <sz val="10"/>
      <name val="ＭＳ Ｐ明朝"/>
      <family val="1"/>
      <charset val="128"/>
    </font>
    <font>
      <sz val="9"/>
      <name val="ＭＳ Ｐ明朝"/>
      <family val="1"/>
      <charset val="128"/>
    </font>
    <font>
      <sz val="11"/>
      <color theme="1"/>
      <name val="ＭＳ Ｐゴシック"/>
      <family val="2"/>
      <scheme val="minor"/>
    </font>
    <font>
      <sz val="11"/>
      <name val="ＭＳ 明朝"/>
      <family val="1"/>
      <charset val="128"/>
    </font>
    <font>
      <b/>
      <sz val="18"/>
      <name val="ＭＳ Ｐゴシック"/>
      <family val="3"/>
      <charset val="128"/>
    </font>
    <font>
      <sz val="11"/>
      <color theme="1"/>
      <name val="ＭＳ Ｐゴシック"/>
      <family val="3"/>
      <charset val="128"/>
      <scheme val="minor"/>
    </font>
    <font>
      <sz val="20"/>
      <name val="ＭＳ Ｐゴシック"/>
      <family val="3"/>
      <charset val="128"/>
    </font>
    <font>
      <b/>
      <sz val="20"/>
      <name val="ＭＳ Ｐゴシック"/>
      <family val="3"/>
      <charset val="128"/>
    </font>
    <font>
      <sz val="20"/>
      <color indexed="12"/>
      <name val="ＭＳ Ｐゴシック"/>
      <family val="3"/>
      <charset val="128"/>
    </font>
    <font>
      <u/>
      <sz val="16"/>
      <name val="ＭＳ Ｐゴシック"/>
      <family val="3"/>
      <charset val="128"/>
    </font>
    <font>
      <sz val="12"/>
      <color indexed="12"/>
      <name val="ＭＳ Ｐゴシック"/>
      <family val="3"/>
      <charset val="128"/>
    </font>
    <font>
      <sz val="11"/>
      <name val="明朝"/>
      <family val="1"/>
      <charset val="128"/>
    </font>
    <font>
      <sz val="6"/>
      <color indexed="8"/>
      <name val="ＭＳ Ｐ明朝"/>
      <family val="1"/>
      <charset val="128"/>
    </font>
    <font>
      <sz val="10"/>
      <name val="ＭＳ 明朝"/>
      <family val="1"/>
      <charset val="128"/>
    </font>
    <font>
      <sz val="8"/>
      <name val="ＭＳ 明朝"/>
      <family val="1"/>
      <charset val="128"/>
    </font>
    <font>
      <sz val="12"/>
      <color theme="1"/>
      <name val="ＭＳ 明朝"/>
      <family val="1"/>
      <charset val="128"/>
    </font>
    <font>
      <i/>
      <sz val="12"/>
      <color rgb="FFC00000"/>
      <name val="ＭＳ Ｐゴシック"/>
      <family val="3"/>
      <charset val="128"/>
    </font>
    <font>
      <sz val="12"/>
      <name val="ＭＳ 明朝"/>
      <family val="1"/>
      <charset val="128"/>
    </font>
    <font>
      <b/>
      <sz val="11"/>
      <name val="ＭＳ 明朝"/>
      <family val="1"/>
      <charset val="128"/>
    </font>
    <font>
      <sz val="9"/>
      <name val="ＭＳ 明朝"/>
      <family val="1"/>
      <charset val="128"/>
    </font>
    <font>
      <sz val="13"/>
      <name val="ＭＳ 明朝"/>
      <family val="1"/>
      <charset val="128"/>
    </font>
    <font>
      <u/>
      <sz val="11"/>
      <color theme="10"/>
      <name val="ＭＳ Ｐゴシック"/>
      <family val="2"/>
      <charset val="128"/>
      <scheme val="minor"/>
    </font>
    <font>
      <b/>
      <sz val="22"/>
      <color theme="0"/>
      <name val="HG丸ｺﾞｼｯｸM-PRO"/>
      <family val="3"/>
      <charset val="128"/>
    </font>
    <font>
      <sz val="14"/>
      <name val="HG丸ｺﾞｼｯｸM-PRO"/>
      <family val="3"/>
      <charset val="128"/>
    </font>
    <font>
      <sz val="12"/>
      <name val="HG丸ｺﾞｼｯｸM-PRO"/>
      <family val="3"/>
      <charset val="128"/>
    </font>
    <font>
      <sz val="20"/>
      <name val="HG丸ｺﾞｼｯｸM-PRO"/>
      <family val="3"/>
      <charset val="128"/>
    </font>
    <font>
      <sz val="12"/>
      <color rgb="FFFF0000"/>
      <name val="HG丸ｺﾞｼｯｸM-PRO"/>
      <family val="3"/>
      <charset val="128"/>
    </font>
    <font>
      <b/>
      <sz val="14"/>
      <color rgb="FFFF0000"/>
      <name val="HG丸ｺﾞｼｯｸM-PRO"/>
      <family val="3"/>
      <charset val="128"/>
    </font>
    <font>
      <b/>
      <u/>
      <sz val="18"/>
      <color rgb="FFFF0000"/>
      <name val="HG丸ｺﾞｼｯｸM-PRO"/>
      <family val="3"/>
      <charset val="128"/>
    </font>
    <font>
      <b/>
      <sz val="18"/>
      <color rgb="FFFF0000"/>
      <name val="HG丸ｺﾞｼｯｸM-PRO"/>
      <family val="3"/>
      <charset val="128"/>
    </font>
    <font>
      <u val="double"/>
      <sz val="14"/>
      <name val="HG丸ｺﾞｼｯｸM-PRO"/>
      <family val="3"/>
      <charset val="128"/>
    </font>
    <font>
      <u val="double"/>
      <sz val="12"/>
      <color rgb="FFFF0000"/>
      <name val="HG丸ｺﾞｼｯｸM-PRO"/>
      <family val="3"/>
      <charset val="128"/>
    </font>
    <font>
      <sz val="6"/>
      <name val="ＭＳ 明朝"/>
      <family val="1"/>
      <charset val="128"/>
    </font>
    <font>
      <sz val="18"/>
      <name val="HG丸ｺﾞｼｯｸM-PRO"/>
      <family val="3"/>
      <charset val="128"/>
    </font>
    <font>
      <sz val="16"/>
      <name val="HG丸ｺﾞｼｯｸM-PRO"/>
      <family val="3"/>
      <charset val="128"/>
    </font>
    <font>
      <sz val="20"/>
      <name val="HGｺﾞｼｯｸE"/>
      <family val="3"/>
      <charset val="128"/>
    </font>
    <font>
      <sz val="22"/>
      <color theme="0"/>
      <name val="HGｺﾞｼｯｸE"/>
      <family val="3"/>
      <charset val="128"/>
    </font>
    <font>
      <sz val="12"/>
      <color theme="1"/>
      <name val="ＭＳ Ｐ明朝"/>
      <family val="1"/>
      <charset val="128"/>
    </font>
    <font>
      <b/>
      <sz val="18"/>
      <color theme="1"/>
      <name val="ＭＳ Ｐ明朝"/>
      <family val="1"/>
      <charset val="128"/>
    </font>
    <font>
      <sz val="14"/>
      <color theme="1"/>
      <name val="ＭＳ Ｐ明朝"/>
      <family val="1"/>
      <charset val="128"/>
    </font>
    <font>
      <sz val="18"/>
      <color theme="1"/>
      <name val="ＭＳ Ｐ明朝"/>
      <family val="1"/>
      <charset val="128"/>
    </font>
    <font>
      <sz val="16"/>
      <color theme="1"/>
      <name val="ＭＳ Ｐ明朝"/>
      <family val="1"/>
      <charset val="128"/>
    </font>
    <font>
      <sz val="6"/>
      <color theme="1"/>
      <name val="ＭＳ Ｐ明朝"/>
      <family val="1"/>
      <charset val="128"/>
    </font>
    <font>
      <i/>
      <sz val="12"/>
      <color theme="1"/>
      <name val="ＭＳ Ｐ明朝"/>
      <family val="1"/>
      <charset val="128"/>
    </font>
    <font>
      <sz val="11"/>
      <color theme="1"/>
      <name val="HGｺﾞｼｯｸM"/>
      <family val="3"/>
      <charset val="128"/>
    </font>
    <font>
      <sz val="14"/>
      <color rgb="FFFF0000"/>
      <name val="HG丸ｺﾞｼｯｸM-PRO"/>
      <family val="3"/>
      <charset val="128"/>
    </font>
    <font>
      <b/>
      <sz val="18"/>
      <name val="HGｺﾞｼｯｸE"/>
      <family val="3"/>
      <charset val="128"/>
    </font>
    <font>
      <sz val="11"/>
      <name val="HGｺﾞｼｯｸE"/>
      <family val="3"/>
      <charset val="128"/>
    </font>
    <font>
      <sz val="14"/>
      <name val="HGS創英角ﾎﾟｯﾌﾟ体"/>
      <family val="3"/>
      <charset val="128"/>
    </font>
    <font>
      <sz val="16"/>
      <name val="HGS創英角ﾎﾟｯﾌﾟ体"/>
      <family val="3"/>
      <charset val="128"/>
    </font>
    <font>
      <sz val="18"/>
      <name val="HG創英角ﾎﾟｯﾌﾟ体"/>
      <family val="3"/>
      <charset val="128"/>
    </font>
    <font>
      <sz val="24"/>
      <name val="HG創英角ﾎﾟｯﾌﾟ体"/>
      <family val="3"/>
      <charset val="128"/>
    </font>
    <font>
      <sz val="20"/>
      <name val="HGS創英角ﾎﾟｯﾌﾟ体"/>
      <family val="3"/>
      <charset val="128"/>
    </font>
    <font>
      <sz val="22"/>
      <color theme="1"/>
      <name val="HG創英角ｺﾞｼｯｸUB"/>
      <family val="3"/>
      <charset val="128"/>
    </font>
    <font>
      <sz val="22"/>
      <name val="HG創英角ｺﾞｼｯｸUB"/>
      <family val="3"/>
      <charset val="128"/>
    </font>
    <font>
      <b/>
      <sz val="22"/>
      <name val="ＭＳ Ｐゴシック"/>
      <family val="3"/>
      <charset val="128"/>
    </font>
    <font>
      <sz val="12"/>
      <color theme="1"/>
      <name val="ＭＳ Ｐゴシック"/>
      <family val="3"/>
      <charset val="128"/>
      <scheme val="minor"/>
    </font>
    <font>
      <sz val="20"/>
      <color theme="0"/>
      <name val="HGS創英角ﾎﾟｯﾌﾟ体"/>
      <family val="3"/>
      <charset val="128"/>
    </font>
    <font>
      <sz val="14"/>
      <color theme="0"/>
      <name val="HGS創英角ﾎﾟｯﾌﾟ体"/>
      <family val="3"/>
      <charset val="128"/>
    </font>
    <font>
      <b/>
      <sz val="18"/>
      <color rgb="FFFF0000"/>
      <name val="ＭＳ Ｐゴシック"/>
      <family val="3"/>
      <charset val="128"/>
    </font>
    <font>
      <sz val="9"/>
      <color theme="1"/>
      <name val="HGｺﾞｼｯｸM"/>
      <family val="3"/>
      <charset val="128"/>
    </font>
    <font>
      <sz val="10"/>
      <color theme="1"/>
      <name val="HGｺﾞｼｯｸM"/>
      <family val="3"/>
      <charset val="128"/>
    </font>
    <font>
      <sz val="11"/>
      <color theme="1"/>
      <name val="ＭＳ 明朝"/>
      <family val="1"/>
      <charset val="128"/>
    </font>
    <font>
      <b/>
      <sz val="10"/>
      <name val="ＭＳ ゴシック"/>
      <family val="3"/>
      <charset val="128"/>
    </font>
    <font>
      <sz val="9"/>
      <color theme="1"/>
      <name val="ＭＳ ゴシック"/>
      <family val="3"/>
      <charset val="128"/>
    </font>
    <font>
      <sz val="10"/>
      <color theme="1"/>
      <name val="ＭＳ Ｐ明朝"/>
      <family val="1"/>
      <charset val="128"/>
    </font>
    <font>
      <sz val="10"/>
      <color indexed="8"/>
      <name val="ＭＳ Ｐ明朝"/>
      <family val="1"/>
      <charset val="128"/>
    </font>
    <font>
      <b/>
      <u/>
      <sz val="12"/>
      <color rgb="FFFF0000"/>
      <name val="HG丸ｺﾞｼｯｸM-PRO"/>
      <family val="3"/>
      <charset val="128"/>
    </font>
    <font>
      <sz val="26"/>
      <name val="ＭＳ Ｐゴシック"/>
      <family val="3"/>
      <charset val="128"/>
    </font>
    <font>
      <b/>
      <sz val="10"/>
      <name val="ＭＳ Ｐゴシック"/>
      <family val="3"/>
      <charset val="128"/>
    </font>
    <font>
      <sz val="11"/>
      <color theme="0" tint="-0.249977111117893"/>
      <name val="ＭＳ ゴシック"/>
      <family val="3"/>
      <charset val="128"/>
    </font>
    <font>
      <sz val="11"/>
      <name val="HG丸ｺﾞｼｯｸM-PRO"/>
      <family val="3"/>
      <charset val="128"/>
    </font>
    <font>
      <sz val="18"/>
      <color theme="0"/>
      <name val="ＭＳ Ｐゴシック"/>
      <family val="3"/>
      <charset val="128"/>
    </font>
    <font>
      <b/>
      <sz val="14"/>
      <name val="ＭＳ ゴシック"/>
      <family val="3"/>
      <charset val="128"/>
    </font>
    <font>
      <b/>
      <sz val="24"/>
      <color theme="0"/>
      <name val="BIZ UDPゴシック"/>
      <family val="3"/>
      <charset val="128"/>
    </font>
    <font>
      <b/>
      <sz val="20"/>
      <color theme="0"/>
      <name val="BIZ UDPゴシック"/>
      <family val="3"/>
      <charset val="128"/>
    </font>
    <font>
      <b/>
      <sz val="26"/>
      <color theme="0"/>
      <name val="BIZ UDPゴシック"/>
      <family val="3"/>
      <charset val="128"/>
    </font>
    <font>
      <b/>
      <sz val="28"/>
      <color theme="0"/>
      <name val="BIZ UDPゴシック"/>
      <family val="3"/>
      <charset val="128"/>
    </font>
    <font>
      <u/>
      <sz val="18"/>
      <color theme="10"/>
      <name val="ＭＳ Ｐゴシック"/>
      <family val="3"/>
      <charset val="128"/>
      <scheme val="minor"/>
    </font>
  </fonts>
  <fills count="12">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C000"/>
        <bgColor indexed="64"/>
      </patternFill>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0000"/>
        <bgColor indexed="64"/>
      </patternFill>
    </fill>
    <fill>
      <patternFill patternType="solid">
        <fgColor theme="1" tint="0.499984740745262"/>
        <bgColor indexed="64"/>
      </patternFill>
    </fill>
  </fills>
  <borders count="120">
    <border>
      <left/>
      <right/>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diagonal style="hair">
        <color indexed="64"/>
      </diagonal>
    </border>
    <border diagonalUp="1">
      <left style="thin">
        <color indexed="64"/>
      </left>
      <right style="thin">
        <color indexed="64"/>
      </right>
      <top/>
      <bottom/>
      <diagonal style="thin">
        <color indexed="64"/>
      </diagonal>
    </border>
    <border diagonalUp="1">
      <left style="thin">
        <color indexed="64"/>
      </left>
      <right style="medium">
        <color indexed="64"/>
      </right>
      <top/>
      <bottom/>
      <diagonal style="hair">
        <color indexed="64"/>
      </diagonal>
    </border>
    <border>
      <left style="medium">
        <color indexed="64"/>
      </left>
      <right style="medium">
        <color indexed="64"/>
      </right>
      <top style="double">
        <color indexed="64"/>
      </top>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hair">
        <color indexed="64"/>
      </diagonal>
    </border>
    <border diagonalUp="1">
      <left style="thin">
        <color indexed="64"/>
      </left>
      <right style="medium">
        <color indexed="64"/>
      </right>
      <top/>
      <bottom style="thin">
        <color indexed="64"/>
      </bottom>
      <diagonal style="hair">
        <color indexed="64"/>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6">
    <xf numFmtId="0" fontId="0" fillId="0" borderId="0">
      <alignment vertical="center"/>
    </xf>
    <xf numFmtId="38" fontId="1" fillId="0" borderId="0" applyFont="0" applyFill="0" applyBorder="0" applyAlignment="0" applyProtection="0">
      <alignment vertical="center"/>
    </xf>
    <xf numFmtId="0" fontId="2" fillId="0" borderId="0"/>
    <xf numFmtId="0" fontId="2" fillId="0" borderId="0"/>
    <xf numFmtId="38" fontId="2" fillId="0" borderId="0" applyFont="0" applyFill="0" applyBorder="0" applyAlignment="0" applyProtection="0"/>
    <xf numFmtId="0" fontId="2" fillId="0" borderId="0"/>
    <xf numFmtId="0" fontId="2" fillId="0" borderId="0">
      <alignment vertical="center"/>
    </xf>
    <xf numFmtId="0" fontId="2" fillId="0" borderId="0"/>
    <xf numFmtId="38" fontId="2" fillId="0" borderId="0" applyFont="0" applyFill="0" applyBorder="0" applyAlignment="0" applyProtection="0">
      <alignment vertical="center"/>
    </xf>
    <xf numFmtId="0" fontId="57" fillId="0" borderId="0"/>
    <xf numFmtId="0" fontId="58" fillId="0" borderId="0"/>
    <xf numFmtId="0" fontId="2" fillId="0" borderId="0"/>
    <xf numFmtId="0" fontId="2" fillId="0" borderId="0"/>
    <xf numFmtId="0" fontId="2" fillId="0" borderId="0"/>
    <xf numFmtId="0" fontId="2" fillId="0" borderId="0">
      <alignment vertical="center"/>
    </xf>
    <xf numFmtId="38" fontId="60" fillId="0" borderId="0" applyFont="0" applyFill="0" applyBorder="0" applyAlignment="0" applyProtection="0">
      <alignment vertical="center"/>
    </xf>
    <xf numFmtId="0" fontId="66" fillId="0" borderId="0"/>
    <xf numFmtId="195" fontId="67" fillId="0" borderId="0" applyFont="0" applyFill="0" applyBorder="0" applyAlignment="0" applyProtection="0"/>
    <xf numFmtId="9" fontId="2" fillId="0" borderId="0" applyFont="0" applyFill="0" applyBorder="0" applyAlignment="0" applyProtection="0"/>
    <xf numFmtId="0" fontId="2" fillId="0" borderId="0">
      <alignment vertical="center"/>
    </xf>
    <xf numFmtId="0" fontId="1" fillId="0" borderId="0">
      <alignment vertical="center"/>
    </xf>
    <xf numFmtId="38" fontId="2" fillId="0" borderId="0" applyFont="0" applyFill="0" applyBorder="0" applyAlignment="0" applyProtection="0"/>
    <xf numFmtId="0" fontId="57" fillId="0" borderId="0"/>
    <xf numFmtId="0" fontId="2" fillId="0" borderId="0"/>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cellStyleXfs>
  <cellXfs count="1256">
    <xf numFmtId="0" fontId="0" fillId="0" borderId="0" xfId="0">
      <alignment vertical="center"/>
    </xf>
    <xf numFmtId="0" fontId="7" fillId="0" borderId="0" xfId="2" applyFont="1" applyAlignment="1">
      <alignment vertical="center"/>
    </xf>
    <xf numFmtId="0" fontId="3" fillId="0" borderId="0" xfId="2" applyFont="1" applyAlignment="1">
      <alignment vertical="center"/>
    </xf>
    <xf numFmtId="0" fontId="8" fillId="0" borderId="0" xfId="2" applyFont="1" applyAlignment="1">
      <alignment horizontal="right" vertical="center"/>
    </xf>
    <xf numFmtId="0" fontId="9" fillId="0" borderId="0" xfId="2" applyFont="1" applyAlignment="1">
      <alignment horizontal="center" vertical="center"/>
    </xf>
    <xf numFmtId="0" fontId="8" fillId="0" borderId="0" xfId="2" applyFont="1" applyAlignment="1">
      <alignment vertical="center"/>
    </xf>
    <xf numFmtId="0" fontId="11" fillId="2" borderId="0" xfId="2" applyFont="1" applyFill="1" applyAlignment="1">
      <alignment vertical="center" wrapText="1"/>
    </xf>
    <xf numFmtId="0" fontId="9" fillId="0" borderId="0" xfId="2" applyFont="1" applyAlignment="1">
      <alignment vertical="center"/>
    </xf>
    <xf numFmtId="0" fontId="9" fillId="0" borderId="1" xfId="2" applyFont="1" applyBorder="1" applyAlignment="1">
      <alignment horizontal="right" vertical="center"/>
    </xf>
    <xf numFmtId="0" fontId="12" fillId="0" borderId="0" xfId="2" applyFont="1" applyAlignment="1">
      <alignment horizontal="center" vertical="center" wrapText="1"/>
    </xf>
    <xf numFmtId="0" fontId="13" fillId="0" borderId="16" xfId="2" applyFont="1" applyBorder="1" applyAlignment="1">
      <alignment horizontal="center" vertical="center" wrapText="1"/>
    </xf>
    <xf numFmtId="0" fontId="13" fillId="0" borderId="23" xfId="2" applyFont="1" applyBorder="1" applyAlignment="1">
      <alignment horizontal="center" vertical="center" wrapText="1"/>
    </xf>
    <xf numFmtId="0" fontId="13" fillId="0" borderId="24" xfId="2" applyFont="1" applyBorder="1" applyAlignment="1">
      <alignment horizontal="center" vertical="center" wrapText="1"/>
    </xf>
    <xf numFmtId="0" fontId="13" fillId="0" borderId="17" xfId="2" applyFont="1" applyBorder="1" applyAlignment="1">
      <alignment horizontal="center" vertical="center" wrapText="1"/>
    </xf>
    <xf numFmtId="0" fontId="3" fillId="0" borderId="0" xfId="2" applyFont="1" applyAlignment="1">
      <alignment horizontal="center" vertical="center"/>
    </xf>
    <xf numFmtId="0" fontId="3" fillId="0" borderId="33" xfId="2" applyFont="1" applyBorder="1" applyAlignment="1">
      <alignment vertical="center"/>
    </xf>
    <xf numFmtId="0" fontId="3" fillId="0" borderId="36" xfId="2" applyFont="1" applyBorder="1" applyAlignment="1">
      <alignment vertical="center"/>
    </xf>
    <xf numFmtId="0" fontId="3" fillId="0" borderId="37" xfId="2" applyFont="1" applyBorder="1" applyAlignment="1">
      <alignment vertical="center"/>
    </xf>
    <xf numFmtId="0" fontId="3" fillId="0" borderId="38" xfId="2" applyFont="1" applyBorder="1" applyAlignment="1">
      <alignment vertical="center"/>
    </xf>
    <xf numFmtId="0" fontId="3" fillId="0" borderId="39" xfId="2" applyFont="1" applyBorder="1" applyAlignment="1">
      <alignment horizontal="center" vertical="center"/>
    </xf>
    <xf numFmtId="0" fontId="3" fillId="0" borderId="40" xfId="2" applyFont="1" applyBorder="1" applyAlignment="1">
      <alignment vertical="center"/>
    </xf>
    <xf numFmtId="0" fontId="3" fillId="0" borderId="41" xfId="2" applyFont="1" applyBorder="1" applyAlignment="1">
      <alignment vertical="center"/>
    </xf>
    <xf numFmtId="0" fontId="3" fillId="0" borderId="42" xfId="2" applyFont="1" applyBorder="1" applyAlignment="1">
      <alignment vertical="center"/>
    </xf>
    <xf numFmtId="0" fontId="3" fillId="0" borderId="43" xfId="2" applyFont="1" applyBorder="1" applyAlignment="1">
      <alignment vertical="center"/>
    </xf>
    <xf numFmtId="0" fontId="3" fillId="0" borderId="44" xfId="2" applyFont="1" applyBorder="1" applyAlignment="1">
      <alignment vertical="center"/>
    </xf>
    <xf numFmtId="0" fontId="15" fillId="0" borderId="46" xfId="2" applyFont="1" applyBorder="1" applyAlignment="1">
      <alignment vertical="center"/>
    </xf>
    <xf numFmtId="0" fontId="15" fillId="0" borderId="47" xfId="2" applyFont="1" applyBorder="1" applyAlignment="1">
      <alignment vertical="center"/>
    </xf>
    <xf numFmtId="0" fontId="12" fillId="0" borderId="48" xfId="2" applyFont="1" applyBorder="1" applyAlignment="1">
      <alignment horizontal="center" vertical="center"/>
    </xf>
    <xf numFmtId="0" fontId="12" fillId="0" borderId="0" xfId="2" applyFont="1" applyAlignment="1">
      <alignment vertical="center"/>
    </xf>
    <xf numFmtId="0" fontId="16" fillId="0" borderId="0" xfId="2" applyFont="1" applyAlignment="1">
      <alignment vertical="center"/>
    </xf>
    <xf numFmtId="0" fontId="3" fillId="0" borderId="0" xfId="3" applyFont="1" applyAlignment="1">
      <alignment vertical="center"/>
    </xf>
    <xf numFmtId="0" fontId="7" fillId="0" borderId="0" xfId="3" applyFont="1" applyAlignment="1">
      <alignment horizontal="center" vertical="center"/>
    </xf>
    <xf numFmtId="0" fontId="9" fillId="0" borderId="1" xfId="3" applyFont="1" applyBorder="1" applyAlignment="1">
      <alignment horizontal="center" vertical="center"/>
    </xf>
    <xf numFmtId="0" fontId="6" fillId="0" borderId="0" xfId="3" applyFont="1" applyAlignment="1">
      <alignment vertical="center"/>
    </xf>
    <xf numFmtId="0" fontId="8" fillId="0" borderId="0" xfId="3" applyFont="1"/>
    <xf numFmtId="0" fontId="7" fillId="0" borderId="0" xfId="3" applyFont="1"/>
    <xf numFmtId="0" fontId="9" fillId="0" borderId="0" xfId="3" applyFont="1" applyAlignment="1">
      <alignment horizontal="right"/>
    </xf>
    <xf numFmtId="0" fontId="3" fillId="0" borderId="0" xfId="3" applyFont="1" applyAlignment="1">
      <alignment horizontal="right"/>
    </xf>
    <xf numFmtId="0" fontId="7" fillId="0" borderId="0" xfId="3" applyFont="1" applyAlignment="1">
      <alignment vertical="center"/>
    </xf>
    <xf numFmtId="0" fontId="12" fillId="0" borderId="16" xfId="3" applyFont="1" applyBorder="1" applyAlignment="1">
      <alignment horizontal="center" vertical="center" wrapText="1"/>
    </xf>
    <xf numFmtId="0" fontId="12" fillId="0" borderId="52" xfId="3" applyFont="1" applyBorder="1" applyAlignment="1">
      <alignment horizontal="center" vertical="center" wrapText="1"/>
    </xf>
    <xf numFmtId="0" fontId="12" fillId="0" borderId="17" xfId="3" applyFont="1" applyBorder="1" applyAlignment="1">
      <alignment horizontal="center" vertical="center" wrapText="1"/>
    </xf>
    <xf numFmtId="0" fontId="3" fillId="0" borderId="22" xfId="3" applyFont="1" applyBorder="1" applyAlignment="1">
      <alignment horizontal="center" vertical="center"/>
    </xf>
    <xf numFmtId="0" fontId="3" fillId="0" borderId="9" xfId="3" applyFont="1" applyBorder="1" applyAlignment="1">
      <alignment horizontal="center" vertical="center"/>
    </xf>
    <xf numFmtId="0" fontId="17" fillId="0" borderId="9" xfId="3" applyFont="1" applyBorder="1" applyAlignment="1">
      <alignment horizontal="center" vertical="center"/>
    </xf>
    <xf numFmtId="0" fontId="12" fillId="0" borderId="9" xfId="3" applyFont="1" applyBorder="1" applyAlignment="1">
      <alignment horizontal="center" vertical="center" wrapText="1"/>
    </xf>
    <xf numFmtId="0" fontId="17" fillId="0" borderId="16" xfId="3" applyFont="1" applyBorder="1" applyAlignment="1">
      <alignment horizontal="center" vertical="center" wrapText="1"/>
    </xf>
    <xf numFmtId="0" fontId="17" fillId="0" borderId="24" xfId="3" applyFont="1" applyBorder="1" applyAlignment="1">
      <alignment horizontal="center" vertical="center" wrapText="1"/>
    </xf>
    <xf numFmtId="0" fontId="17" fillId="0" borderId="25" xfId="3" applyFont="1" applyBorder="1" applyAlignment="1">
      <alignment horizontal="center" vertical="center" wrapText="1"/>
    </xf>
    <xf numFmtId="0" fontId="12" fillId="0" borderId="0" xfId="3" applyFont="1" applyAlignment="1">
      <alignment horizontal="center" vertical="center" wrapText="1"/>
    </xf>
    <xf numFmtId="0" fontId="14" fillId="0" borderId="53" xfId="3" quotePrefix="1" applyFont="1" applyBorder="1" applyAlignment="1">
      <alignment horizontal="center" vertical="center" wrapText="1"/>
    </xf>
    <xf numFmtId="0" fontId="14" fillId="0" borderId="53" xfId="3" applyFont="1" applyBorder="1" applyAlignment="1">
      <alignment horizontal="center" vertical="center" wrapText="1"/>
    </xf>
    <xf numFmtId="0" fontId="14" fillId="0" borderId="32" xfId="3" applyFont="1" applyBorder="1" applyAlignment="1">
      <alignment horizontal="center" vertical="center" wrapText="1"/>
    </xf>
    <xf numFmtId="0" fontId="14" fillId="0" borderId="57" xfId="3" applyFont="1" applyBorder="1" applyAlignment="1">
      <alignment horizontal="center" vertical="center" wrapText="1"/>
    </xf>
    <xf numFmtId="0" fontId="17" fillId="0" borderId="9" xfId="3" applyFont="1" applyBorder="1" applyAlignment="1">
      <alignment horizontal="center" vertical="center" wrapText="1"/>
    </xf>
    <xf numFmtId="0" fontId="14" fillId="0" borderId="58" xfId="3" applyFont="1" applyBorder="1" applyAlignment="1">
      <alignment horizontal="center" vertical="center" wrapText="1"/>
    </xf>
    <xf numFmtId="0" fontId="14" fillId="0" borderId="33" xfId="3" applyFont="1" applyBorder="1" applyAlignment="1">
      <alignment horizontal="center" vertical="center" wrapText="1"/>
    </xf>
    <xf numFmtId="0" fontId="14" fillId="0" borderId="9" xfId="3" quotePrefix="1" applyFont="1" applyBorder="1" applyAlignment="1">
      <alignment horizontal="center" vertical="center" wrapText="1"/>
    </xf>
    <xf numFmtId="0" fontId="3" fillId="0" borderId="34" xfId="3" applyFont="1" applyBorder="1" applyAlignment="1">
      <alignment horizontal="center" vertical="center"/>
    </xf>
    <xf numFmtId="176" fontId="16" fillId="4" borderId="9" xfId="3" applyNumberFormat="1" applyFont="1" applyFill="1" applyBorder="1" applyAlignment="1">
      <alignment horizontal="center" vertical="center"/>
    </xf>
    <xf numFmtId="0" fontId="16" fillId="0" borderId="9" xfId="3" applyFont="1" applyBorder="1" applyAlignment="1">
      <alignment horizontal="center" vertical="center"/>
    </xf>
    <xf numFmtId="0" fontId="16" fillId="0" borderId="34" xfId="3" applyFont="1" applyBorder="1" applyAlignment="1">
      <alignment horizontal="center" vertical="center"/>
    </xf>
    <xf numFmtId="0" fontId="16" fillId="0" borderId="10" xfId="3" applyFont="1" applyBorder="1" applyAlignment="1">
      <alignment horizontal="center" vertical="center"/>
    </xf>
    <xf numFmtId="177" fontId="3" fillId="0" borderId="22" xfId="3" applyNumberFormat="1" applyFont="1" applyBorder="1" applyAlignment="1">
      <alignment vertical="center"/>
    </xf>
    <xf numFmtId="177" fontId="3" fillId="0" borderId="9" xfId="3" applyNumberFormat="1" applyFont="1" applyBorder="1" applyAlignment="1">
      <alignment vertical="center"/>
    </xf>
    <xf numFmtId="1" fontId="3" fillId="0" borderId="9" xfId="3" applyNumberFormat="1" applyFont="1" applyBorder="1" applyAlignment="1">
      <alignment vertical="center"/>
    </xf>
    <xf numFmtId="178" fontId="3" fillId="0" borderId="9" xfId="3" applyNumberFormat="1" applyFont="1" applyBorder="1" applyAlignment="1">
      <alignment vertical="center"/>
    </xf>
    <xf numFmtId="176" fontId="16" fillId="0" borderId="9" xfId="3" applyNumberFormat="1" applyFont="1" applyBorder="1" applyAlignment="1">
      <alignment horizontal="center" vertical="center"/>
    </xf>
    <xf numFmtId="0" fontId="16" fillId="0" borderId="19" xfId="3" applyFont="1" applyBorder="1" applyAlignment="1">
      <alignment horizontal="center" vertical="center"/>
    </xf>
    <xf numFmtId="0" fontId="16" fillId="0" borderId="22" xfId="3" applyFont="1" applyBorder="1" applyAlignment="1">
      <alignment horizontal="center" vertical="center"/>
    </xf>
    <xf numFmtId="0" fontId="3" fillId="0" borderId="9" xfId="3" applyFont="1" applyBorder="1" applyAlignment="1">
      <alignment vertical="center"/>
    </xf>
    <xf numFmtId="0" fontId="3" fillId="0" borderId="39" xfId="3" applyFont="1" applyBorder="1" applyAlignment="1">
      <alignment horizontal="center" vertical="center"/>
    </xf>
    <xf numFmtId="0" fontId="16" fillId="0" borderId="40" xfId="3" applyFont="1" applyBorder="1" applyAlignment="1">
      <alignment horizontal="center" vertical="center"/>
    </xf>
    <xf numFmtId="176" fontId="16" fillId="0" borderId="40" xfId="3" applyNumberFormat="1" applyFont="1" applyBorder="1" applyAlignment="1">
      <alignment horizontal="center" vertical="center"/>
    </xf>
    <xf numFmtId="0" fontId="3" fillId="0" borderId="40" xfId="3" applyFont="1" applyBorder="1" applyAlignment="1">
      <alignment horizontal="center" vertical="center"/>
    </xf>
    <xf numFmtId="0" fontId="3" fillId="0" borderId="44" xfId="3" applyFont="1" applyBorder="1" applyAlignment="1">
      <alignment horizontal="center" vertical="center"/>
    </xf>
    <xf numFmtId="0" fontId="16" fillId="0" borderId="43" xfId="3" applyFont="1" applyBorder="1" applyAlignment="1">
      <alignment horizontal="center" vertical="center"/>
    </xf>
    <xf numFmtId="0" fontId="12" fillId="0" borderId="0" xfId="3" applyFont="1" applyAlignment="1">
      <alignment vertical="center"/>
    </xf>
    <xf numFmtId="0" fontId="18" fillId="0" borderId="0" xfId="3" applyFont="1" applyAlignment="1">
      <alignment vertical="center"/>
    </xf>
    <xf numFmtId="0" fontId="3" fillId="0" borderId="0" xfId="2" applyFont="1"/>
    <xf numFmtId="0" fontId="6" fillId="0" borderId="0" xfId="2" applyFont="1" applyAlignment="1">
      <alignment horizontal="center" vertical="center"/>
    </xf>
    <xf numFmtId="0" fontId="3" fillId="0" borderId="1" xfId="2" applyFont="1" applyBorder="1" applyAlignment="1">
      <alignment horizontal="center" vertical="center"/>
    </xf>
    <xf numFmtId="0" fontId="8" fillId="0" borderId="0" xfId="2" applyFont="1"/>
    <xf numFmtId="0" fontId="12" fillId="0" borderId="0" xfId="2" applyFont="1"/>
    <xf numFmtId="0" fontId="12" fillId="0" borderId="16" xfId="2" applyFont="1" applyBorder="1" applyAlignment="1">
      <alignment horizontal="center" vertical="center"/>
    </xf>
    <xf numFmtId="0" fontId="2" fillId="0" borderId="11" xfId="2" applyBorder="1" applyAlignment="1">
      <alignment vertical="center"/>
    </xf>
    <xf numFmtId="0" fontId="2" fillId="0" borderId="22" xfId="2" applyBorder="1" applyAlignment="1">
      <alignment vertical="center"/>
    </xf>
    <xf numFmtId="0" fontId="20" fillId="0" borderId="53" xfId="2" applyFont="1" applyBorder="1" applyAlignment="1">
      <alignment horizontal="center" vertical="center"/>
    </xf>
    <xf numFmtId="0" fontId="14" fillId="0" borderId="53" xfId="2" applyFont="1" applyBorder="1" applyAlignment="1">
      <alignment horizontal="center" vertical="center"/>
    </xf>
    <xf numFmtId="0" fontId="2" fillId="0" borderId="0" xfId="2" applyAlignment="1">
      <alignment vertical="center"/>
    </xf>
    <xf numFmtId="0" fontId="3" fillId="0" borderId="9" xfId="2" applyFont="1" applyBorder="1" applyAlignment="1">
      <alignment horizontal="center" vertical="center"/>
    </xf>
    <xf numFmtId="38" fontId="3" fillId="0" borderId="9" xfId="1" applyFont="1" applyBorder="1" applyAlignment="1">
      <alignment vertical="center"/>
    </xf>
    <xf numFmtId="0" fontId="17" fillId="0" borderId="0" xfId="2" applyFont="1" applyAlignment="1">
      <alignment vertical="center"/>
    </xf>
    <xf numFmtId="0" fontId="3" fillId="0" borderId="11" xfId="2" applyFont="1" applyBorder="1" applyAlignment="1">
      <alignment vertical="center"/>
    </xf>
    <xf numFmtId="179" fontId="3" fillId="0" borderId="11" xfId="4" applyNumberFormat="1" applyFont="1" applyBorder="1" applyAlignment="1">
      <alignment horizontal="center" vertical="center"/>
    </xf>
    <xf numFmtId="182" fontId="2" fillId="0" borderId="12" xfId="2" applyNumberFormat="1" applyBorder="1" applyAlignment="1">
      <alignment horizontal="left" vertical="center"/>
    </xf>
    <xf numFmtId="181" fontId="3" fillId="0" borderId="22" xfId="2" applyNumberFormat="1" applyFont="1" applyBorder="1" applyAlignment="1">
      <alignment horizontal="left" vertical="center"/>
    </xf>
    <xf numFmtId="183" fontId="2" fillId="0" borderId="12" xfId="2" applyNumberFormat="1" applyBorder="1" applyAlignment="1">
      <alignment horizontal="left" vertical="center"/>
    </xf>
    <xf numFmtId="0" fontId="3" fillId="0" borderId="11" xfId="2" applyFont="1" applyBorder="1" applyAlignment="1">
      <alignment horizontal="center" vertical="center"/>
    </xf>
    <xf numFmtId="179" fontId="15" fillId="0" borderId="22" xfId="2" applyNumberFormat="1" applyFont="1" applyBorder="1" applyAlignment="1">
      <alignment horizontal="center" vertical="center"/>
    </xf>
    <xf numFmtId="0" fontId="2" fillId="0" borderId="9" xfId="2" applyBorder="1" applyAlignment="1">
      <alignment horizontal="center" vertical="center"/>
    </xf>
    <xf numFmtId="0" fontId="8" fillId="0" borderId="0" xfId="5" applyFont="1" applyAlignment="1">
      <alignment vertical="center"/>
    </xf>
    <xf numFmtId="0" fontId="6" fillId="0" borderId="0" xfId="5" applyFont="1" applyAlignment="1">
      <alignment vertical="center"/>
    </xf>
    <xf numFmtId="0" fontId="7" fillId="0" borderId="0" xfId="5" applyFont="1" applyAlignment="1">
      <alignment vertical="center"/>
    </xf>
    <xf numFmtId="0" fontId="3" fillId="0" borderId="0" xfId="5" applyFont="1" applyAlignment="1">
      <alignment vertical="center"/>
    </xf>
    <xf numFmtId="0" fontId="9" fillId="0" borderId="1" xfId="5" applyFont="1" applyBorder="1" applyAlignment="1">
      <alignment horizontal="right" vertical="center"/>
    </xf>
    <xf numFmtId="0" fontId="13" fillId="0" borderId="16" xfId="6" applyFont="1" applyBorder="1" applyAlignment="1">
      <alignment horizontal="center" vertical="center" wrapText="1"/>
    </xf>
    <xf numFmtId="0" fontId="13" fillId="0" borderId="23" xfId="6" applyFont="1" applyBorder="1" applyAlignment="1">
      <alignment horizontal="center" vertical="center" wrapText="1"/>
    </xf>
    <xf numFmtId="0" fontId="13" fillId="0" borderId="24" xfId="6" applyFont="1" applyBorder="1" applyAlignment="1">
      <alignment horizontal="center" vertical="center" wrapText="1"/>
    </xf>
    <xf numFmtId="0" fontId="13" fillId="0" borderId="25" xfId="6" applyFont="1" applyBorder="1" applyAlignment="1">
      <alignment horizontal="center" vertical="center" wrapText="1"/>
    </xf>
    <xf numFmtId="0" fontId="13" fillId="0" borderId="51" xfId="6" applyFont="1" applyBorder="1" applyAlignment="1">
      <alignment horizontal="center" vertical="center" wrapText="1"/>
    </xf>
    <xf numFmtId="0" fontId="12" fillId="0" borderId="0" xfId="5" applyFont="1" applyAlignment="1">
      <alignment horizontal="center" vertical="center" wrapText="1"/>
    </xf>
    <xf numFmtId="0" fontId="20" fillId="0" borderId="26" xfId="6" applyFont="1" applyBorder="1" applyAlignment="1">
      <alignment horizontal="center" vertical="center"/>
    </xf>
    <xf numFmtId="0" fontId="20" fillId="0" borderId="28" xfId="6" applyFont="1" applyBorder="1" applyAlignment="1">
      <alignment horizontal="center" vertical="center"/>
    </xf>
    <xf numFmtId="0" fontId="19" fillId="0" borderId="29" xfId="6" applyFont="1" applyBorder="1" applyAlignment="1">
      <alignment horizontal="center" vertical="center"/>
    </xf>
    <xf numFmtId="0" fontId="3" fillId="0" borderId="0" xfId="5" applyFont="1" applyAlignment="1">
      <alignment horizontal="center" vertical="center"/>
    </xf>
    <xf numFmtId="0" fontId="3" fillId="0" borderId="32" xfId="7" applyFont="1" applyBorder="1" applyAlignment="1">
      <alignment vertical="center"/>
    </xf>
    <xf numFmtId="0" fontId="3" fillId="0" borderId="53" xfId="7" applyFont="1" applyBorder="1" applyAlignment="1">
      <alignment vertical="center"/>
    </xf>
    <xf numFmtId="0" fontId="3" fillId="0" borderId="57" xfId="6" applyFont="1" applyBorder="1">
      <alignment vertical="center"/>
    </xf>
    <xf numFmtId="0" fontId="3" fillId="0" borderId="39" xfId="5" applyFont="1" applyBorder="1" applyAlignment="1">
      <alignment horizontal="center" vertical="center"/>
    </xf>
    <xf numFmtId="0" fontId="25" fillId="0" borderId="40" xfId="5" applyFont="1" applyBorder="1" applyAlignment="1">
      <alignment vertical="center"/>
    </xf>
    <xf numFmtId="0" fontId="25" fillId="0" borderId="41" xfId="5" applyFont="1" applyBorder="1" applyAlignment="1">
      <alignment vertical="center"/>
    </xf>
    <xf numFmtId="0" fontId="25" fillId="0" borderId="42" xfId="5" applyFont="1" applyBorder="1" applyAlignment="1">
      <alignment vertical="center"/>
    </xf>
    <xf numFmtId="0" fontId="25" fillId="0" borderId="43" xfId="5" applyFont="1" applyBorder="1" applyAlignment="1">
      <alignment vertical="center"/>
    </xf>
    <xf numFmtId="0" fontId="25" fillId="0" borderId="44" xfId="5" applyFont="1" applyBorder="1" applyAlignment="1">
      <alignment vertical="center"/>
    </xf>
    <xf numFmtId="0" fontId="3" fillId="0" borderId="70" xfId="6" applyFont="1" applyBorder="1">
      <alignment vertical="center"/>
    </xf>
    <xf numFmtId="0" fontId="3" fillId="0" borderId="40" xfId="6" applyFont="1" applyBorder="1">
      <alignment vertical="center"/>
    </xf>
    <xf numFmtId="0" fontId="16" fillId="0" borderId="0" xfId="5" applyFont="1" applyAlignment="1">
      <alignment vertical="center"/>
    </xf>
    <xf numFmtId="0" fontId="26" fillId="0" borderId="0" xfId="2" applyFont="1" applyAlignment="1">
      <alignment horizontal="center" vertical="center"/>
    </xf>
    <xf numFmtId="0" fontId="26" fillId="0" borderId="0" xfId="2" applyFont="1" applyAlignment="1">
      <alignment vertical="center"/>
    </xf>
    <xf numFmtId="0" fontId="27" fillId="0" borderId="1" xfId="2" applyFont="1" applyBorder="1" applyAlignment="1">
      <alignment vertical="center"/>
    </xf>
    <xf numFmtId="0" fontId="27" fillId="0" borderId="0" xfId="2" applyFont="1" applyAlignment="1">
      <alignment vertical="center"/>
    </xf>
    <xf numFmtId="0" fontId="28" fillId="0" borderId="0" xfId="2" applyFont="1"/>
    <xf numFmtId="0" fontId="29" fillId="0" borderId="0" xfId="2" applyFont="1"/>
    <xf numFmtId="0" fontId="26" fillId="0" borderId="0" xfId="2" applyFont="1" applyAlignment="1">
      <alignment horizontal="center"/>
    </xf>
    <xf numFmtId="0" fontId="29" fillId="0" borderId="0" xfId="2" applyFont="1" applyAlignment="1">
      <alignment vertical="center"/>
    </xf>
    <xf numFmtId="0" fontId="2" fillId="0" borderId="0" xfId="2" applyAlignment="1">
      <alignment vertical="center" wrapText="1"/>
    </xf>
    <xf numFmtId="0" fontId="26" fillId="0" borderId="71" xfId="2" applyFont="1" applyBorder="1" applyAlignment="1">
      <alignment vertical="center"/>
    </xf>
    <xf numFmtId="20" fontId="2" fillId="0" borderId="51" xfId="2" applyNumberFormat="1" applyBorder="1" applyAlignment="1">
      <alignment horizontal="center" vertical="center" wrapText="1"/>
    </xf>
    <xf numFmtId="20" fontId="2" fillId="0" borderId="16" xfId="2" applyNumberFormat="1" applyBorder="1" applyAlignment="1">
      <alignment horizontal="center" vertical="center" wrapText="1"/>
    </xf>
    <xf numFmtId="0" fontId="2" fillId="0" borderId="53" xfId="2" applyBorder="1" applyAlignment="1">
      <alignment horizontal="center" vertical="center"/>
    </xf>
    <xf numFmtId="0" fontId="2" fillId="0" borderId="0" xfId="2" applyAlignment="1">
      <alignment horizontal="center" vertical="center"/>
    </xf>
    <xf numFmtId="0" fontId="2" fillId="0" borderId="16" xfId="2" applyBorder="1" applyAlignment="1">
      <alignment horizontal="center" vertical="center"/>
    </xf>
    <xf numFmtId="0" fontId="32" fillId="0" borderId="0" xfId="2" applyFont="1" applyAlignment="1">
      <alignment vertical="center"/>
    </xf>
    <xf numFmtId="0" fontId="33" fillId="0" borderId="0" xfId="2" applyFont="1" applyAlignment="1">
      <alignment vertical="center"/>
    </xf>
    <xf numFmtId="0" fontId="33" fillId="0" borderId="0" xfId="2" applyFont="1" applyAlignment="1">
      <alignment horizontal="right" vertical="center"/>
    </xf>
    <xf numFmtId="0" fontId="2" fillId="0" borderId="11" xfId="2" applyBorder="1" applyAlignment="1">
      <alignment horizontal="right" vertical="center"/>
    </xf>
    <xf numFmtId="0" fontId="35" fillId="0" borderId="0" xfId="2" applyFont="1" applyAlignment="1">
      <alignment horizontal="left" vertical="center"/>
    </xf>
    <xf numFmtId="0" fontId="26" fillId="0" borderId="0" xfId="2" applyFont="1" applyAlignment="1">
      <alignment horizontal="left" vertical="center"/>
    </xf>
    <xf numFmtId="178" fontId="2" fillId="0" borderId="16" xfId="2" applyNumberFormat="1" applyBorder="1" applyAlignment="1">
      <alignment vertical="center"/>
    </xf>
    <xf numFmtId="0" fontId="27" fillId="0" borderId="9" xfId="2" applyFont="1" applyBorder="1" applyAlignment="1">
      <alignment horizontal="center" vertical="center"/>
    </xf>
    <xf numFmtId="176" fontId="2" fillId="0" borderId="9" xfId="2" applyNumberFormat="1" applyBorder="1" applyAlignment="1">
      <alignment vertical="center"/>
    </xf>
    <xf numFmtId="176" fontId="2" fillId="0" borderId="0" xfId="2" applyNumberFormat="1" applyAlignment="1">
      <alignment vertical="center"/>
    </xf>
    <xf numFmtId="0" fontId="6" fillId="0" borderId="0" xfId="2" applyFont="1" applyAlignment="1">
      <alignment vertical="center"/>
    </xf>
    <xf numFmtId="0" fontId="9" fillId="0" borderId="1" xfId="2" applyFont="1" applyBorder="1" applyAlignment="1">
      <alignment vertical="center"/>
    </xf>
    <xf numFmtId="0" fontId="6" fillId="0" borderId="71" xfId="2" applyFont="1" applyBorder="1" applyAlignment="1">
      <alignment vertical="center"/>
    </xf>
    <xf numFmtId="0" fontId="3" fillId="0" borderId="0" xfId="2" applyFont="1" applyAlignment="1">
      <alignment horizontal="right"/>
    </xf>
    <xf numFmtId="20" fontId="13" fillId="0" borderId="25" xfId="2" applyNumberFormat="1" applyFont="1" applyBorder="1" applyAlignment="1">
      <alignment horizontal="center" vertical="center" wrapText="1"/>
    </xf>
    <xf numFmtId="0" fontId="13" fillId="0" borderId="9" xfId="2" applyFont="1" applyBorder="1" applyAlignment="1">
      <alignment horizontal="center" vertical="center" wrapText="1"/>
    </xf>
    <xf numFmtId="0" fontId="13" fillId="0" borderId="62" xfId="2" applyFont="1" applyBorder="1" applyAlignment="1">
      <alignment horizontal="center" vertical="center" wrapText="1"/>
    </xf>
    <xf numFmtId="0" fontId="13" fillId="0" borderId="63" xfId="2" applyFont="1" applyBorder="1" applyAlignment="1">
      <alignment horizontal="center" vertical="center" wrapText="1"/>
    </xf>
    <xf numFmtId="3" fontId="17" fillId="0" borderId="28" xfId="2" applyNumberFormat="1" applyFont="1" applyBorder="1" applyAlignment="1">
      <alignment horizontal="center" vertical="top" wrapText="1"/>
    </xf>
    <xf numFmtId="185" fontId="17" fillId="0" borderId="28" xfId="2" applyNumberFormat="1" applyFont="1" applyBorder="1" applyAlignment="1">
      <alignment horizontal="center" vertical="center" wrapText="1"/>
    </xf>
    <xf numFmtId="186" fontId="17" fillId="0" borderId="28" xfId="2" applyNumberFormat="1" applyFont="1" applyBorder="1" applyAlignment="1">
      <alignment horizontal="center" vertical="center" wrapText="1"/>
    </xf>
    <xf numFmtId="0" fontId="19" fillId="0" borderId="29" xfId="2" applyFont="1" applyBorder="1" applyAlignment="1">
      <alignment horizontal="center" vertical="center"/>
    </xf>
    <xf numFmtId="0" fontId="17" fillId="0" borderId="9" xfId="2" applyFont="1" applyBorder="1" applyAlignment="1">
      <alignment horizontal="center" vertical="center"/>
    </xf>
    <xf numFmtId="0" fontId="16" fillId="0" borderId="75" xfId="2" applyFont="1" applyBorder="1" applyAlignment="1">
      <alignment vertical="center"/>
    </xf>
    <xf numFmtId="0" fontId="16" fillId="0" borderId="33" xfId="2" applyFont="1" applyBorder="1" applyAlignment="1">
      <alignment vertical="center"/>
    </xf>
    <xf numFmtId="0" fontId="16" fillId="0" borderId="53" xfId="2" applyFont="1" applyBorder="1" applyAlignment="1">
      <alignment vertical="center"/>
    </xf>
    <xf numFmtId="187" fontId="16" fillId="0" borderId="53" xfId="2" applyNumberFormat="1" applyFont="1" applyBorder="1" applyAlignment="1">
      <alignment vertical="center"/>
    </xf>
    <xf numFmtId="187" fontId="16" fillId="0" borderId="53" xfId="2" applyNumberFormat="1" applyFont="1" applyBorder="1" applyAlignment="1">
      <alignment horizontal="right" vertical="center"/>
    </xf>
    <xf numFmtId="187" fontId="16" fillId="0" borderId="57" xfId="2" applyNumberFormat="1" applyFont="1" applyBorder="1" applyAlignment="1">
      <alignment vertical="center"/>
    </xf>
    <xf numFmtId="177" fontId="3" fillId="0" borderId="9" xfId="2" applyNumberFormat="1" applyFont="1" applyBorder="1" applyAlignment="1">
      <alignment vertical="center"/>
    </xf>
    <xf numFmtId="1" fontId="3" fillId="0" borderId="9" xfId="2" applyNumberFormat="1" applyFont="1" applyBorder="1" applyAlignment="1">
      <alignment vertical="center"/>
    </xf>
    <xf numFmtId="0" fontId="3" fillId="0" borderId="9" xfId="2" applyFont="1" applyBorder="1" applyAlignment="1">
      <alignment vertical="center"/>
    </xf>
    <xf numFmtId="0" fontId="16" fillId="0" borderId="18" xfId="2" applyFont="1" applyBorder="1" applyAlignment="1">
      <alignment vertical="center"/>
    </xf>
    <xf numFmtId="0" fontId="16" fillId="0" borderId="22" xfId="2" applyFont="1" applyBorder="1" applyAlignment="1">
      <alignment vertical="center"/>
    </xf>
    <xf numFmtId="0" fontId="16" fillId="0" borderId="40" xfId="2" applyFont="1" applyBorder="1" applyAlignment="1">
      <alignment vertical="center"/>
    </xf>
    <xf numFmtId="0" fontId="16" fillId="0" borderId="41" xfId="2" applyFont="1" applyBorder="1" applyAlignment="1">
      <alignment vertical="center"/>
    </xf>
    <xf numFmtId="0" fontId="16" fillId="0" borderId="43" xfId="2" applyFont="1" applyBorder="1" applyAlignment="1">
      <alignment vertical="center"/>
    </xf>
    <xf numFmtId="187" fontId="16" fillId="0" borderId="40" xfId="2" applyNumberFormat="1" applyFont="1" applyBorder="1" applyAlignment="1">
      <alignment vertical="center"/>
    </xf>
    <xf numFmtId="187" fontId="37" fillId="0" borderId="44" xfId="2" applyNumberFormat="1" applyFont="1" applyBorder="1" applyAlignment="1">
      <alignment vertical="center"/>
    </xf>
    <xf numFmtId="0" fontId="12" fillId="0" borderId="0" xfId="2" applyFont="1" applyAlignment="1">
      <alignment horizontal="center" vertical="center"/>
    </xf>
    <xf numFmtId="0" fontId="38" fillId="0" borderId="0" xfId="2" applyFont="1" applyAlignment="1">
      <alignment vertical="center"/>
    </xf>
    <xf numFmtId="187" fontId="16" fillId="0" borderId="0" xfId="2" applyNumberFormat="1" applyFont="1" applyAlignment="1">
      <alignment vertical="center"/>
    </xf>
    <xf numFmtId="187" fontId="37" fillId="0" borderId="0" xfId="2" applyNumberFormat="1" applyFont="1" applyAlignment="1">
      <alignment vertical="center"/>
    </xf>
    <xf numFmtId="0" fontId="18" fillId="0" borderId="0" xfId="2" applyFont="1" applyAlignment="1">
      <alignment vertical="center"/>
    </xf>
    <xf numFmtId="49" fontId="12" fillId="0" borderId="0" xfId="2" applyNumberFormat="1" applyFont="1" applyAlignment="1">
      <alignment horizontal="center" vertical="center"/>
    </xf>
    <xf numFmtId="0" fontId="26" fillId="0" borderId="9" xfId="2" applyFont="1" applyBorder="1" applyAlignment="1">
      <alignment vertical="center"/>
    </xf>
    <xf numFmtId="0" fontId="29" fillId="0" borderId="0" xfId="2" applyFont="1" applyAlignment="1">
      <alignment horizontal="right" vertical="center"/>
    </xf>
    <xf numFmtId="0" fontId="41" fillId="0" borderId="0" xfId="2" applyFont="1" applyAlignment="1">
      <alignment horizontal="center" vertical="center"/>
    </xf>
    <xf numFmtId="0" fontId="29" fillId="0" borderId="1" xfId="2" applyFont="1" applyBorder="1" applyAlignment="1">
      <alignment vertical="center"/>
    </xf>
    <xf numFmtId="0" fontId="28" fillId="0" borderId="0" xfId="2" applyFont="1" applyAlignment="1">
      <alignment horizontal="right"/>
    </xf>
    <xf numFmtId="0" fontId="2" fillId="0" borderId="51" xfId="2" applyBorder="1" applyAlignment="1">
      <alignment horizontal="center" vertical="center" wrapText="1"/>
    </xf>
    <xf numFmtId="0" fontId="2" fillId="0" borderId="16" xfId="2" applyBorder="1" applyAlignment="1">
      <alignment horizontal="center" vertical="center" wrapText="1"/>
    </xf>
    <xf numFmtId="0" fontId="42" fillId="0" borderId="16" xfId="2" applyFont="1" applyBorder="1" applyAlignment="1">
      <alignment horizontal="center" vertical="center" wrapText="1"/>
    </xf>
    <xf numFmtId="0" fontId="2" fillId="0" borderId="62" xfId="2" applyBorder="1" applyAlignment="1">
      <alignment horizontal="center" vertical="center" wrapText="1"/>
    </xf>
    <xf numFmtId="0" fontId="42" fillId="0" borderId="21" xfId="2" applyFont="1" applyBorder="1" applyAlignment="1">
      <alignment horizontal="center" vertical="center" wrapText="1"/>
    </xf>
    <xf numFmtId="0" fontId="2" fillId="0" borderId="25" xfId="2" applyBorder="1" applyAlignment="1">
      <alignment horizontal="center" vertical="center" wrapText="1"/>
    </xf>
    <xf numFmtId="0" fontId="2" fillId="0" borderId="20" xfId="2" applyBorder="1" applyAlignment="1">
      <alignment horizontal="center" vertical="center" wrapText="1"/>
    </xf>
    <xf numFmtId="0" fontId="43" fillId="0" borderId="21" xfId="2" applyFont="1" applyBorder="1" applyAlignment="1">
      <alignment horizontal="center" vertical="center" wrapText="1"/>
    </xf>
    <xf numFmtId="0" fontId="35" fillId="0" borderId="63" xfId="2" applyFont="1" applyBorder="1" applyAlignment="1">
      <alignment horizontal="center" vertical="center" wrapText="1"/>
    </xf>
    <xf numFmtId="0" fontId="43" fillId="0" borderId="20" xfId="2" applyFont="1" applyBorder="1" applyAlignment="1">
      <alignment horizontal="center" vertical="center" wrapText="1"/>
    </xf>
    <xf numFmtId="0" fontId="20" fillId="0" borderId="62" xfId="2" applyFont="1" applyBorder="1" applyAlignment="1">
      <alignment horizontal="center" vertical="center" wrapText="1"/>
    </xf>
    <xf numFmtId="0" fontId="44" fillId="0" borderId="20" xfId="2" applyFont="1" applyBorder="1" applyAlignment="1">
      <alignment horizontal="center" vertical="center" wrapText="1"/>
    </xf>
    <xf numFmtId="49" fontId="43" fillId="0" borderId="20" xfId="2" applyNumberFormat="1" applyFont="1" applyBorder="1" applyAlignment="1">
      <alignment horizontal="center" vertical="center" wrapText="1"/>
    </xf>
    <xf numFmtId="0" fontId="35" fillId="0" borderId="20" xfId="2" applyFont="1" applyBorder="1" applyAlignment="1">
      <alignment horizontal="center" vertical="center" wrapText="1"/>
    </xf>
    <xf numFmtId="0" fontId="20" fillId="0" borderId="0" xfId="2" applyFont="1" applyAlignment="1">
      <alignment horizontal="center" vertical="center" wrapText="1"/>
    </xf>
    <xf numFmtId="187" fontId="46" fillId="0" borderId="54" xfId="2" applyNumberFormat="1" applyFont="1" applyBorder="1" applyAlignment="1">
      <alignment vertical="center"/>
    </xf>
    <xf numFmtId="187" fontId="46" fillId="0" borderId="33" xfId="2" applyNumberFormat="1" applyFont="1" applyBorder="1" applyAlignment="1">
      <alignment vertical="center"/>
    </xf>
    <xf numFmtId="187" fontId="46" fillId="0" borderId="11" xfId="2" applyNumberFormat="1" applyFont="1" applyBorder="1" applyAlignment="1">
      <alignment vertical="center"/>
    </xf>
    <xf numFmtId="0" fontId="2" fillId="0" borderId="39" xfId="2" applyBorder="1" applyAlignment="1">
      <alignment horizontal="center" vertical="center"/>
    </xf>
    <xf numFmtId="187" fontId="48" fillId="0" borderId="0" xfId="2" applyNumberFormat="1" applyFont="1" applyAlignment="1">
      <alignment vertical="center"/>
    </xf>
    <xf numFmtId="49" fontId="2" fillId="0" borderId="0" xfId="2" applyNumberFormat="1" applyAlignment="1">
      <alignment horizontal="center" vertical="center"/>
    </xf>
    <xf numFmtId="0" fontId="49" fillId="0" borderId="0" xfId="2" applyFont="1"/>
    <xf numFmtId="0" fontId="2" fillId="0" borderId="0" xfId="2"/>
    <xf numFmtId="0" fontId="49" fillId="0" borderId="0" xfId="2" applyFont="1" applyProtection="1">
      <protection locked="0"/>
    </xf>
    <xf numFmtId="0" fontId="49" fillId="0" borderId="0" xfId="2" applyFont="1" applyAlignment="1" applyProtection="1">
      <alignment horizontal="left"/>
      <protection locked="0"/>
    </xf>
    <xf numFmtId="0" fontId="0" fillId="0" borderId="0" xfId="0" applyAlignment="1"/>
    <xf numFmtId="0" fontId="49" fillId="0" borderId="1" xfId="2" applyFont="1" applyBorder="1"/>
    <xf numFmtId="0" fontId="49" fillId="0" borderId="94" xfId="2" applyFont="1" applyBorder="1"/>
    <xf numFmtId="0" fontId="49" fillId="0" borderId="33" xfId="2" applyFont="1" applyBorder="1"/>
    <xf numFmtId="0" fontId="49" fillId="0" borderId="95" xfId="2" applyFont="1" applyBorder="1"/>
    <xf numFmtId="0" fontId="49" fillId="0" borderId="25" xfId="2" applyFont="1" applyBorder="1"/>
    <xf numFmtId="0" fontId="51" fillId="0" borderId="1" xfId="2" applyFont="1" applyBorder="1"/>
    <xf numFmtId="0" fontId="51" fillId="0" borderId="61" xfId="2" applyFont="1" applyBorder="1"/>
    <xf numFmtId="0" fontId="27" fillId="0" borderId="0" xfId="2" applyFont="1"/>
    <xf numFmtId="0" fontId="51" fillId="3" borderId="0" xfId="2" applyFont="1" applyFill="1" applyAlignment="1" applyProtection="1">
      <alignment shrinkToFit="1"/>
      <protection locked="0"/>
    </xf>
    <xf numFmtId="0" fontId="49" fillId="0" borderId="0" xfId="2" applyFont="1" applyAlignment="1" applyProtection="1">
      <alignment shrinkToFit="1"/>
      <protection locked="0"/>
    </xf>
    <xf numFmtId="0" fontId="56" fillId="3" borderId="0" xfId="2" applyFont="1" applyFill="1" applyAlignment="1" applyProtection="1">
      <alignment vertical="center" shrinkToFit="1"/>
      <protection locked="0"/>
    </xf>
    <xf numFmtId="188" fontId="59" fillId="0" borderId="0" xfId="2" applyNumberFormat="1" applyFont="1" applyAlignment="1">
      <alignment horizontal="center" vertical="center"/>
    </xf>
    <xf numFmtId="0" fontId="59" fillId="0" borderId="0" xfId="2" applyFont="1" applyAlignment="1">
      <alignment vertical="center"/>
    </xf>
    <xf numFmtId="0" fontId="2" fillId="0" borderId="0" xfId="2" applyAlignment="1">
      <alignment horizontal="left" vertical="center"/>
    </xf>
    <xf numFmtId="0" fontId="2" fillId="0" borderId="0" xfId="2" applyAlignment="1">
      <alignment horizontal="right" vertical="center"/>
    </xf>
    <xf numFmtId="0" fontId="29" fillId="0" borderId="3" xfId="2" applyFont="1" applyBorder="1" applyAlignment="1">
      <alignment horizontal="center" vertical="center"/>
    </xf>
    <xf numFmtId="0" fontId="29" fillId="0" borderId="5" xfId="2" applyFont="1" applyBorder="1" applyAlignment="1">
      <alignment horizontal="center" vertical="center"/>
    </xf>
    <xf numFmtId="189" fontId="28" fillId="0" borderId="4" xfId="2" applyNumberFormat="1" applyFont="1" applyBorder="1" applyAlignment="1">
      <alignment horizontal="center" vertical="center" wrapText="1"/>
    </xf>
    <xf numFmtId="0" fontId="61" fillId="7" borderId="9" xfId="2" applyFont="1" applyFill="1" applyBorder="1" applyAlignment="1">
      <alignment horizontal="center" vertical="center"/>
    </xf>
    <xf numFmtId="189" fontId="29" fillId="7" borderId="10" xfId="2" applyNumberFormat="1" applyFont="1" applyFill="1" applyBorder="1" applyAlignment="1">
      <alignment horizontal="center" vertical="center"/>
    </xf>
    <xf numFmtId="0" fontId="61" fillId="7" borderId="40" xfId="2" applyFont="1" applyFill="1" applyBorder="1" applyAlignment="1">
      <alignment horizontal="center" vertical="center"/>
    </xf>
    <xf numFmtId="189" fontId="29" fillId="7" borderId="44" xfId="2" applyNumberFormat="1" applyFont="1" applyFill="1" applyBorder="1" applyAlignment="1">
      <alignment horizontal="center" vertical="center"/>
    </xf>
    <xf numFmtId="20" fontId="29" fillId="0" borderId="0" xfId="2" applyNumberFormat="1" applyFont="1" applyAlignment="1">
      <alignment horizontal="center" vertical="center"/>
    </xf>
    <xf numFmtId="0" fontId="63" fillId="0" borderId="0" xfId="2" applyFont="1" applyAlignment="1">
      <alignment horizontal="center" vertical="center"/>
    </xf>
    <xf numFmtId="0" fontId="64" fillId="0" borderId="0" xfId="2" applyFont="1" applyAlignment="1">
      <alignment horizontal="right" vertical="center"/>
    </xf>
    <xf numFmtId="0" fontId="64" fillId="0" borderId="0" xfId="2" applyFont="1" applyAlignment="1">
      <alignment horizontal="left" vertical="center"/>
    </xf>
    <xf numFmtId="0" fontId="29" fillId="0" borderId="94" xfId="2" applyFont="1" applyBorder="1" applyAlignment="1">
      <alignment vertical="center"/>
    </xf>
    <xf numFmtId="20" fontId="29" fillId="0" borderId="33" xfId="2" applyNumberFormat="1" applyFont="1" applyBorder="1" applyAlignment="1">
      <alignment horizontal="center" vertical="center"/>
    </xf>
    <xf numFmtId="0" fontId="62" fillId="7" borderId="11" xfId="2" applyFont="1" applyFill="1" applyBorder="1" applyAlignment="1">
      <alignment horizontal="center" vertical="center"/>
    </xf>
    <xf numFmtId="0" fontId="29" fillId="0" borderId="70" xfId="2" applyFont="1" applyBorder="1" applyAlignment="1">
      <alignment vertical="center"/>
    </xf>
    <xf numFmtId="20" fontId="29" fillId="0" borderId="43" xfId="2" applyNumberFormat="1" applyFont="1" applyBorder="1" applyAlignment="1">
      <alignment horizontal="center" vertical="center"/>
    </xf>
    <xf numFmtId="0" fontId="62" fillId="7" borderId="59" xfId="2" applyFont="1" applyFill="1" applyBorder="1" applyAlignment="1">
      <alignment horizontal="center" vertical="center"/>
    </xf>
    <xf numFmtId="0" fontId="63" fillId="0" borderId="0" xfId="2" applyFont="1" applyAlignment="1">
      <alignment horizontal="right" vertical="center"/>
    </xf>
    <xf numFmtId="49" fontId="2" fillId="0" borderId="0" xfId="2" applyNumberFormat="1" applyAlignment="1">
      <alignment horizontal="right" vertical="center"/>
    </xf>
    <xf numFmtId="0" fontId="29" fillId="0" borderId="0" xfId="2" applyFont="1" applyAlignment="1">
      <alignment horizontal="left" vertical="center"/>
    </xf>
    <xf numFmtId="0" fontId="28" fillId="0" borderId="0" xfId="2" applyFont="1" applyAlignment="1">
      <alignment vertical="center"/>
    </xf>
    <xf numFmtId="194" fontId="29" fillId="0" borderId="0" xfId="2" applyNumberFormat="1" applyFont="1" applyAlignment="1">
      <alignment vertical="center"/>
    </xf>
    <xf numFmtId="0" fontId="27" fillId="0" borderId="0" xfId="2" applyFont="1" applyAlignment="1">
      <alignment horizontal="right" vertical="center"/>
    </xf>
    <xf numFmtId="0" fontId="29" fillId="0" borderId="0" xfId="2" applyFont="1" applyAlignment="1">
      <alignment horizontal="center" vertical="center"/>
    </xf>
    <xf numFmtId="0" fontId="27" fillId="0" borderId="0" xfId="2" applyFont="1" applyAlignment="1">
      <alignment horizontal="center" vertical="center" wrapText="1"/>
    </xf>
    <xf numFmtId="0" fontId="29" fillId="0" borderId="0" xfId="2" applyFont="1" applyAlignment="1">
      <alignment vertical="center" wrapText="1"/>
    </xf>
    <xf numFmtId="0" fontId="27" fillId="0" borderId="10" xfId="2" applyFont="1" applyBorder="1" applyAlignment="1">
      <alignment horizontal="center" vertical="center"/>
    </xf>
    <xf numFmtId="0" fontId="27" fillId="0" borderId="0" xfId="2" applyFont="1" applyAlignment="1">
      <alignment horizontal="center" vertical="center"/>
    </xf>
    <xf numFmtId="0" fontId="18" fillId="0" borderId="0" xfId="2" applyFont="1" applyAlignment="1">
      <alignment horizontal="right" vertical="top" wrapText="1"/>
    </xf>
    <xf numFmtId="0" fontId="27" fillId="0" borderId="40" xfId="2" applyFont="1" applyBorder="1" applyAlignment="1">
      <alignment horizontal="center" vertical="center"/>
    </xf>
    <xf numFmtId="0" fontId="27" fillId="0" borderId="44" xfId="2" applyFont="1" applyBorder="1" applyAlignment="1">
      <alignment horizontal="center" vertical="center"/>
    </xf>
    <xf numFmtId="0" fontId="18" fillId="0" borderId="0" xfId="2" applyFont="1" applyAlignment="1">
      <alignment horizontal="left" vertical="top"/>
    </xf>
    <xf numFmtId="0" fontId="35" fillId="0" borderId="0" xfId="2" applyFont="1" applyAlignment="1">
      <alignment horizontal="center" vertical="center"/>
    </xf>
    <xf numFmtId="177" fontId="2" fillId="0" borderId="0" xfId="2" applyNumberFormat="1" applyAlignment="1">
      <alignment vertical="center"/>
    </xf>
    <xf numFmtId="1" fontId="2" fillId="0" borderId="0" xfId="2" applyNumberFormat="1" applyAlignment="1">
      <alignment vertical="center"/>
    </xf>
    <xf numFmtId="178" fontId="2" fillId="0" borderId="0" xfId="2" applyNumberFormat="1" applyAlignment="1">
      <alignment vertical="center"/>
    </xf>
    <xf numFmtId="0" fontId="49" fillId="0" borderId="0" xfId="2" applyFont="1" applyAlignment="1" applyProtection="1">
      <alignment vertical="center"/>
      <protection locked="0"/>
    </xf>
    <xf numFmtId="38" fontId="2" fillId="0" borderId="0" xfId="2" applyNumberFormat="1" applyAlignment="1">
      <alignment vertical="center"/>
    </xf>
    <xf numFmtId="0" fontId="27" fillId="0" borderId="0" xfId="2" applyFont="1" applyAlignment="1">
      <alignment horizontal="left" vertical="center"/>
    </xf>
    <xf numFmtId="0" fontId="68" fillId="0" borderId="0" xfId="2" applyFont="1" applyAlignment="1">
      <alignment vertical="center"/>
    </xf>
    <xf numFmtId="0" fontId="71" fillId="0" borderId="0" xfId="2" applyFont="1" applyAlignment="1">
      <alignment vertical="center"/>
    </xf>
    <xf numFmtId="0" fontId="72" fillId="0" borderId="0" xfId="2" applyFont="1" applyAlignment="1">
      <alignment vertical="center"/>
    </xf>
    <xf numFmtId="0" fontId="73" fillId="0" borderId="0" xfId="2" applyFont="1" applyAlignment="1">
      <alignment horizontal="distributed" vertical="distributed" shrinkToFit="1"/>
    </xf>
    <xf numFmtId="0" fontId="68" fillId="0" borderId="0" xfId="2" applyFont="1" applyAlignment="1">
      <alignment vertical="center" wrapText="1" shrinkToFit="1"/>
    </xf>
    <xf numFmtId="0" fontId="68" fillId="0" borderId="0" xfId="2" applyFont="1" applyAlignment="1">
      <alignment horizontal="right" vertical="center" shrinkToFit="1"/>
    </xf>
    <xf numFmtId="0" fontId="27" fillId="0" borderId="0" xfId="2" applyFont="1" applyAlignment="1">
      <alignment vertical="center" wrapText="1"/>
    </xf>
    <xf numFmtId="0" fontId="68" fillId="0" borderId="5" xfId="2" applyFont="1" applyBorder="1" applyAlignment="1">
      <alignment vertical="center" shrinkToFit="1"/>
    </xf>
    <xf numFmtId="0" fontId="68" fillId="0" borderId="6" xfId="2" applyFont="1" applyBorder="1" applyAlignment="1">
      <alignment vertical="center" shrinkToFit="1"/>
    </xf>
    <xf numFmtId="0" fontId="68" fillId="0" borderId="108" xfId="2" applyFont="1" applyBorder="1" applyAlignment="1">
      <alignment vertical="center" shrinkToFit="1"/>
    </xf>
    <xf numFmtId="0" fontId="68" fillId="0" borderId="107" xfId="2" applyFont="1" applyBorder="1" applyAlignment="1">
      <alignment vertical="center" shrinkToFit="1"/>
    </xf>
    <xf numFmtId="196" fontId="68" fillId="0" borderId="0" xfId="4" applyNumberFormat="1" applyFont="1" applyBorder="1" applyAlignment="1">
      <alignment vertical="center"/>
    </xf>
    <xf numFmtId="0" fontId="72" fillId="0" borderId="68" xfId="2" applyFont="1" applyBorder="1" applyAlignment="1">
      <alignment vertical="center"/>
    </xf>
    <xf numFmtId="0" fontId="75" fillId="0" borderId="0" xfId="2" applyFont="1" applyAlignment="1">
      <alignment vertical="center"/>
    </xf>
    <xf numFmtId="0" fontId="68" fillId="0" borderId="0" xfId="2" applyFont="1" applyAlignment="1">
      <alignment horizontal="center" vertical="center"/>
    </xf>
    <xf numFmtId="0" fontId="68" fillId="0" borderId="0" xfId="2" applyFont="1" applyAlignment="1">
      <alignment horizontal="left" vertical="center"/>
    </xf>
    <xf numFmtId="0" fontId="72" fillId="0" borderId="0" xfId="2" applyFont="1" applyAlignment="1">
      <alignment horizontal="left"/>
    </xf>
    <xf numFmtId="0" fontId="72" fillId="0" borderId="0" xfId="2" applyFont="1" applyAlignment="1">
      <alignment horizontal="left" vertical="top"/>
    </xf>
    <xf numFmtId="0" fontId="58" fillId="0" borderId="0" xfId="2" applyFont="1" applyAlignment="1">
      <alignment horizontal="left" vertical="top"/>
    </xf>
    <xf numFmtId="0" fontId="65" fillId="0" borderId="0" xfId="2" applyFont="1" applyAlignment="1">
      <alignment horizontal="center" vertical="center"/>
    </xf>
    <xf numFmtId="176" fontId="30" fillId="0" borderId="0" xfId="2" applyNumberFormat="1" applyFont="1" applyAlignment="1">
      <alignment horizontal="center" vertical="center"/>
    </xf>
    <xf numFmtId="178" fontId="30" fillId="0" borderId="0" xfId="2" applyNumberFormat="1" applyFont="1" applyAlignment="1">
      <alignment horizontal="center" vertical="center"/>
    </xf>
    <xf numFmtId="0" fontId="18" fillId="0" borderId="0" xfId="2" applyFont="1" applyAlignment="1">
      <alignment vertical="top" wrapText="1"/>
    </xf>
    <xf numFmtId="0" fontId="35" fillId="0" borderId="0" xfId="2" applyFont="1" applyAlignment="1">
      <alignment vertical="center" wrapText="1"/>
    </xf>
    <xf numFmtId="0" fontId="2" fillId="0" borderId="0" xfId="2" applyAlignment="1">
      <alignment horizontal="left" vertical="center" wrapText="1"/>
    </xf>
    <xf numFmtId="179" fontId="3" fillId="0" borderId="9" xfId="2" applyNumberFormat="1" applyFont="1" applyBorder="1" applyAlignment="1">
      <alignment horizontal="center" vertical="center"/>
    </xf>
    <xf numFmtId="0" fontId="2" fillId="0" borderId="11" xfId="2" applyBorder="1" applyAlignment="1">
      <alignment horizontal="center" vertical="center"/>
    </xf>
    <xf numFmtId="0" fontId="28" fillId="0" borderId="0" xfId="23" applyFont="1"/>
    <xf numFmtId="0" fontId="77" fillId="0" borderId="0" xfId="23" applyFont="1" applyAlignment="1">
      <alignment horizontal="center" vertical="center"/>
    </xf>
    <xf numFmtId="0" fontId="78" fillId="9" borderId="0" xfId="23" applyFont="1" applyFill="1"/>
    <xf numFmtId="0" fontId="79" fillId="9" borderId="0" xfId="23" applyFont="1" applyFill="1"/>
    <xf numFmtId="0" fontId="78" fillId="9" borderId="0" xfId="23" applyFont="1" applyFill="1" applyAlignment="1">
      <alignment horizontal="right" vertical="center"/>
    </xf>
    <xf numFmtId="0" fontId="78" fillId="9" borderId="0" xfId="23" applyFont="1" applyFill="1" applyAlignment="1">
      <alignment shrinkToFit="1"/>
    </xf>
    <xf numFmtId="0" fontId="80" fillId="9" borderId="0" xfId="23" applyFont="1" applyFill="1"/>
    <xf numFmtId="0" fontId="88" fillId="9" borderId="0" xfId="23" applyFont="1" applyFill="1" applyAlignment="1">
      <alignment vertical="center"/>
    </xf>
    <xf numFmtId="0" fontId="88" fillId="0" borderId="9" xfId="23" applyFont="1" applyBorder="1" applyAlignment="1">
      <alignment horizontal="center" vertical="center"/>
    </xf>
    <xf numFmtId="0" fontId="88" fillId="3" borderId="9" xfId="23" applyFont="1" applyFill="1" applyBorder="1" applyAlignment="1">
      <alignment horizontal="center" vertical="center"/>
    </xf>
    <xf numFmtId="0" fontId="78" fillId="0" borderId="0" xfId="23" applyFont="1" applyAlignment="1">
      <alignment horizontal="right" vertical="center"/>
    </xf>
    <xf numFmtId="0" fontId="78" fillId="0" borderId="0" xfId="23" applyFont="1" applyAlignment="1">
      <alignment horizontal="right" vertical="center" shrinkToFit="1"/>
    </xf>
    <xf numFmtId="0" fontId="78" fillId="3" borderId="9" xfId="23" applyFont="1" applyFill="1" applyBorder="1" applyAlignment="1" applyProtection="1">
      <alignment horizontal="center" vertical="center" shrinkToFit="1"/>
      <protection locked="0"/>
    </xf>
    <xf numFmtId="0" fontId="78" fillId="9" borderId="0" xfId="23" applyFont="1" applyFill="1" applyAlignment="1">
      <alignment vertical="center"/>
    </xf>
    <xf numFmtId="0" fontId="78" fillId="9" borderId="0" xfId="23" applyFont="1" applyFill="1" applyAlignment="1">
      <alignment horizontal="right" vertical="center" shrinkToFit="1"/>
    </xf>
    <xf numFmtId="0" fontId="90" fillId="9" borderId="0" xfId="23" applyFont="1" applyFill="1" applyAlignment="1">
      <alignment vertical="center"/>
    </xf>
    <xf numFmtId="0" fontId="92" fillId="0" borderId="0" xfId="16" applyFont="1" applyAlignment="1">
      <alignment vertical="center"/>
    </xf>
    <xf numFmtId="198" fontId="92" fillId="0" borderId="0" xfId="16" applyNumberFormat="1" applyFont="1" applyAlignment="1">
      <alignment vertical="center"/>
    </xf>
    <xf numFmtId="58" fontId="49" fillId="0" borderId="0" xfId="2" applyNumberFormat="1" applyFont="1"/>
    <xf numFmtId="0" fontId="95" fillId="0" borderId="0" xfId="16" applyFont="1" applyAlignment="1">
      <alignment vertical="center"/>
    </xf>
    <xf numFmtId="0" fontId="92" fillId="0" borderId="0" xfId="16" applyFont="1" applyAlignment="1">
      <alignment horizontal="right" vertical="center"/>
    </xf>
    <xf numFmtId="0" fontId="96" fillId="0" borderId="0" xfId="16" applyFont="1" applyAlignment="1">
      <alignment vertical="center"/>
    </xf>
    <xf numFmtId="0" fontId="92" fillId="0" borderId="0" xfId="16" applyFont="1" applyAlignment="1">
      <alignment horizontal="distributed" vertical="center"/>
    </xf>
    <xf numFmtId="0" fontId="92" fillId="0" borderId="0" xfId="16" applyFont="1" applyAlignment="1">
      <alignment vertical="center" wrapText="1" shrinkToFit="1"/>
    </xf>
    <xf numFmtId="0" fontId="92" fillId="0" borderId="0" xfId="16" applyFont="1" applyAlignment="1">
      <alignment horizontal="center" vertical="center"/>
    </xf>
    <xf numFmtId="0" fontId="92" fillId="0" borderId="0" xfId="16" applyFont="1" applyAlignment="1">
      <alignment horizontal="left" vertical="center"/>
    </xf>
    <xf numFmtId="0" fontId="92" fillId="0" borderId="0" xfId="16" applyFont="1" applyAlignment="1">
      <alignment vertical="center" shrinkToFit="1"/>
    </xf>
    <xf numFmtId="0" fontId="92" fillId="0" borderId="0" xfId="16" applyFont="1" applyAlignment="1">
      <alignment horizontal="left" vertical="center" shrinkToFit="1"/>
    </xf>
    <xf numFmtId="0" fontId="92" fillId="0" borderId="0" xfId="16" applyFont="1" applyAlignment="1">
      <alignment vertical="top"/>
    </xf>
    <xf numFmtId="0" fontId="97" fillId="0" borderId="0" xfId="16" applyFont="1" applyAlignment="1">
      <alignment horizontal="center" vertical="center"/>
    </xf>
    <xf numFmtId="0" fontId="92" fillId="0" borderId="0" xfId="16" applyFont="1" applyAlignment="1">
      <alignment horizontal="right"/>
    </xf>
    <xf numFmtId="0" fontId="92" fillId="0" borderId="11" xfId="16" applyFont="1" applyBorder="1" applyAlignment="1">
      <alignment horizontal="center" vertical="center"/>
    </xf>
    <xf numFmtId="0" fontId="92" fillId="0" borderId="9" xfId="16" applyFont="1" applyBorder="1" applyAlignment="1">
      <alignment horizontal="center" vertical="center"/>
    </xf>
    <xf numFmtId="179" fontId="92" fillId="0" borderId="0" xfId="17" applyNumberFormat="1" applyFont="1" applyFill="1" applyBorder="1" applyAlignment="1">
      <alignment horizontal="center" vertical="center"/>
    </xf>
    <xf numFmtId="179" fontId="92" fillId="0" borderId="0" xfId="16" applyNumberFormat="1" applyFont="1" applyAlignment="1">
      <alignment horizontal="center" vertical="center"/>
    </xf>
    <xf numFmtId="0" fontId="98" fillId="0" borderId="0" xfId="16" applyFont="1" applyAlignment="1">
      <alignment horizontal="center" vertical="center"/>
    </xf>
    <xf numFmtId="179" fontId="98" fillId="0" borderId="0" xfId="16" applyNumberFormat="1" applyFont="1" applyAlignment="1">
      <alignment horizontal="center" vertical="center"/>
    </xf>
    <xf numFmtId="0" fontId="98" fillId="0" borderId="0" xfId="16" applyFont="1" applyAlignment="1">
      <alignment vertical="center"/>
    </xf>
    <xf numFmtId="0" fontId="98" fillId="0" borderId="0" xfId="16" applyFont="1" applyAlignment="1">
      <alignment horizontal="center"/>
    </xf>
    <xf numFmtId="179" fontId="98" fillId="0" borderId="0" xfId="17" applyNumberFormat="1" applyFont="1" applyFill="1" applyAlignment="1">
      <alignment horizontal="center" vertical="center"/>
    </xf>
    <xf numFmtId="195" fontId="98" fillId="0" borderId="0" xfId="17" applyFont="1" applyFill="1" applyAlignment="1">
      <alignment vertical="center"/>
    </xf>
    <xf numFmtId="195" fontId="92" fillId="0" borderId="0" xfId="16" applyNumberFormat="1" applyFont="1" applyAlignment="1">
      <alignment vertical="center"/>
    </xf>
    <xf numFmtId="0" fontId="28" fillId="0" borderId="0" xfId="0" applyFont="1" applyAlignment="1">
      <alignment horizontal="right"/>
    </xf>
    <xf numFmtId="0" fontId="29" fillId="0" borderId="0" xfId="0" applyFont="1" applyAlignment="1">
      <alignment horizontal="left" vertical="center"/>
    </xf>
    <xf numFmtId="0" fontId="64" fillId="0" borderId="0" xfId="0" applyFont="1" applyAlignment="1">
      <alignment horizontal="right" vertical="center"/>
    </xf>
    <xf numFmtId="0" fontId="29" fillId="0" borderId="0" xfId="0" applyFont="1" applyAlignment="1">
      <alignment vertical="center" wrapText="1"/>
    </xf>
    <xf numFmtId="0" fontId="27" fillId="0" borderId="0" xfId="0" applyFont="1">
      <alignment vertical="center"/>
    </xf>
    <xf numFmtId="0" fontId="59" fillId="9" borderId="0" xfId="2" applyFont="1" applyFill="1" applyAlignment="1">
      <alignment vertical="center"/>
    </xf>
    <xf numFmtId="0" fontId="29" fillId="9" borderId="0" xfId="2" applyFont="1" applyFill="1" applyAlignment="1">
      <alignment vertical="center"/>
    </xf>
    <xf numFmtId="0" fontId="29" fillId="9" borderId="3" xfId="2" applyFont="1" applyFill="1" applyBorder="1" applyAlignment="1">
      <alignment horizontal="center" vertical="center"/>
    </xf>
    <xf numFmtId="0" fontId="29" fillId="9" borderId="5" xfId="2" applyFont="1" applyFill="1" applyBorder="1" applyAlignment="1">
      <alignment horizontal="center" vertical="center"/>
    </xf>
    <xf numFmtId="189" fontId="28" fillId="9" borderId="4" xfId="2" applyNumberFormat="1" applyFont="1" applyFill="1" applyBorder="1" applyAlignment="1">
      <alignment horizontal="center" vertical="center" wrapText="1"/>
    </xf>
    <xf numFmtId="0" fontId="29" fillId="9" borderId="101" xfId="2" applyFont="1" applyFill="1" applyBorder="1" applyAlignment="1">
      <alignment vertical="center"/>
    </xf>
    <xf numFmtId="20" fontId="29" fillId="9" borderId="22" xfId="2" applyNumberFormat="1" applyFont="1" applyFill="1" applyBorder="1" applyAlignment="1">
      <alignment horizontal="center" vertical="center"/>
    </xf>
    <xf numFmtId="0" fontId="29" fillId="9" borderId="67" xfId="2" applyFont="1" applyFill="1" applyBorder="1" applyAlignment="1">
      <alignment vertical="center"/>
    </xf>
    <xf numFmtId="0" fontId="8" fillId="0" borderId="0" xfId="2" applyFont="1" applyAlignment="1">
      <alignment horizontal="left"/>
    </xf>
    <xf numFmtId="0" fontId="101" fillId="6" borderId="9" xfId="2" applyFont="1" applyFill="1" applyBorder="1" applyAlignment="1" applyProtection="1">
      <alignment horizontal="center" vertical="center"/>
      <protection locked="0"/>
    </xf>
    <xf numFmtId="0" fontId="101" fillId="6" borderId="16" xfId="2" applyFont="1" applyFill="1" applyBorder="1" applyAlignment="1" applyProtection="1">
      <alignment horizontal="center" vertical="center"/>
      <protection locked="0"/>
    </xf>
    <xf numFmtId="0" fontId="101" fillId="6" borderId="40" xfId="2" applyFont="1" applyFill="1" applyBorder="1" applyAlignment="1" applyProtection="1">
      <alignment horizontal="center" vertical="center"/>
      <protection locked="0"/>
    </xf>
    <xf numFmtId="0" fontId="101" fillId="6" borderId="11" xfId="2" applyFont="1" applyFill="1" applyBorder="1" applyAlignment="1" applyProtection="1">
      <alignment horizontal="center" vertical="center"/>
      <protection locked="0"/>
    </xf>
    <xf numFmtId="0" fontId="101" fillId="6" borderId="51" xfId="2" applyFont="1" applyFill="1" applyBorder="1" applyAlignment="1" applyProtection="1">
      <alignment horizontal="center" vertical="center"/>
      <protection locked="0"/>
    </xf>
    <xf numFmtId="0" fontId="101" fillId="6" borderId="59" xfId="2" applyFont="1" applyFill="1" applyBorder="1" applyAlignment="1" applyProtection="1">
      <alignment horizontal="center" vertical="center"/>
      <protection locked="0"/>
    </xf>
    <xf numFmtId="0" fontId="102" fillId="0" borderId="32" xfId="2" applyFont="1" applyBorder="1" applyAlignment="1">
      <alignment horizontal="center" vertical="center"/>
    </xf>
    <xf numFmtId="0" fontId="102" fillId="0" borderId="34" xfId="2" applyFont="1" applyBorder="1" applyAlignment="1">
      <alignment horizontal="center" vertical="center"/>
    </xf>
    <xf numFmtId="0" fontId="3" fillId="0" borderId="0" xfId="5" applyFont="1" applyAlignment="1">
      <alignment horizontal="right"/>
    </xf>
    <xf numFmtId="0" fontId="8" fillId="0" borderId="0" xfId="5" applyFont="1"/>
    <xf numFmtId="0" fontId="24" fillId="0" borderId="1" xfId="5" applyFont="1" applyBorder="1" applyAlignment="1">
      <alignment horizontal="left" vertical="center"/>
    </xf>
    <xf numFmtId="0" fontId="25" fillId="0" borderId="1" xfId="5" applyFont="1" applyBorder="1" applyAlignment="1">
      <alignment horizontal="left" vertical="center"/>
    </xf>
    <xf numFmtId="0" fontId="104" fillId="6" borderId="28" xfId="6" applyFont="1" applyFill="1" applyBorder="1" applyAlignment="1">
      <alignment horizontal="center" vertical="center"/>
    </xf>
    <xf numFmtId="0" fontId="104" fillId="6" borderId="30" xfId="6" applyFont="1" applyFill="1" applyBorder="1" applyAlignment="1">
      <alignment horizontal="center" vertical="center"/>
    </xf>
    <xf numFmtId="0" fontId="104" fillId="6" borderId="31" xfId="6" applyFont="1" applyFill="1" applyBorder="1" applyAlignment="1">
      <alignment horizontal="center" vertical="center"/>
    </xf>
    <xf numFmtId="0" fontId="104" fillId="6" borderId="27" xfId="6" applyFont="1" applyFill="1" applyBorder="1" applyAlignment="1">
      <alignment horizontal="center" vertical="center"/>
    </xf>
    <xf numFmtId="0" fontId="104" fillId="6" borderId="64" xfId="6" applyFont="1" applyFill="1" applyBorder="1" applyAlignment="1">
      <alignment horizontal="center" vertical="center"/>
    </xf>
    <xf numFmtId="0" fontId="105" fillId="6" borderId="9" xfId="2" applyFont="1" applyFill="1" applyBorder="1" applyAlignment="1" applyProtection="1">
      <alignment horizontal="center" vertical="center"/>
      <protection locked="0"/>
    </xf>
    <xf numFmtId="0" fontId="105" fillId="6" borderId="40" xfId="2" applyFont="1" applyFill="1" applyBorder="1" applyAlignment="1" applyProtection="1">
      <alignment horizontal="center" vertical="center"/>
      <protection locked="0"/>
    </xf>
    <xf numFmtId="0" fontId="22" fillId="6" borderId="27" xfId="2" applyFont="1" applyFill="1" applyBorder="1" applyAlignment="1">
      <alignment horizontal="center" vertical="center"/>
    </xf>
    <xf numFmtId="0" fontId="22" fillId="6" borderId="28" xfId="2" applyFont="1" applyFill="1" applyBorder="1" applyAlignment="1">
      <alignment horizontal="center" vertical="center"/>
    </xf>
    <xf numFmtId="0" fontId="22" fillId="6" borderId="29" xfId="2" applyFont="1" applyFill="1" applyBorder="1" applyAlignment="1">
      <alignment horizontal="center" vertical="center"/>
    </xf>
    <xf numFmtId="0" fontId="22" fillId="6" borderId="30" xfId="2" applyFont="1" applyFill="1" applyBorder="1" applyAlignment="1">
      <alignment horizontal="center" vertical="center"/>
    </xf>
    <xf numFmtId="0" fontId="22" fillId="6" borderId="31" xfId="2" applyFont="1" applyFill="1" applyBorder="1" applyAlignment="1">
      <alignment horizontal="center" vertical="center"/>
    </xf>
    <xf numFmtId="0" fontId="102" fillId="0" borderId="32" xfId="5" applyFont="1" applyBorder="1" applyAlignment="1">
      <alignment horizontal="center" vertical="center"/>
    </xf>
    <xf numFmtId="0" fontId="102" fillId="0" borderId="34" xfId="5" applyFont="1" applyBorder="1" applyAlignment="1">
      <alignment horizontal="center" vertical="center"/>
    </xf>
    <xf numFmtId="0" fontId="106" fillId="6" borderId="9" xfId="2" applyFont="1" applyFill="1" applyBorder="1" applyAlignment="1">
      <alignment horizontal="center" vertical="center"/>
    </xf>
    <xf numFmtId="0" fontId="106" fillId="6" borderId="40" xfId="2" applyFont="1" applyFill="1" applyBorder="1" applyAlignment="1">
      <alignment horizontal="center" vertical="center"/>
    </xf>
    <xf numFmtId="0" fontId="103" fillId="6" borderId="28" xfId="2" applyFont="1" applyFill="1" applyBorder="1" applyAlignment="1">
      <alignment horizontal="center" vertical="center"/>
    </xf>
    <xf numFmtId="0" fontId="104" fillId="6" borderId="28" xfId="2" applyFont="1" applyFill="1" applyBorder="1" applyAlignment="1">
      <alignment horizontal="center" vertical="center" wrapText="1"/>
    </xf>
    <xf numFmtId="0" fontId="109" fillId="0" borderId="0" xfId="2" applyFont="1" applyAlignment="1">
      <alignment horizontal="center" vertical="center"/>
    </xf>
    <xf numFmtId="38" fontId="108" fillId="6" borderId="9" xfId="15" applyFont="1" applyFill="1" applyBorder="1" applyAlignment="1" applyProtection="1">
      <alignment horizontal="center" vertical="center"/>
    </xf>
    <xf numFmtId="176" fontId="27" fillId="8" borderId="0" xfId="2" applyNumberFormat="1" applyFont="1" applyFill="1" applyAlignment="1">
      <alignment horizontal="center" vertical="center"/>
    </xf>
    <xf numFmtId="176" fontId="2" fillId="0" borderId="0" xfId="2" applyNumberFormat="1" applyAlignment="1">
      <alignment horizontal="center" vertical="center"/>
    </xf>
    <xf numFmtId="0" fontId="27" fillId="0" borderId="11" xfId="2" applyFont="1" applyBorder="1" applyAlignment="1">
      <alignment horizontal="center" vertical="center"/>
    </xf>
    <xf numFmtId="0" fontId="59" fillId="0" borderId="0" xfId="2" applyFont="1" applyAlignment="1">
      <alignment horizontal="center" vertical="center"/>
    </xf>
    <xf numFmtId="0" fontId="110" fillId="6" borderId="9" xfId="2" applyFont="1" applyFill="1" applyBorder="1" applyAlignment="1">
      <alignment horizontal="center" vertical="center"/>
    </xf>
    <xf numFmtId="0" fontId="110" fillId="6" borderId="16" xfId="2" applyFont="1" applyFill="1" applyBorder="1" applyAlignment="1">
      <alignment horizontal="center" vertical="center"/>
    </xf>
    <xf numFmtId="0" fontId="110" fillId="6" borderId="40" xfId="2" applyFont="1" applyFill="1" applyBorder="1" applyAlignment="1">
      <alignment horizontal="center" vertical="center"/>
    </xf>
    <xf numFmtId="0" fontId="88" fillId="6" borderId="9" xfId="23" applyFont="1" applyFill="1" applyBorder="1" applyAlignment="1">
      <alignment horizontal="center" vertical="center"/>
    </xf>
    <xf numFmtId="187" fontId="46" fillId="0" borderId="43" xfId="2" applyNumberFormat="1" applyFont="1" applyBorder="1" applyAlignment="1">
      <alignment vertical="center" shrinkToFit="1"/>
    </xf>
    <xf numFmtId="187" fontId="46" fillId="0" borderId="40" xfId="2" applyNumberFormat="1" applyFont="1" applyBorder="1" applyAlignment="1">
      <alignment vertical="center" shrinkToFit="1"/>
    </xf>
    <xf numFmtId="187" fontId="35" fillId="0" borderId="59" xfId="2" applyNumberFormat="1" applyFont="1" applyBorder="1" applyAlignment="1">
      <alignment vertical="center" shrinkToFit="1"/>
    </xf>
    <xf numFmtId="187" fontId="47" fillId="0" borderId="40" xfId="2" applyNumberFormat="1" applyFont="1" applyBorder="1" applyAlignment="1">
      <alignment vertical="center" shrinkToFit="1"/>
    </xf>
    <xf numFmtId="187" fontId="33" fillId="0" borderId="59" xfId="2" applyNumberFormat="1" applyFont="1" applyBorder="1" applyAlignment="1">
      <alignment horizontal="center" vertical="center" shrinkToFit="1"/>
    </xf>
    <xf numFmtId="187" fontId="47" fillId="0" borderId="43" xfId="2" applyNumberFormat="1" applyFont="1" applyBorder="1" applyAlignment="1">
      <alignment horizontal="right" vertical="center" shrinkToFit="1"/>
    </xf>
    <xf numFmtId="187" fontId="46" fillId="0" borderId="59" xfId="2" applyNumberFormat="1" applyFont="1" applyBorder="1" applyAlignment="1">
      <alignment vertical="center" shrinkToFit="1"/>
    </xf>
    <xf numFmtId="187" fontId="47" fillId="0" borderId="44" xfId="2" applyNumberFormat="1" applyFont="1" applyBorder="1" applyAlignment="1">
      <alignment vertical="center" shrinkToFit="1"/>
    </xf>
    <xf numFmtId="187" fontId="47" fillId="0" borderId="90" xfId="2" applyNumberFormat="1" applyFont="1" applyBorder="1" applyAlignment="1">
      <alignment vertical="center" shrinkToFit="1"/>
    </xf>
    <xf numFmtId="187" fontId="2" fillId="0" borderId="59" xfId="2" applyNumberFormat="1" applyBorder="1" applyAlignment="1">
      <alignment vertical="center" shrinkToFit="1"/>
    </xf>
    <xf numFmtId="0" fontId="3" fillId="0" borderId="21" xfId="2" applyFont="1" applyBorder="1" applyAlignment="1">
      <alignment horizontal="center" vertical="center"/>
    </xf>
    <xf numFmtId="0" fontId="113" fillId="6" borderId="28" xfId="2" applyFont="1" applyFill="1" applyBorder="1" applyAlignment="1">
      <alignment horizontal="center" vertical="center"/>
    </xf>
    <xf numFmtId="0" fontId="113" fillId="6" borderId="30" xfId="2" applyFont="1" applyFill="1" applyBorder="1" applyAlignment="1">
      <alignment horizontal="center" vertical="center"/>
    </xf>
    <xf numFmtId="0" fontId="113" fillId="6" borderId="27" xfId="2" applyFont="1" applyFill="1" applyBorder="1" applyAlignment="1">
      <alignment horizontal="center" vertical="center"/>
    </xf>
    <xf numFmtId="0" fontId="2" fillId="0" borderId="9" xfId="2" applyBorder="1" applyAlignment="1">
      <alignment horizontal="center" vertical="center" wrapText="1"/>
    </xf>
    <xf numFmtId="0" fontId="102" fillId="0" borderId="33" xfId="5" applyFont="1" applyBorder="1" applyAlignment="1">
      <alignment horizontal="center" vertical="center"/>
    </xf>
    <xf numFmtId="0" fontId="102" fillId="0" borderId="22" xfId="5" applyFont="1" applyBorder="1" applyAlignment="1">
      <alignment horizontal="center" vertical="center"/>
    </xf>
    <xf numFmtId="0" fontId="26" fillId="0" borderId="20" xfId="2" applyFont="1" applyBorder="1" applyAlignment="1">
      <alignment horizontal="center" vertical="center"/>
    </xf>
    <xf numFmtId="176" fontId="2" fillId="0" borderId="22" xfId="2" applyNumberFormat="1" applyBorder="1" applyAlignment="1">
      <alignment vertical="center"/>
    </xf>
    <xf numFmtId="0" fontId="88" fillId="3" borderId="9" xfId="23" applyFont="1" applyFill="1" applyBorder="1" applyAlignment="1" applyProtection="1">
      <alignment horizontal="center" vertical="center" shrinkToFit="1"/>
      <protection locked="0"/>
    </xf>
    <xf numFmtId="0" fontId="79" fillId="3" borderId="9" xfId="23" applyFont="1" applyFill="1" applyBorder="1" applyAlignment="1" applyProtection="1">
      <alignment horizontal="center" vertical="center" shrinkToFit="1"/>
      <protection locked="0"/>
    </xf>
    <xf numFmtId="0" fontId="3" fillId="0" borderId="35" xfId="2" applyFont="1" applyBorder="1" applyAlignment="1">
      <alignment horizontal="center" vertical="center"/>
    </xf>
    <xf numFmtId="0" fontId="13" fillId="0" borderId="25" xfId="2" applyFont="1" applyBorder="1" applyAlignment="1">
      <alignment horizontal="center" vertical="center" wrapText="1"/>
    </xf>
    <xf numFmtId="0" fontId="3" fillId="0" borderId="6" xfId="5" applyFont="1" applyBorder="1" applyAlignment="1">
      <alignment horizontal="center" vertical="center"/>
    </xf>
    <xf numFmtId="0" fontId="15" fillId="0" borderId="45" xfId="2" applyFont="1" applyBorder="1" applyAlignment="1">
      <alignment horizontal="center" vertical="center" wrapText="1"/>
    </xf>
    <xf numFmtId="0" fontId="16" fillId="0" borderId="54" xfId="2" applyFont="1" applyBorder="1" applyAlignment="1">
      <alignment vertical="center"/>
    </xf>
    <xf numFmtId="187" fontId="16" fillId="0" borderId="33" xfId="2" applyNumberFormat="1" applyFont="1" applyBorder="1" applyAlignment="1">
      <alignment vertical="center"/>
    </xf>
    <xf numFmtId="0" fontId="16" fillId="0" borderId="46" xfId="2" applyFont="1" applyBorder="1" applyAlignment="1">
      <alignment vertical="center"/>
    </xf>
    <xf numFmtId="0" fontId="9" fillId="0" borderId="0" xfId="5" applyFont="1" applyAlignment="1">
      <alignment horizontal="right" vertical="center"/>
    </xf>
    <xf numFmtId="0" fontId="24" fillId="0" borderId="0" xfId="5" applyFont="1" applyAlignment="1">
      <alignment horizontal="left" vertical="center"/>
    </xf>
    <xf numFmtId="0" fontId="25" fillId="0" borderId="0" xfId="5" applyFont="1" applyAlignment="1">
      <alignment horizontal="left" vertical="center"/>
    </xf>
    <xf numFmtId="0" fontId="27" fillId="0" borderId="9" xfId="20" applyFont="1" applyBorder="1" applyAlignment="1">
      <alignment horizontal="center" vertical="center"/>
    </xf>
    <xf numFmtId="201" fontId="27" fillId="0" borderId="9" xfId="20" applyNumberFormat="1" applyFont="1" applyBorder="1" applyAlignment="1">
      <alignment horizontal="center" vertical="center"/>
    </xf>
    <xf numFmtId="201" fontId="111" fillId="0" borderId="113" xfId="20" applyNumberFormat="1" applyFont="1" applyBorder="1" applyAlignment="1">
      <alignment horizontal="center" vertical="center"/>
    </xf>
    <xf numFmtId="0" fontId="26" fillId="0" borderId="0" xfId="2" applyFont="1"/>
    <xf numFmtId="0" fontId="2" fillId="0" borderId="62" xfId="2" applyBorder="1" applyAlignment="1">
      <alignment vertical="center"/>
    </xf>
    <xf numFmtId="0" fontId="27" fillId="0" borderId="53" xfId="2" applyFont="1" applyBorder="1" applyAlignment="1">
      <alignment horizontal="center" vertical="center"/>
    </xf>
    <xf numFmtId="0" fontId="27" fillId="0" borderId="57" xfId="2" applyFont="1" applyBorder="1" applyAlignment="1">
      <alignment horizontal="center" vertical="center"/>
    </xf>
    <xf numFmtId="0" fontId="2" fillId="0" borderId="21" xfId="2" applyBorder="1" applyAlignment="1">
      <alignment vertical="center"/>
    </xf>
    <xf numFmtId="0" fontId="105" fillId="6" borderId="53" xfId="2" applyFont="1" applyFill="1" applyBorder="1" applyAlignment="1" applyProtection="1">
      <alignment horizontal="center" vertical="center"/>
      <protection locked="0"/>
    </xf>
    <xf numFmtId="0" fontId="105" fillId="6" borderId="16" xfId="2" applyFont="1" applyFill="1" applyBorder="1" applyAlignment="1" applyProtection="1">
      <alignment horizontal="center" vertical="center"/>
      <protection locked="0"/>
    </xf>
    <xf numFmtId="0" fontId="25" fillId="0" borderId="59" xfId="5" applyFont="1" applyBorder="1" applyAlignment="1">
      <alignment vertical="center"/>
    </xf>
    <xf numFmtId="187" fontId="115" fillId="0" borderId="9" xfId="10" applyNumberFormat="1" applyFont="1" applyBorder="1" applyAlignment="1">
      <alignment horizontal="center" vertical="center" shrinkToFit="1"/>
    </xf>
    <xf numFmtId="187" fontId="115" fillId="0" borderId="9" xfId="10" applyNumberFormat="1" applyFont="1" applyBorder="1" applyAlignment="1">
      <alignment horizontal="center" vertical="center"/>
    </xf>
    <xf numFmtId="199" fontId="115" fillId="0" borderId="9" xfId="6" applyNumberFormat="1" applyFont="1" applyBorder="1" applyAlignment="1">
      <alignment horizontal="center" vertical="center"/>
    </xf>
    <xf numFmtId="200" fontId="115" fillId="0" borderId="9" xfId="6" applyNumberFormat="1" applyFont="1" applyBorder="1" applyAlignment="1">
      <alignment horizontal="center" vertical="center"/>
    </xf>
    <xf numFmtId="0" fontId="115" fillId="0" borderId="53" xfId="6" applyFont="1" applyBorder="1" applyAlignment="1">
      <alignment horizontal="center" vertical="center"/>
    </xf>
    <xf numFmtId="0" fontId="79" fillId="9" borderId="0" xfId="23" applyFont="1" applyFill="1" applyAlignment="1">
      <alignment horizontal="right" vertical="center" wrapText="1" shrinkToFit="1"/>
    </xf>
    <xf numFmtId="0" fontId="117" fillId="0" borderId="0" xfId="10" applyFont="1"/>
    <xf numFmtId="198" fontId="2" fillId="0" borderId="0" xfId="2" applyNumberFormat="1"/>
    <xf numFmtId="58" fontId="116" fillId="0" borderId="0" xfId="10" quotePrefix="1" applyNumberFormat="1" applyFont="1"/>
    <xf numFmtId="0" fontId="3" fillId="0" borderId="0" xfId="6" applyFont="1" applyAlignment="1">
      <alignment horizontal="center" vertical="center"/>
    </xf>
    <xf numFmtId="0" fontId="3" fillId="0" borderId="0" xfId="6" applyFont="1">
      <alignment vertical="center"/>
    </xf>
    <xf numFmtId="0" fontId="3" fillId="0" borderId="0" xfId="6" applyFont="1" applyAlignment="1">
      <alignment vertical="center" wrapText="1"/>
    </xf>
    <xf numFmtId="0" fontId="3" fillId="0" borderId="0" xfId="6" quotePrefix="1" applyFont="1">
      <alignment vertical="center"/>
    </xf>
    <xf numFmtId="0" fontId="2" fillId="0" borderId="94" xfId="2" applyBorder="1" applyAlignment="1">
      <alignment vertical="center"/>
    </xf>
    <xf numFmtId="0" fontId="2" fillId="0" borderId="62" xfId="2" applyBorder="1" applyAlignment="1">
      <alignment horizontal="center" vertical="center"/>
    </xf>
    <xf numFmtId="0" fontId="12" fillId="9" borderId="0" xfId="6" applyFont="1" applyFill="1">
      <alignment vertical="center"/>
    </xf>
    <xf numFmtId="0" fontId="3" fillId="9" borderId="0" xfId="6" applyFont="1" applyFill="1" applyAlignment="1">
      <alignment horizontal="center" vertical="center"/>
    </xf>
    <xf numFmtId="0" fontId="3" fillId="9" borderId="0" xfId="6" applyFont="1" applyFill="1">
      <alignment vertical="center"/>
    </xf>
    <xf numFmtId="0" fontId="9" fillId="9" borderId="0" xfId="6" applyFont="1" applyFill="1" applyAlignment="1">
      <alignment horizontal="center" vertical="center"/>
    </xf>
    <xf numFmtId="0" fontId="9" fillId="9" borderId="0" xfId="6" applyFont="1" applyFill="1" applyAlignment="1">
      <alignment horizontal="left" vertical="center"/>
    </xf>
    <xf numFmtId="0" fontId="3" fillId="9" borderId="0" xfId="6" applyFont="1" applyFill="1" applyAlignment="1">
      <alignment horizontal="right" vertical="center"/>
    </xf>
    <xf numFmtId="0" fontId="9" fillId="9" borderId="0" xfId="6" applyFont="1" applyFill="1" applyAlignment="1">
      <alignment horizontal="right" vertical="center"/>
    </xf>
    <xf numFmtId="0" fontId="15" fillId="9" borderId="0" xfId="6" applyFont="1" applyFill="1">
      <alignment vertical="center"/>
    </xf>
    <xf numFmtId="0" fontId="12" fillId="9" borderId="0" xfId="6" applyFont="1" applyFill="1" applyAlignment="1">
      <alignment wrapText="1"/>
    </xf>
    <xf numFmtId="0" fontId="17" fillId="9" borderId="0" xfId="6" applyFont="1" applyFill="1" applyAlignment="1">
      <alignment horizontal="right" vertical="top"/>
    </xf>
    <xf numFmtId="0" fontId="17" fillId="9" borderId="0" xfId="6" applyFont="1" applyFill="1" applyAlignment="1">
      <alignment horizontal="right" vertical="center"/>
    </xf>
    <xf numFmtId="0" fontId="38" fillId="9" borderId="32" xfId="6" applyFont="1" applyFill="1" applyBorder="1">
      <alignment vertical="center"/>
    </xf>
    <xf numFmtId="0" fontId="119" fillId="9" borderId="53" xfId="6" applyFont="1" applyFill="1" applyBorder="1" applyAlignment="1">
      <alignment horizontal="center" vertical="center"/>
    </xf>
    <xf numFmtId="202" fontId="17" fillId="9" borderId="53" xfId="2" applyNumberFormat="1" applyFont="1" applyFill="1" applyBorder="1" applyAlignment="1">
      <alignment vertical="center" shrinkToFit="1"/>
    </xf>
    <xf numFmtId="203" fontId="17" fillId="9" borderId="53" xfId="2" applyNumberFormat="1" applyFont="1" applyFill="1" applyBorder="1" applyAlignment="1">
      <alignment vertical="center" shrinkToFit="1"/>
    </xf>
    <xf numFmtId="203" fontId="17" fillId="9" borderId="1" xfId="2" applyNumberFormat="1" applyFont="1" applyFill="1" applyBorder="1" applyAlignment="1">
      <alignment vertical="center" shrinkToFit="1"/>
    </xf>
    <xf numFmtId="203" fontId="17" fillId="9" borderId="18" xfId="2" applyNumberFormat="1" applyFont="1" applyFill="1" applyBorder="1" applyAlignment="1">
      <alignment vertical="center" shrinkToFit="1"/>
    </xf>
    <xf numFmtId="203" fontId="17" fillId="9" borderId="10" xfId="2" applyNumberFormat="1" applyFont="1" applyFill="1" applyBorder="1" applyAlignment="1">
      <alignment vertical="center" shrinkToFit="1"/>
    </xf>
    <xf numFmtId="202" fontId="17" fillId="9" borderId="34" xfId="2" applyNumberFormat="1" applyFont="1" applyFill="1" applyBorder="1" applyAlignment="1">
      <alignment vertical="center" shrinkToFit="1"/>
    </xf>
    <xf numFmtId="203" fontId="17" fillId="9" borderId="10" xfId="15" applyNumberFormat="1" applyFont="1" applyFill="1" applyBorder="1" applyAlignment="1">
      <alignment vertical="center"/>
    </xf>
    <xf numFmtId="0" fontId="38" fillId="9" borderId="34" xfId="6" applyFont="1" applyFill="1" applyBorder="1">
      <alignment vertical="center"/>
    </xf>
    <xf numFmtId="0" fontId="119" fillId="9" borderId="9" xfId="6" applyFont="1" applyFill="1" applyBorder="1" applyAlignment="1">
      <alignment horizontal="center" vertical="center"/>
    </xf>
    <xf numFmtId="203" fontId="118" fillId="9" borderId="60" xfId="6" applyNumberFormat="1" applyFont="1" applyFill="1" applyBorder="1">
      <alignment vertical="center"/>
    </xf>
    <xf numFmtId="203" fontId="118" fillId="9" borderId="102" xfId="6" applyNumberFormat="1" applyFont="1" applyFill="1" applyBorder="1">
      <alignment vertical="center"/>
    </xf>
    <xf numFmtId="0" fontId="3" fillId="0" borderId="7" xfId="5" applyFont="1" applyBorder="1" applyAlignment="1">
      <alignment horizontal="center" vertical="center"/>
    </xf>
    <xf numFmtId="0" fontId="120" fillId="0" borderId="9" xfId="16" applyFont="1" applyBorder="1" applyAlignment="1">
      <alignment horizontal="center" vertical="center" wrapText="1"/>
    </xf>
    <xf numFmtId="0" fontId="13" fillId="0" borderId="17" xfId="6" applyFont="1" applyBorder="1" applyAlignment="1">
      <alignment horizontal="center" vertical="center" wrapText="1"/>
    </xf>
    <xf numFmtId="0" fontId="104" fillId="6" borderId="29" xfId="6" applyFont="1" applyFill="1" applyBorder="1" applyAlignment="1">
      <alignment horizontal="center" vertical="center"/>
    </xf>
    <xf numFmtId="0" fontId="3" fillId="0" borderId="44" xfId="6" applyFont="1" applyBorder="1">
      <alignment vertical="center"/>
    </xf>
    <xf numFmtId="0" fontId="49" fillId="0" borderId="65" xfId="2" applyFont="1" applyBorder="1"/>
    <xf numFmtId="0" fontId="49" fillId="0" borderId="48" xfId="2" applyFont="1" applyBorder="1"/>
    <xf numFmtId="0" fontId="49" fillId="0" borderId="91" xfId="2" applyFont="1" applyBorder="1"/>
    <xf numFmtId="0" fontId="49" fillId="0" borderId="66" xfId="2" applyFont="1" applyBorder="1"/>
    <xf numFmtId="0" fontId="49" fillId="0" borderId="92" xfId="2" applyFont="1" applyBorder="1"/>
    <xf numFmtId="0" fontId="49" fillId="0" borderId="63" xfId="2" applyFont="1" applyBorder="1"/>
    <xf numFmtId="0" fontId="49" fillId="0" borderId="56" xfId="2" applyFont="1" applyBorder="1"/>
    <xf numFmtId="0" fontId="49" fillId="0" borderId="61" xfId="2" applyFont="1" applyBorder="1"/>
    <xf numFmtId="0" fontId="49" fillId="0" borderId="96" xfId="2" applyFont="1" applyBorder="1"/>
    <xf numFmtId="0" fontId="49" fillId="0" borderId="93" xfId="2" applyFont="1" applyBorder="1"/>
    <xf numFmtId="0" fontId="51" fillId="0" borderId="0" xfId="2" applyFont="1"/>
    <xf numFmtId="0" fontId="49" fillId="0" borderId="0" xfId="2" applyFont="1" applyAlignment="1">
      <alignment vertical="center" shrinkToFit="1"/>
    </xf>
    <xf numFmtId="0" fontId="49" fillId="0" borderId="51" xfId="2" applyFont="1" applyBorder="1"/>
    <xf numFmtId="0" fontId="2" fillId="0" borderId="92" xfId="2" applyBorder="1"/>
    <xf numFmtId="0" fontId="49" fillId="0" borderId="0" xfId="2" applyFont="1" applyAlignment="1">
      <alignment vertical="center"/>
    </xf>
    <xf numFmtId="0" fontId="49" fillId="0" borderId="62" xfId="2" applyFont="1" applyBorder="1"/>
    <xf numFmtId="0" fontId="51" fillId="0" borderId="0" xfId="2" applyFont="1" applyAlignment="1">
      <alignment vertical="center"/>
    </xf>
    <xf numFmtId="58" fontId="55" fillId="0" borderId="62" xfId="2" applyNumberFormat="1" applyFont="1" applyBorder="1" applyAlignment="1">
      <alignment horizontal="left"/>
    </xf>
    <xf numFmtId="58" fontId="55" fillId="0" borderId="0" xfId="2" applyNumberFormat="1" applyFont="1" applyAlignment="1">
      <alignment horizontal="left"/>
    </xf>
    <xf numFmtId="38" fontId="49" fillId="0" borderId="0" xfId="4" applyFont="1" applyFill="1" applyBorder="1" applyAlignment="1" applyProtection="1">
      <alignment horizontal="center"/>
    </xf>
    <xf numFmtId="38" fontId="49" fillId="0" borderId="0" xfId="2" applyNumberFormat="1" applyFont="1" applyAlignment="1">
      <alignment horizontal="center"/>
    </xf>
    <xf numFmtId="0" fontId="51" fillId="0" borderId="0" xfId="2" applyFont="1" applyAlignment="1">
      <alignment horizontal="distributed" vertical="center"/>
    </xf>
    <xf numFmtId="38" fontId="49" fillId="0" borderId="0" xfId="4" applyFont="1" applyBorder="1" applyAlignment="1" applyProtection="1">
      <alignment horizontal="center"/>
    </xf>
    <xf numFmtId="38" fontId="49" fillId="0" borderId="0" xfId="2" applyNumberFormat="1" applyFont="1"/>
    <xf numFmtId="0" fontId="49" fillId="0" borderId="54" xfId="2" applyFont="1" applyBorder="1"/>
    <xf numFmtId="0" fontId="51" fillId="0" borderId="0" xfId="2" applyFont="1" applyAlignment="1">
      <alignment horizontal="left" vertical="center"/>
    </xf>
    <xf numFmtId="0" fontId="51" fillId="0" borderId="1" xfId="2" applyFont="1" applyBorder="1" applyAlignment="1">
      <alignment horizontal="left" vertical="center"/>
    </xf>
    <xf numFmtId="0" fontId="2" fillId="0" borderId="1" xfId="2" applyBorder="1" applyAlignment="1">
      <alignment horizontal="left" vertical="center"/>
    </xf>
    <xf numFmtId="0" fontId="49" fillId="0" borderId="67" xfId="2" applyFont="1" applyBorder="1"/>
    <xf numFmtId="0" fontId="51" fillId="0" borderId="68" xfId="2" applyFont="1" applyBorder="1"/>
    <xf numFmtId="0" fontId="49" fillId="0" borderId="98" xfId="2" applyFont="1" applyBorder="1"/>
    <xf numFmtId="0" fontId="49" fillId="0" borderId="68" xfId="2" applyFont="1" applyBorder="1"/>
    <xf numFmtId="0" fontId="49" fillId="0" borderId="99" xfId="2" applyFont="1" applyBorder="1"/>
    <xf numFmtId="0" fontId="49" fillId="0" borderId="69" xfId="2" applyFont="1" applyBorder="1"/>
    <xf numFmtId="0" fontId="92" fillId="0" borderId="0" xfId="16" applyFont="1" applyAlignment="1" applyProtection="1">
      <alignment horizontal="left" vertical="center"/>
      <protection locked="0"/>
    </xf>
    <xf numFmtId="0" fontId="3" fillId="0" borderId="0" xfId="2" applyFont="1" applyAlignment="1" applyProtection="1">
      <alignment vertical="center"/>
      <protection locked="0"/>
    </xf>
    <xf numFmtId="0" fontId="13" fillId="0" borderId="0" xfId="2" applyFont="1" applyAlignment="1">
      <alignment horizontal="center" vertical="center" wrapText="1"/>
    </xf>
    <xf numFmtId="0" fontId="22" fillId="0" borderId="0" xfId="2" applyFont="1" applyAlignment="1">
      <alignment horizontal="center" vertical="center"/>
    </xf>
    <xf numFmtId="187" fontId="46" fillId="0" borderId="53" xfId="2" applyNumberFormat="1" applyFont="1" applyBorder="1" applyAlignment="1">
      <alignment vertical="center"/>
    </xf>
    <xf numFmtId="187" fontId="46" fillId="0" borderId="53" xfId="2" applyNumberFormat="1" applyFont="1" applyBorder="1" applyAlignment="1">
      <alignment horizontal="right" vertical="center"/>
    </xf>
    <xf numFmtId="0" fontId="123" fillId="0" borderId="0" xfId="2" applyFont="1" applyAlignment="1">
      <alignment vertical="center"/>
    </xf>
    <xf numFmtId="49" fontId="103" fillId="6" borderId="28" xfId="2" applyNumberFormat="1" applyFont="1" applyFill="1" applyBorder="1" applyAlignment="1">
      <alignment horizontal="center" vertical="center"/>
    </xf>
    <xf numFmtId="49" fontId="104" fillId="6" borderId="28" xfId="2" applyNumberFormat="1" applyFont="1" applyFill="1" applyBorder="1" applyAlignment="1">
      <alignment horizontal="center" vertical="center"/>
    </xf>
    <xf numFmtId="0" fontId="3" fillId="0" borderId="0" xfId="22" applyFont="1"/>
    <xf numFmtId="197" fontId="3" fillId="3" borderId="0" xfId="22" applyNumberFormat="1" applyFont="1" applyFill="1"/>
    <xf numFmtId="0" fontId="125" fillId="0" borderId="0" xfId="22" applyFont="1"/>
    <xf numFmtId="0" fontId="15" fillId="3" borderId="0" xfId="22" applyFont="1" applyFill="1" applyAlignment="1">
      <alignment vertical="center"/>
    </xf>
    <xf numFmtId="0" fontId="3" fillId="3" borderId="0" xfId="22" applyFont="1" applyFill="1"/>
    <xf numFmtId="0" fontId="3" fillId="0" borderId="0" xfId="22" applyFont="1" applyAlignment="1">
      <alignment vertical="center" wrapText="1"/>
    </xf>
    <xf numFmtId="0" fontId="3" fillId="0" borderId="61" xfId="22" applyFont="1" applyBorder="1"/>
    <xf numFmtId="0" fontId="115" fillId="0" borderId="9" xfId="10" applyFont="1" applyBorder="1" applyAlignment="1">
      <alignment horizontal="center" vertical="center" shrinkToFit="1"/>
    </xf>
    <xf numFmtId="0" fontId="115" fillId="0" borderId="9" xfId="10" applyFont="1" applyBorder="1" applyAlignment="1">
      <alignment horizontal="center" vertical="center" wrapText="1" shrinkToFit="1"/>
    </xf>
    <xf numFmtId="0" fontId="115" fillId="0" borderId="53" xfId="10" applyFont="1" applyBorder="1" applyAlignment="1">
      <alignment horizontal="center" vertical="center" shrinkToFit="1"/>
    </xf>
    <xf numFmtId="0" fontId="115" fillId="0" borderId="9" xfId="10" applyFont="1" applyBorder="1" applyAlignment="1">
      <alignment horizontal="center" vertical="center"/>
    </xf>
    <xf numFmtId="0" fontId="115" fillId="0" borderId="12" xfId="10" applyFont="1" applyBorder="1" applyAlignment="1">
      <alignment horizontal="center" vertical="center" shrinkToFit="1"/>
    </xf>
    <xf numFmtId="0" fontId="115" fillId="0" borderId="22" xfId="10" applyFont="1" applyBorder="1" applyAlignment="1">
      <alignment horizontal="center" vertical="center" shrinkToFit="1"/>
    </xf>
    <xf numFmtId="0" fontId="58" fillId="0" borderId="0" xfId="10"/>
    <xf numFmtId="200" fontId="115" fillId="0" borderId="11" xfId="6" applyNumberFormat="1" applyFont="1" applyBorder="1" applyAlignment="1">
      <alignment horizontal="center" vertical="center"/>
    </xf>
    <xf numFmtId="0" fontId="115" fillId="0" borderId="20" xfId="6" applyFont="1" applyBorder="1" applyAlignment="1">
      <alignment horizontal="center" vertical="center"/>
    </xf>
    <xf numFmtId="199" fontId="115" fillId="0" borderId="22" xfId="6" applyNumberFormat="1" applyFont="1" applyBorder="1" applyAlignment="1">
      <alignment horizontal="center" vertical="center"/>
    </xf>
    <xf numFmtId="0" fontId="116" fillId="0" borderId="0" xfId="10" applyFont="1"/>
    <xf numFmtId="0" fontId="116" fillId="0" borderId="0" xfId="10" quotePrefix="1" applyFont="1"/>
    <xf numFmtId="0" fontId="58" fillId="0" borderId="0" xfId="10" applyAlignment="1">
      <alignment shrinkToFit="1"/>
    </xf>
    <xf numFmtId="0" fontId="99" fillId="0" borderId="0" xfId="0" applyFont="1" applyAlignment="1"/>
    <xf numFmtId="0" fontId="3" fillId="0" borderId="16" xfId="2" applyFont="1" applyBorder="1" applyAlignment="1">
      <alignment horizontal="center" vertical="center"/>
    </xf>
    <xf numFmtId="20" fontId="29" fillId="9" borderId="43" xfId="2" applyNumberFormat="1" applyFont="1" applyFill="1" applyBorder="1" applyAlignment="1">
      <alignment horizontal="center" vertical="center"/>
    </xf>
    <xf numFmtId="0" fontId="79" fillId="9" borderId="0" xfId="23" applyFont="1" applyFill="1" applyAlignment="1">
      <alignment horizontal="center" vertical="center" wrapText="1" shrinkToFit="1"/>
    </xf>
    <xf numFmtId="0" fontId="27" fillId="0" borderId="0" xfId="0" applyFont="1" applyAlignment="1">
      <alignment horizontal="center" vertical="center"/>
    </xf>
    <xf numFmtId="201" fontId="111" fillId="0" borderId="0" xfId="0" applyNumberFormat="1" applyFont="1" applyAlignment="1">
      <alignment horizontal="center" vertical="center"/>
    </xf>
    <xf numFmtId="0" fontId="0" fillId="0" borderId="9" xfId="0" applyBorder="1">
      <alignment vertical="center"/>
    </xf>
    <xf numFmtId="0" fontId="27" fillId="0" borderId="40" xfId="20" applyFont="1" applyBorder="1" applyAlignment="1">
      <alignment horizontal="center" vertical="center"/>
    </xf>
    <xf numFmtId="0" fontId="27" fillId="0" borderId="53" xfId="20" applyFont="1" applyBorder="1" applyAlignment="1">
      <alignment horizontal="center" vertical="center"/>
    </xf>
    <xf numFmtId="0" fontId="27" fillId="0" borderId="57" xfId="20" applyFont="1" applyBorder="1" applyAlignment="1">
      <alignment horizontal="center" vertical="center"/>
    </xf>
    <xf numFmtId="0" fontId="27" fillId="0" borderId="10" xfId="20" applyFont="1" applyBorder="1" applyAlignment="1">
      <alignment horizontal="center" vertical="center"/>
    </xf>
    <xf numFmtId="0" fontId="27" fillId="0" borderId="44" xfId="20" applyFont="1" applyBorder="1" applyAlignment="1">
      <alignment horizontal="center" vertical="center"/>
    </xf>
    <xf numFmtId="0" fontId="29" fillId="0" borderId="9" xfId="0" applyFont="1" applyBorder="1" applyAlignment="1">
      <alignment vertical="center" wrapText="1"/>
    </xf>
    <xf numFmtId="180" fontId="2" fillId="0" borderId="12" xfId="2" applyNumberFormat="1" applyBorder="1" applyAlignment="1">
      <alignment horizontal="left" vertical="center"/>
    </xf>
    <xf numFmtId="0" fontId="3" fillId="0" borderId="0" xfId="2" applyFont="1" applyAlignment="1">
      <alignment vertical="top"/>
    </xf>
    <xf numFmtId="49" fontId="117" fillId="0" borderId="0" xfId="10" applyNumberFormat="1" applyFont="1"/>
    <xf numFmtId="0" fontId="93" fillId="0" borderId="0" xfId="16" applyFont="1" applyAlignment="1">
      <alignment vertical="center"/>
    </xf>
    <xf numFmtId="0" fontId="25" fillId="0" borderId="0" xfId="5" applyFont="1" applyAlignment="1">
      <alignment horizontal="right" vertical="center"/>
    </xf>
    <xf numFmtId="0" fontId="78" fillId="9" borderId="0" xfId="23" applyFont="1" applyFill="1" applyAlignment="1">
      <alignment vertical="center" wrapText="1"/>
    </xf>
    <xf numFmtId="0" fontId="82" fillId="9" borderId="0" xfId="23" applyFont="1" applyFill="1"/>
    <xf numFmtId="187" fontId="29" fillId="0" borderId="11" xfId="2" applyNumberFormat="1" applyFont="1" applyBorder="1" applyAlignment="1">
      <alignment horizontal="center" vertical="center"/>
    </xf>
    <xf numFmtId="0" fontId="29" fillId="0" borderId="62" xfId="2" applyFont="1" applyBorder="1" applyAlignment="1">
      <alignment horizontal="left" vertical="center"/>
    </xf>
    <xf numFmtId="0" fontId="115" fillId="0" borderId="9" xfId="10" applyFont="1" applyBorder="1" applyAlignment="1">
      <alignment vertical="center" wrapText="1" shrinkToFit="1"/>
    </xf>
    <xf numFmtId="0" fontId="115" fillId="0" borderId="9" xfId="10" applyFont="1" applyBorder="1" applyAlignment="1">
      <alignment vertical="center" shrinkToFit="1"/>
    </xf>
    <xf numFmtId="0" fontId="70" fillId="0" borderId="0" xfId="2" applyFont="1" applyAlignment="1">
      <alignment horizontal="center" vertical="center"/>
    </xf>
    <xf numFmtId="49" fontId="116" fillId="0" borderId="0" xfId="10" quotePrefix="1" applyNumberFormat="1" applyFont="1"/>
    <xf numFmtId="0" fontId="115" fillId="0" borderId="9" xfId="10" quotePrefix="1" applyFont="1" applyBorder="1" applyAlignment="1">
      <alignment horizontal="center" vertical="center" shrinkToFit="1"/>
    </xf>
    <xf numFmtId="0" fontId="2" fillId="0" borderId="9" xfId="2" applyBorder="1"/>
    <xf numFmtId="38" fontId="2" fillId="0" borderId="0" xfId="2" applyNumberFormat="1"/>
    <xf numFmtId="0" fontId="115" fillId="0" borderId="11" xfId="10" applyFont="1" applyBorder="1" applyAlignment="1">
      <alignment vertical="center" shrinkToFit="1"/>
    </xf>
    <xf numFmtId="0" fontId="115" fillId="0" borderId="12" xfId="10" applyFont="1" applyBorder="1" applyAlignment="1">
      <alignment vertical="center" shrinkToFit="1"/>
    </xf>
    <xf numFmtId="0" fontId="115" fillId="0" borderId="22" xfId="10" applyFont="1" applyBorder="1" applyAlignment="1">
      <alignment vertical="center" shrinkToFit="1"/>
    </xf>
    <xf numFmtId="0" fontId="2" fillId="0" borderId="0" xfId="2" applyAlignment="1" applyProtection="1">
      <alignment horizontal="center" vertical="center"/>
      <protection locked="0"/>
    </xf>
    <xf numFmtId="0" fontId="2" fillId="10" borderId="0" xfId="2" applyFill="1" applyAlignment="1">
      <alignment vertical="center"/>
    </xf>
    <xf numFmtId="0" fontId="29" fillId="0" borderId="0" xfId="2" applyFont="1" applyAlignment="1">
      <alignment vertical="distributed"/>
    </xf>
    <xf numFmtId="0" fontId="29" fillId="0" borderId="0" xfId="2" applyFont="1" applyAlignment="1">
      <alignment horizontal="distributed" vertical="distributed"/>
    </xf>
    <xf numFmtId="204" fontId="31" fillId="0" borderId="0" xfId="2" applyNumberFormat="1" applyFont="1" applyAlignment="1">
      <alignment horizontal="left" vertical="center"/>
    </xf>
    <xf numFmtId="0" fontId="31" fillId="0" borderId="0" xfId="2" applyFont="1" applyAlignment="1">
      <alignment horizontal="center" vertical="center"/>
    </xf>
    <xf numFmtId="204" fontId="31" fillId="0" borderId="0" xfId="2" applyNumberFormat="1" applyFont="1" applyAlignment="1">
      <alignment vertical="center"/>
    </xf>
    <xf numFmtId="0" fontId="31" fillId="0" borderId="0" xfId="2" applyFont="1" applyAlignment="1">
      <alignment horizontal="left" vertical="top"/>
    </xf>
    <xf numFmtId="0" fontId="28" fillId="0" borderId="0" xfId="2" applyFont="1" applyAlignment="1">
      <alignment horizontal="center" vertical="center"/>
    </xf>
    <xf numFmtId="192" fontId="18" fillId="0" borderId="40" xfId="2" applyNumberFormat="1" applyFont="1" applyBorder="1" applyAlignment="1">
      <alignment horizontal="center" vertical="center"/>
    </xf>
    <xf numFmtId="191" fontId="18" fillId="0" borderId="40" xfId="2" applyNumberFormat="1" applyFont="1" applyBorder="1" applyAlignment="1">
      <alignment horizontal="center" vertical="center" wrapText="1"/>
    </xf>
    <xf numFmtId="190" fontId="18" fillId="0" borderId="40" xfId="2" applyNumberFormat="1" applyFont="1" applyBorder="1" applyAlignment="1">
      <alignment horizontal="center" vertical="center"/>
    </xf>
    <xf numFmtId="190" fontId="35" fillId="0" borderId="40" xfId="2" applyNumberFormat="1" applyFont="1" applyBorder="1" applyAlignment="1">
      <alignment horizontal="center" vertical="center"/>
    </xf>
    <xf numFmtId="191" fontId="18" fillId="0" borderId="102" xfId="2" applyNumberFormat="1" applyFont="1" applyBorder="1" applyAlignment="1">
      <alignment horizontal="center" vertical="center" wrapText="1"/>
    </xf>
    <xf numFmtId="191" fontId="18" fillId="0" borderId="0" xfId="2" applyNumberFormat="1" applyFont="1" applyAlignment="1">
      <alignment horizontal="center" vertical="center"/>
    </xf>
    <xf numFmtId="0" fontId="18" fillId="0" borderId="0" xfId="2" applyFont="1" applyAlignment="1">
      <alignment horizontal="center" vertical="center"/>
    </xf>
    <xf numFmtId="20" fontId="18" fillId="0" borderId="65" xfId="2" applyNumberFormat="1" applyFont="1" applyBorder="1" applyAlignment="1">
      <alignment horizontal="center" vertical="center"/>
    </xf>
    <xf numFmtId="0" fontId="2" fillId="3" borderId="53" xfId="2" applyFill="1" applyBorder="1" applyAlignment="1" applyProtection="1">
      <alignment horizontal="center" vertical="center"/>
      <protection locked="0"/>
    </xf>
    <xf numFmtId="0" fontId="2" fillId="0" borderId="103" xfId="2" applyBorder="1" applyAlignment="1">
      <alignment horizontal="center" vertical="center"/>
    </xf>
    <xf numFmtId="0" fontId="2" fillId="0" borderId="66" xfId="2" applyBorder="1" applyAlignment="1">
      <alignment horizontal="center" vertical="center"/>
    </xf>
    <xf numFmtId="0" fontId="2" fillId="3" borderId="0" xfId="2" applyFill="1" applyAlignment="1">
      <alignment vertical="center"/>
    </xf>
    <xf numFmtId="20" fontId="2" fillId="0" borderId="0" xfId="2" applyNumberFormat="1" applyAlignment="1">
      <alignment vertical="center"/>
    </xf>
    <xf numFmtId="0" fontId="28" fillId="3" borderId="9" xfId="2" applyFont="1" applyFill="1" applyBorder="1" applyAlignment="1">
      <alignment horizontal="center" vertical="center"/>
    </xf>
    <xf numFmtId="20" fontId="18" fillId="0" borderId="34" xfId="2" applyNumberFormat="1" applyFont="1" applyBorder="1" applyAlignment="1">
      <alignment horizontal="center" vertical="center"/>
    </xf>
    <xf numFmtId="0" fontId="2" fillId="0" borderId="10" xfId="2" applyBorder="1" applyAlignment="1">
      <alignment horizontal="center" vertical="center"/>
    </xf>
    <xf numFmtId="20" fontId="18" fillId="0" borderId="101" xfId="2" applyNumberFormat="1" applyFont="1" applyBorder="1" applyAlignment="1">
      <alignment horizontal="center" vertical="center"/>
    </xf>
    <xf numFmtId="0" fontId="2" fillId="0" borderId="56" xfId="2" applyBorder="1" applyAlignment="1">
      <alignment horizontal="center" vertical="center"/>
    </xf>
    <xf numFmtId="20" fontId="18" fillId="0" borderId="70" xfId="2" applyNumberFormat="1" applyFont="1" applyBorder="1" applyAlignment="1">
      <alignment horizontal="center" vertical="center"/>
    </xf>
    <xf numFmtId="0" fontId="2" fillId="3" borderId="46" xfId="2" applyFill="1" applyBorder="1" applyAlignment="1" applyProtection="1">
      <alignment horizontal="center" vertical="center"/>
      <protection locked="0"/>
    </xf>
    <xf numFmtId="0" fontId="2" fillId="0" borderId="46" xfId="2" applyBorder="1" applyAlignment="1">
      <alignment horizontal="center" vertical="center"/>
    </xf>
    <xf numFmtId="0" fontId="2" fillId="0" borderId="69" xfId="2" applyBorder="1" applyAlignment="1">
      <alignment horizontal="center" vertical="center"/>
    </xf>
    <xf numFmtId="20" fontId="18" fillId="0" borderId="0" xfId="2" applyNumberFormat="1" applyFont="1" applyAlignment="1">
      <alignment horizontal="center" vertical="center"/>
    </xf>
    <xf numFmtId="0" fontId="46" fillId="0" borderId="0" xfId="2" applyFont="1" applyAlignment="1">
      <alignment vertical="center"/>
    </xf>
    <xf numFmtId="0" fontId="29" fillId="10" borderId="0" xfId="2" applyFont="1" applyFill="1" applyAlignment="1">
      <alignment vertical="center"/>
    </xf>
    <xf numFmtId="193" fontId="35" fillId="0" borderId="40" xfId="2" applyNumberFormat="1" applyFont="1" applyBorder="1" applyAlignment="1">
      <alignment horizontal="center" vertical="center"/>
    </xf>
    <xf numFmtId="191" fontId="2" fillId="0" borderId="40" xfId="2" applyNumberFormat="1" applyBorder="1" applyAlignment="1">
      <alignment horizontal="center" vertical="center" wrapText="1"/>
    </xf>
    <xf numFmtId="191" fontId="18" fillId="0" borderId="43" xfId="2" applyNumberFormat="1" applyFont="1" applyBorder="1" applyAlignment="1">
      <alignment horizontal="center" vertical="center" wrapText="1"/>
    </xf>
    <xf numFmtId="0" fontId="2" fillId="0" borderId="9" xfId="2" applyBorder="1" applyAlignment="1">
      <alignment vertical="center"/>
    </xf>
    <xf numFmtId="0" fontId="2" fillId="0" borderId="9" xfId="2" applyBorder="1" applyAlignment="1">
      <alignment horizontal="right" vertical="center"/>
    </xf>
    <xf numFmtId="0" fontId="18" fillId="0" borderId="0" xfId="2" applyFont="1" applyAlignment="1">
      <alignment horizontal="right" vertical="center"/>
    </xf>
    <xf numFmtId="0" fontId="2" fillId="0" borderId="71" xfId="2" applyBorder="1" applyAlignment="1">
      <alignment horizontal="center" vertical="center"/>
    </xf>
    <xf numFmtId="0" fontId="2" fillId="0" borderId="111" xfId="2" applyBorder="1" applyAlignment="1">
      <alignment vertical="center"/>
    </xf>
    <xf numFmtId="0" fontId="2" fillId="0" borderId="110" xfId="2" applyBorder="1" applyAlignment="1">
      <alignment vertical="center"/>
    </xf>
    <xf numFmtId="0" fontId="18" fillId="0" borderId="0" xfId="2" applyFont="1" applyAlignment="1">
      <alignment horizontal="right" vertical="top"/>
    </xf>
    <xf numFmtId="0" fontId="2" fillId="7" borderId="53" xfId="2" applyFill="1" applyBorder="1" applyAlignment="1" applyProtection="1">
      <alignment horizontal="center" vertical="center"/>
      <protection locked="0"/>
    </xf>
    <xf numFmtId="0" fontId="2" fillId="7" borderId="103" xfId="2" applyFill="1" applyBorder="1" applyAlignment="1">
      <alignment horizontal="center" vertical="center"/>
    </xf>
    <xf numFmtId="0" fontId="2" fillId="7" borderId="66" xfId="2" applyFill="1" applyBorder="1" applyAlignment="1">
      <alignment horizontal="center" vertical="center"/>
    </xf>
    <xf numFmtId="0" fontId="2" fillId="7" borderId="9" xfId="2" applyFill="1" applyBorder="1" applyAlignment="1">
      <alignment horizontal="center" vertical="center"/>
    </xf>
    <xf numFmtId="0" fontId="2" fillId="7" borderId="10" xfId="2" applyFill="1" applyBorder="1" applyAlignment="1">
      <alignment horizontal="center" vertical="center"/>
    </xf>
    <xf numFmtId="0" fontId="2" fillId="7" borderId="53" xfId="2" applyFill="1" applyBorder="1" applyAlignment="1">
      <alignment horizontal="center" vertical="center"/>
    </xf>
    <xf numFmtId="0" fontId="2" fillId="7" borderId="56" xfId="2" applyFill="1" applyBorder="1" applyAlignment="1">
      <alignment horizontal="center" vertical="center"/>
    </xf>
    <xf numFmtId="0" fontId="2" fillId="7" borderId="46" xfId="2" applyFill="1" applyBorder="1" applyAlignment="1" applyProtection="1">
      <alignment horizontal="center" vertical="center"/>
      <protection locked="0"/>
    </xf>
    <xf numFmtId="0" fontId="2" fillId="7" borderId="46" xfId="2" applyFill="1" applyBorder="1" applyAlignment="1">
      <alignment horizontal="center" vertical="center"/>
    </xf>
    <xf numFmtId="0" fontId="2" fillId="7" borderId="69" xfId="2" applyFill="1" applyBorder="1" applyAlignment="1">
      <alignment horizontal="center" vertical="center"/>
    </xf>
    <xf numFmtId="0" fontId="2" fillId="0" borderId="48" xfId="2" applyBorder="1" applyAlignment="1">
      <alignment horizontal="center" vertical="center"/>
    </xf>
    <xf numFmtId="0" fontId="3" fillId="3" borderId="33" xfId="2" applyFont="1" applyFill="1" applyBorder="1" applyAlignment="1" applyProtection="1">
      <alignment vertical="center"/>
      <protection locked="0"/>
    </xf>
    <xf numFmtId="0" fontId="3" fillId="3" borderId="56" xfId="2" applyFont="1" applyFill="1" applyBorder="1" applyAlignment="1" applyProtection="1">
      <alignment vertical="center"/>
      <protection locked="0"/>
    </xf>
    <xf numFmtId="0" fontId="3" fillId="3" borderId="33" xfId="2" applyFont="1" applyFill="1" applyBorder="1" applyAlignment="1">
      <alignment vertical="center"/>
    </xf>
    <xf numFmtId="0" fontId="3" fillId="3" borderId="56" xfId="2" applyFont="1" applyFill="1" applyBorder="1" applyAlignment="1">
      <alignment vertical="center"/>
    </xf>
    <xf numFmtId="0" fontId="3" fillId="3" borderId="114" xfId="2" applyFont="1" applyFill="1" applyBorder="1" applyAlignment="1" applyProtection="1">
      <alignment vertical="center"/>
      <protection locked="0"/>
    </xf>
    <xf numFmtId="0" fontId="3" fillId="3" borderId="75" xfId="2" applyFont="1" applyFill="1" applyBorder="1" applyAlignment="1" applyProtection="1">
      <alignment vertical="center"/>
      <protection locked="0"/>
    </xf>
    <xf numFmtId="0" fontId="3" fillId="3" borderId="75" xfId="2" applyFont="1" applyFill="1" applyBorder="1" applyAlignment="1">
      <alignment vertical="center"/>
    </xf>
    <xf numFmtId="178" fontId="2" fillId="3" borderId="53" xfId="2" applyNumberFormat="1" applyFill="1" applyBorder="1" applyAlignment="1" applyProtection="1">
      <alignment vertical="center"/>
      <protection locked="0"/>
    </xf>
    <xf numFmtId="178" fontId="2" fillId="3" borderId="53" xfId="2" applyNumberFormat="1" applyFill="1" applyBorder="1" applyAlignment="1">
      <alignment vertical="center"/>
    </xf>
    <xf numFmtId="0" fontId="3" fillId="3" borderId="63" xfId="2" applyFont="1" applyFill="1" applyBorder="1" applyAlignment="1" applyProtection="1">
      <alignment vertical="center"/>
      <protection locked="0"/>
    </xf>
    <xf numFmtId="0" fontId="3" fillId="3" borderId="16" xfId="2" applyFont="1" applyFill="1" applyBorder="1" applyAlignment="1" applyProtection="1">
      <alignment vertical="center"/>
      <protection locked="0"/>
    </xf>
    <xf numFmtId="0" fontId="3" fillId="3" borderId="25" xfId="2" applyFont="1" applyFill="1" applyBorder="1" applyAlignment="1" applyProtection="1">
      <alignment vertical="center"/>
      <protection locked="0"/>
    </xf>
    <xf numFmtId="0" fontId="3" fillId="3" borderId="9" xfId="2" applyFont="1" applyFill="1" applyBorder="1" applyAlignment="1">
      <alignment vertical="center"/>
    </xf>
    <xf numFmtId="0" fontId="3" fillId="3" borderId="22" xfId="2" applyFont="1" applyFill="1" applyBorder="1" applyAlignment="1">
      <alignment vertical="center"/>
    </xf>
    <xf numFmtId="0" fontId="3" fillId="3" borderId="53" xfId="2" applyFont="1" applyFill="1" applyBorder="1" applyAlignment="1">
      <alignment vertical="center"/>
    </xf>
    <xf numFmtId="38" fontId="3" fillId="3" borderId="33" xfId="1" applyFont="1" applyFill="1" applyBorder="1" applyAlignment="1" applyProtection="1">
      <alignment vertical="center"/>
      <protection locked="0"/>
    </xf>
    <xf numFmtId="38" fontId="3" fillId="3" borderId="33" xfId="1" applyFont="1" applyFill="1" applyBorder="1" applyAlignment="1" applyProtection="1">
      <alignment vertical="center"/>
    </xf>
    <xf numFmtId="0" fontId="29" fillId="3" borderId="22" xfId="2" applyFont="1" applyFill="1" applyBorder="1" applyAlignment="1" applyProtection="1">
      <alignment horizontal="center" vertical="center"/>
      <protection locked="0"/>
    </xf>
    <xf numFmtId="0" fontId="2" fillId="3" borderId="22" xfId="2" applyFill="1" applyBorder="1" applyAlignment="1" applyProtection="1">
      <alignment horizontal="center" vertical="center"/>
      <protection locked="0"/>
    </xf>
    <xf numFmtId="0" fontId="2" fillId="3" borderId="22" xfId="2" applyFill="1" applyBorder="1" applyAlignment="1">
      <alignment horizontal="center" vertical="center"/>
    </xf>
    <xf numFmtId="0" fontId="115" fillId="0" borderId="11" xfId="10" applyFont="1" applyBorder="1" applyAlignment="1">
      <alignment horizontal="center" vertical="center"/>
    </xf>
    <xf numFmtId="0" fontId="115" fillId="0" borderId="12" xfId="10" applyFont="1" applyBorder="1" applyAlignment="1">
      <alignment horizontal="center" vertical="center"/>
    </xf>
    <xf numFmtId="0" fontId="115" fillId="0" borderId="22" xfId="10" applyFont="1" applyBorder="1" applyAlignment="1">
      <alignment horizontal="center" vertical="center"/>
    </xf>
    <xf numFmtId="0" fontId="116" fillId="0" borderId="51" xfId="5" applyFont="1" applyBorder="1" applyAlignment="1">
      <alignment horizontal="center" vertical="center"/>
    </xf>
    <xf numFmtId="0" fontId="116" fillId="0" borderId="61" xfId="5" applyFont="1" applyBorder="1" applyAlignment="1">
      <alignment horizontal="center" vertical="center"/>
    </xf>
    <xf numFmtId="0" fontId="116" fillId="0" borderId="25" xfId="5" applyFont="1" applyBorder="1" applyAlignment="1">
      <alignment horizontal="center" vertical="center"/>
    </xf>
    <xf numFmtId="0" fontId="116" fillId="0" borderId="62" xfId="5" applyFont="1" applyBorder="1" applyAlignment="1">
      <alignment horizontal="center" vertical="center"/>
    </xf>
    <xf numFmtId="0" fontId="116" fillId="0" borderId="0" xfId="5" applyFont="1" applyAlignment="1">
      <alignment horizontal="center" vertical="center"/>
    </xf>
    <xf numFmtId="0" fontId="116" fillId="0" borderId="63" xfId="5" applyFont="1" applyBorder="1" applyAlignment="1">
      <alignment horizontal="center" vertical="center"/>
    </xf>
    <xf numFmtId="0" fontId="115" fillId="0" borderId="16" xfId="10" applyFont="1" applyBorder="1" applyAlignment="1">
      <alignment horizontal="center" vertical="center"/>
    </xf>
    <xf numFmtId="0" fontId="115" fillId="0" borderId="53" xfId="10" applyFont="1" applyBorder="1" applyAlignment="1">
      <alignment horizontal="center" vertical="center"/>
    </xf>
    <xf numFmtId="0" fontId="115" fillId="0" borderId="16" xfId="10" applyFont="1" applyBorder="1" applyAlignment="1">
      <alignment horizontal="center" vertical="center" shrinkToFit="1"/>
    </xf>
    <xf numFmtId="0" fontId="115" fillId="0" borderId="53" xfId="10" applyFont="1" applyBorder="1" applyAlignment="1">
      <alignment horizontal="center" vertical="center" shrinkToFit="1"/>
    </xf>
    <xf numFmtId="0" fontId="115" fillId="0" borderId="51" xfId="10" applyFont="1" applyBorder="1" applyAlignment="1">
      <alignment horizontal="center" vertical="center" shrinkToFit="1"/>
    </xf>
    <xf numFmtId="0" fontId="115" fillId="0" borderId="20" xfId="10" applyFont="1" applyBorder="1" applyAlignment="1">
      <alignment horizontal="center" vertical="center" shrinkToFit="1"/>
    </xf>
    <xf numFmtId="0" fontId="115" fillId="0" borderId="9" xfId="10" applyFont="1" applyBorder="1" applyAlignment="1">
      <alignment horizontal="center" vertical="center"/>
    </xf>
    <xf numFmtId="0" fontId="115" fillId="0" borderId="9" xfId="10" applyFont="1" applyBorder="1" applyAlignment="1">
      <alignment horizontal="center" vertical="center" shrinkToFit="1"/>
    </xf>
    <xf numFmtId="0" fontId="91" fillId="7" borderId="0" xfId="23" applyFont="1" applyFill="1" applyAlignment="1">
      <alignment horizontal="center" vertical="center"/>
    </xf>
    <xf numFmtId="0" fontId="78" fillId="9" borderId="0" xfId="23" applyFont="1" applyFill="1" applyAlignment="1">
      <alignment horizontal="left" vertical="center" wrapText="1"/>
    </xf>
    <xf numFmtId="0" fontId="78" fillId="9" borderId="0" xfId="23" applyFont="1" applyFill="1" applyAlignment="1">
      <alignment horizontal="right" vertical="top"/>
    </xf>
    <xf numFmtId="0" fontId="90" fillId="9" borderId="0" xfId="23" applyFont="1" applyFill="1" applyAlignment="1">
      <alignment horizontal="left" vertical="center"/>
    </xf>
    <xf numFmtId="0" fontId="88" fillId="3" borderId="9" xfId="23" applyFont="1" applyFill="1" applyBorder="1" applyAlignment="1" applyProtection="1">
      <alignment horizontal="center" vertical="center" shrinkToFit="1"/>
      <protection locked="0"/>
    </xf>
    <xf numFmtId="0" fontId="79" fillId="11" borderId="9" xfId="23" applyFont="1" applyFill="1" applyBorder="1" applyAlignment="1" applyProtection="1">
      <alignment horizontal="left" vertical="center" wrapText="1"/>
      <protection locked="0"/>
    </xf>
    <xf numFmtId="0" fontId="78" fillId="9" borderId="0" xfId="23" applyFont="1" applyFill="1"/>
    <xf numFmtId="0" fontId="83" fillId="9" borderId="0" xfId="23" applyFont="1" applyFill="1" applyAlignment="1">
      <alignment vertical="top"/>
    </xf>
    <xf numFmtId="0" fontId="89" fillId="9" borderId="65" xfId="23" applyFont="1" applyFill="1" applyBorder="1" applyAlignment="1">
      <alignment horizontal="left" vertical="top" wrapText="1"/>
    </xf>
    <xf numFmtId="0" fontId="89" fillId="9" borderId="48" xfId="23" applyFont="1" applyFill="1" applyBorder="1" applyAlignment="1">
      <alignment horizontal="left" vertical="top" wrapText="1"/>
    </xf>
    <xf numFmtId="0" fontId="89" fillId="9" borderId="66" xfId="23" applyFont="1" applyFill="1" applyBorder="1" applyAlignment="1">
      <alignment horizontal="left" vertical="top" wrapText="1"/>
    </xf>
    <xf numFmtId="0" fontId="89" fillId="9" borderId="92" xfId="23" applyFont="1" applyFill="1" applyBorder="1" applyAlignment="1">
      <alignment horizontal="left" vertical="top" wrapText="1"/>
    </xf>
    <xf numFmtId="0" fontId="89" fillId="9" borderId="0" xfId="23" applyFont="1" applyFill="1" applyAlignment="1">
      <alignment horizontal="left" vertical="top" wrapText="1"/>
    </xf>
    <xf numFmtId="0" fontId="89" fillId="9" borderId="93" xfId="23" applyFont="1" applyFill="1" applyBorder="1" applyAlignment="1">
      <alignment horizontal="left" vertical="top" wrapText="1"/>
    </xf>
    <xf numFmtId="0" fontId="89" fillId="9" borderId="67" xfId="23" applyFont="1" applyFill="1" applyBorder="1" applyAlignment="1">
      <alignment horizontal="left" vertical="top" wrapText="1"/>
    </xf>
    <xf numFmtId="0" fontId="89" fillId="9" borderId="68" xfId="23" applyFont="1" applyFill="1" applyBorder="1" applyAlignment="1">
      <alignment horizontal="left" vertical="top" wrapText="1"/>
    </xf>
    <xf numFmtId="0" fontId="89" fillId="9" borderId="69" xfId="23" applyFont="1" applyFill="1" applyBorder="1" applyAlignment="1">
      <alignment horizontal="left" vertical="top" wrapText="1"/>
    </xf>
    <xf numFmtId="0" fontId="89" fillId="9" borderId="111" xfId="23" applyFont="1" applyFill="1" applyBorder="1" applyAlignment="1">
      <alignment horizontal="left" vertical="top" wrapText="1"/>
    </xf>
    <xf numFmtId="0" fontId="89" fillId="9" borderId="112" xfId="23" applyFont="1" applyFill="1" applyBorder="1" applyAlignment="1">
      <alignment horizontal="left" vertical="top" wrapText="1"/>
    </xf>
    <xf numFmtId="0" fontId="89" fillId="9" borderId="110" xfId="23" applyFont="1" applyFill="1" applyBorder="1" applyAlignment="1">
      <alignment horizontal="left" vertical="top" wrapText="1"/>
    </xf>
    <xf numFmtId="0" fontId="82" fillId="9" borderId="0" xfId="23" applyFont="1" applyFill="1"/>
    <xf numFmtId="0" fontId="76" fillId="0" borderId="0" xfId="24" applyFill="1" applyAlignment="1"/>
    <xf numFmtId="0" fontId="82" fillId="0" borderId="0" xfId="23" applyFont="1"/>
    <xf numFmtId="0" fontId="133" fillId="9" borderId="0" xfId="25" applyFont="1" applyFill="1" applyAlignment="1">
      <alignment horizontal="left"/>
    </xf>
    <xf numFmtId="0" fontId="133" fillId="9" borderId="0" xfId="24" applyFont="1" applyFill="1" applyAlignment="1">
      <alignment horizontal="left"/>
    </xf>
    <xf numFmtId="0" fontId="78" fillId="9" borderId="0" xfId="23" applyFont="1" applyFill="1" applyAlignment="1">
      <alignment horizontal="left" vertical="top" wrapText="1" indent="2"/>
    </xf>
    <xf numFmtId="0" fontId="78" fillId="9" borderId="0" xfId="23" applyFont="1" applyFill="1" applyAlignment="1">
      <alignment vertical="top"/>
    </xf>
    <xf numFmtId="0" fontId="79" fillId="3" borderId="111" xfId="23" applyFont="1" applyFill="1" applyBorder="1" applyAlignment="1">
      <alignment vertical="center" wrapText="1"/>
    </xf>
    <xf numFmtId="0" fontId="78" fillId="3" borderId="112" xfId="23" applyFont="1" applyFill="1" applyBorder="1" applyAlignment="1">
      <alignment vertical="center"/>
    </xf>
    <xf numFmtId="0" fontId="78" fillId="3" borderId="110" xfId="23" applyFont="1" applyFill="1" applyBorder="1" applyAlignment="1">
      <alignment vertical="center"/>
    </xf>
    <xf numFmtId="0" fontId="78" fillId="9" borderId="0" xfId="23" applyFont="1" applyFill="1" applyAlignment="1">
      <alignment shrinkToFit="1"/>
    </xf>
    <xf numFmtId="0" fontId="2" fillId="0" borderId="0" xfId="2" applyAlignment="1" applyProtection="1">
      <alignment horizontal="center" vertical="center"/>
      <protection locked="0"/>
    </xf>
    <xf numFmtId="0" fontId="2" fillId="0" borderId="0" xfId="2" applyAlignment="1">
      <alignment horizontal="right" vertical="center"/>
    </xf>
    <xf numFmtId="0" fontId="59" fillId="0" borderId="0" xfId="2" applyFont="1" applyAlignment="1">
      <alignment horizontal="right" vertical="center"/>
    </xf>
    <xf numFmtId="0" fontId="2" fillId="0" borderId="0" xfId="2" applyAlignment="1">
      <alignment horizontal="left" vertical="center"/>
    </xf>
    <xf numFmtId="0" fontId="38" fillId="9" borderId="70" xfId="6" applyFont="1" applyFill="1" applyBorder="1" applyAlignment="1">
      <alignment horizontal="center" vertical="center"/>
    </xf>
    <xf numFmtId="0" fontId="38" fillId="9" borderId="43" xfId="6" applyFont="1" applyFill="1" applyBorder="1" applyAlignment="1">
      <alignment horizontal="center" vertical="center"/>
    </xf>
    <xf numFmtId="203" fontId="118" fillId="9" borderId="40" xfId="6" applyNumberFormat="1" applyFont="1" applyFill="1" applyBorder="1" applyAlignment="1">
      <alignment horizontal="right" vertical="center"/>
    </xf>
    <xf numFmtId="203" fontId="118" fillId="9" borderId="115" xfId="6" applyNumberFormat="1" applyFont="1" applyFill="1" applyBorder="1" applyAlignment="1">
      <alignment horizontal="right" vertical="center"/>
    </xf>
    <xf numFmtId="203" fontId="118" fillId="9" borderId="104" xfId="6" applyNumberFormat="1" applyFont="1" applyFill="1" applyBorder="1" applyAlignment="1">
      <alignment horizontal="right" vertical="center"/>
    </xf>
    <xf numFmtId="203" fontId="118" fillId="9" borderId="43" xfId="6" applyNumberFormat="1" applyFont="1" applyFill="1" applyBorder="1" applyAlignment="1">
      <alignment horizontal="right" vertical="center"/>
    </xf>
    <xf numFmtId="203" fontId="3" fillId="6" borderId="39" xfId="15" applyNumberFormat="1" applyFont="1" applyFill="1" applyBorder="1" applyAlignment="1">
      <alignment horizontal="right" vertical="center"/>
    </xf>
    <xf numFmtId="203" fontId="3" fillId="6" borderId="44" xfId="15" applyNumberFormat="1" applyFont="1" applyFill="1" applyBorder="1" applyAlignment="1">
      <alignment horizontal="right" vertical="center"/>
    </xf>
    <xf numFmtId="0" fontId="12" fillId="9" borderId="23" xfId="2" applyFont="1" applyFill="1" applyBorder="1" applyAlignment="1">
      <alignment horizontal="center" vertical="center" wrapText="1" shrinkToFit="1"/>
    </xf>
    <xf numFmtId="0" fontId="12" fillId="9" borderId="75" xfId="2" applyFont="1" applyFill="1" applyBorder="1" applyAlignment="1">
      <alignment horizontal="center" vertical="center" wrapText="1" shrinkToFit="1"/>
    </xf>
    <xf numFmtId="0" fontId="12" fillId="9" borderId="25" xfId="2" applyFont="1" applyFill="1" applyBorder="1" applyAlignment="1">
      <alignment horizontal="center" vertical="center" wrapText="1" shrinkToFit="1"/>
    </xf>
    <xf numFmtId="0" fontId="12" fillId="9" borderId="33" xfId="2" applyFont="1" applyFill="1" applyBorder="1" applyAlignment="1">
      <alignment horizontal="center" vertical="center" wrapText="1" shrinkToFit="1"/>
    </xf>
    <xf numFmtId="0" fontId="12" fillId="9" borderId="16" xfId="2" applyFont="1" applyFill="1" applyBorder="1" applyAlignment="1">
      <alignment horizontal="center" vertical="center" wrapText="1" shrinkToFit="1"/>
    </xf>
    <xf numFmtId="0" fontId="12" fillId="9" borderId="53" xfId="2" applyFont="1" applyFill="1" applyBorder="1" applyAlignment="1">
      <alignment horizontal="center" vertical="center" wrapText="1" shrinkToFit="1"/>
    </xf>
    <xf numFmtId="0" fontId="12" fillId="9" borderId="17" xfId="2" applyFont="1" applyFill="1" applyBorder="1" applyAlignment="1">
      <alignment horizontal="center" vertical="center" wrapText="1" shrinkToFit="1"/>
    </xf>
    <xf numFmtId="0" fontId="12" fillId="9" borderId="57" xfId="2" applyFont="1" applyFill="1" applyBorder="1" applyAlignment="1">
      <alignment horizontal="center" vertical="center" wrapText="1" shrinkToFit="1"/>
    </xf>
    <xf numFmtId="0" fontId="17" fillId="9" borderId="0" xfId="6" applyFont="1" applyFill="1" applyAlignment="1">
      <alignment horizontal="left" vertical="top" wrapText="1"/>
    </xf>
    <xf numFmtId="0" fontId="38" fillId="9" borderId="50" xfId="6" applyFont="1" applyFill="1" applyBorder="1" applyAlignment="1">
      <alignment horizontal="center" vertical="center"/>
    </xf>
    <xf numFmtId="0" fontId="38" fillId="9" borderId="3" xfId="6" applyFont="1" applyFill="1" applyBorder="1" applyAlignment="1">
      <alignment horizontal="center" vertical="center"/>
    </xf>
    <xf numFmtId="0" fontId="38" fillId="9" borderId="34" xfId="6" applyFont="1" applyFill="1" applyBorder="1" applyAlignment="1">
      <alignment horizontal="center" vertical="center"/>
    </xf>
    <xf numFmtId="0" fontId="38" fillId="9" borderId="9" xfId="6" applyFont="1" applyFill="1" applyBorder="1" applyAlignment="1">
      <alignment horizontal="center" vertical="center"/>
    </xf>
    <xf numFmtId="0" fontId="3" fillId="9" borderId="5" xfId="6" applyFont="1" applyFill="1" applyBorder="1" applyAlignment="1">
      <alignment horizontal="center" vertical="center"/>
    </xf>
    <xf numFmtId="0" fontId="3" fillId="9" borderId="6" xfId="6" applyFont="1" applyFill="1" applyBorder="1" applyAlignment="1">
      <alignment horizontal="center" vertical="center"/>
    </xf>
    <xf numFmtId="0" fontId="3" fillId="9" borderId="7" xfId="6" applyFont="1" applyFill="1" applyBorder="1" applyAlignment="1">
      <alignment horizontal="center" vertical="center"/>
    </xf>
    <xf numFmtId="0" fontId="3" fillId="9" borderId="50" xfId="6" applyFont="1" applyFill="1" applyBorder="1" applyAlignment="1">
      <alignment horizontal="center" vertical="center" wrapText="1"/>
    </xf>
    <xf numFmtId="0" fontId="3" fillId="9" borderId="4" xfId="6" applyFont="1" applyFill="1" applyBorder="1" applyAlignment="1">
      <alignment horizontal="center" vertical="center" wrapText="1"/>
    </xf>
    <xf numFmtId="0" fontId="3" fillId="9" borderId="34" xfId="6" applyFont="1" applyFill="1" applyBorder="1" applyAlignment="1">
      <alignment horizontal="center" vertical="center" wrapText="1"/>
    </xf>
    <xf numFmtId="0" fontId="3" fillId="9" borderId="10" xfId="6" applyFont="1" applyFill="1" applyBorder="1" applyAlignment="1">
      <alignment horizontal="center" vertical="center" wrapText="1"/>
    </xf>
    <xf numFmtId="0" fontId="118" fillId="9" borderId="11" xfId="2" applyFont="1" applyFill="1" applyBorder="1" applyAlignment="1">
      <alignment horizontal="center" vertical="center" shrinkToFit="1"/>
    </xf>
    <xf numFmtId="0" fontId="118" fillId="9" borderId="12" xfId="2" applyFont="1" applyFill="1" applyBorder="1" applyAlignment="1">
      <alignment horizontal="center" vertical="center" shrinkToFit="1"/>
    </xf>
    <xf numFmtId="0" fontId="118" fillId="9" borderId="13" xfId="2" applyFont="1" applyFill="1" applyBorder="1" applyAlignment="1">
      <alignment horizontal="center" vertical="center" shrinkToFit="1"/>
    </xf>
    <xf numFmtId="0" fontId="118" fillId="9" borderId="15" xfId="2" applyFont="1" applyFill="1" applyBorder="1" applyAlignment="1">
      <alignment horizontal="center" vertical="center" shrinkToFit="1"/>
    </xf>
    <xf numFmtId="0" fontId="3" fillId="9" borderId="10" xfId="6" applyFont="1" applyFill="1" applyBorder="1" applyAlignment="1">
      <alignment horizontal="center" vertical="center"/>
    </xf>
    <xf numFmtId="0" fontId="8" fillId="9" borderId="0" xfId="6" applyFont="1" applyFill="1" applyAlignment="1">
      <alignment horizontal="center" vertical="center"/>
    </xf>
    <xf numFmtId="0" fontId="9" fillId="9" borderId="0" xfId="6" applyFont="1" applyFill="1" applyAlignment="1">
      <alignment horizontal="right" vertical="center"/>
    </xf>
    <xf numFmtId="0" fontId="3" fillId="9" borderId="11" xfId="6" applyFont="1" applyFill="1" applyBorder="1" applyAlignment="1">
      <alignment horizontal="left" vertical="center"/>
    </xf>
    <xf numFmtId="0" fontId="3" fillId="9" borderId="12" xfId="6" applyFont="1" applyFill="1" applyBorder="1" applyAlignment="1">
      <alignment horizontal="left" vertical="center"/>
    </xf>
    <xf numFmtId="0" fontId="3" fillId="9" borderId="22" xfId="6" applyFont="1" applyFill="1" applyBorder="1" applyAlignment="1">
      <alignment horizontal="left" vertical="center"/>
    </xf>
    <xf numFmtId="0" fontId="17" fillId="9" borderId="0" xfId="6" applyFont="1" applyFill="1" applyAlignment="1">
      <alignment horizontal="right" vertical="top"/>
    </xf>
    <xf numFmtId="0" fontId="17" fillId="9" borderId="0" xfId="6" applyFont="1" applyFill="1" applyAlignment="1">
      <alignment vertical="top" wrapText="1"/>
    </xf>
    <xf numFmtId="0" fontId="2" fillId="0" borderId="0" xfId="2" applyAlignment="1">
      <alignment horizontal="right" vertical="center" wrapText="1"/>
    </xf>
    <xf numFmtId="0" fontId="2" fillId="0" borderId="0" xfId="2" applyAlignment="1">
      <alignment vertical="center" wrapText="1"/>
    </xf>
    <xf numFmtId="0" fontId="61" fillId="9" borderId="0" xfId="2" applyFont="1" applyFill="1" applyAlignment="1">
      <alignment horizontal="left" vertical="center"/>
    </xf>
    <xf numFmtId="0" fontId="29" fillId="9" borderId="100" xfId="2" applyFont="1" applyFill="1" applyBorder="1" applyAlignment="1">
      <alignment horizontal="center" vertical="center"/>
    </xf>
    <xf numFmtId="0" fontId="29" fillId="9" borderId="73" xfId="2" applyFont="1" applyFill="1" applyBorder="1" applyAlignment="1">
      <alignment horizontal="center" vertical="center"/>
    </xf>
    <xf numFmtId="0" fontId="29" fillId="0" borderId="100" xfId="2" applyFont="1" applyBorder="1" applyAlignment="1">
      <alignment horizontal="center" vertical="center"/>
    </xf>
    <xf numFmtId="0" fontId="29" fillId="0" borderId="73" xfId="2" applyFont="1" applyBorder="1" applyAlignment="1">
      <alignment horizontal="center" vertical="center"/>
    </xf>
    <xf numFmtId="0" fontId="31" fillId="0" borderId="0" xfId="2" applyFont="1" applyAlignment="1">
      <alignment horizontal="distributed" vertical="distributed"/>
    </xf>
    <xf numFmtId="204" fontId="31" fillId="0" borderId="0" xfId="2" applyNumberFormat="1" applyFont="1" applyAlignment="1">
      <alignment horizontal="left" vertical="center"/>
    </xf>
    <xf numFmtId="0" fontId="42" fillId="0" borderId="0" xfId="2" applyFont="1" applyAlignment="1">
      <alignment horizontal="center" vertical="center"/>
    </xf>
    <xf numFmtId="0" fontId="42" fillId="0" borderId="0" xfId="2" applyFont="1" applyAlignment="1">
      <alignment horizontal="left" vertical="center"/>
    </xf>
    <xf numFmtId="0" fontId="2" fillId="0" borderId="2" xfId="2" applyBorder="1" applyAlignment="1">
      <alignment horizontal="center" vertical="center"/>
    </xf>
    <xf numFmtId="0" fontId="2" fillId="0" borderId="45" xfId="2" applyBorder="1" applyAlignment="1">
      <alignment horizontal="center" vertical="center"/>
    </xf>
    <xf numFmtId="0" fontId="2" fillId="0" borderId="5" xfId="2" applyBorder="1" applyAlignment="1">
      <alignment horizontal="center" vertical="center"/>
    </xf>
    <xf numFmtId="0" fontId="2" fillId="0" borderId="6" xfId="2" applyBorder="1" applyAlignment="1">
      <alignment horizontal="center" vertical="center"/>
    </xf>
    <xf numFmtId="0" fontId="2" fillId="0" borderId="73" xfId="2" applyBorder="1" applyAlignment="1">
      <alignment horizontal="center" vertical="center"/>
    </xf>
    <xf numFmtId="0" fontId="2" fillId="0" borderId="7" xfId="2" applyBorder="1" applyAlignment="1">
      <alignment horizontal="center" vertical="center"/>
    </xf>
    <xf numFmtId="0" fontId="2" fillId="0" borderId="0" xfId="2" applyAlignment="1">
      <alignment horizontal="center" vertical="center"/>
    </xf>
    <xf numFmtId="0" fontId="2" fillId="0" borderId="50" xfId="2" applyBorder="1" applyAlignment="1">
      <alignment horizontal="center" vertical="center"/>
    </xf>
    <xf numFmtId="0" fontId="2" fillId="0" borderId="39" xfId="2" applyBorder="1" applyAlignment="1">
      <alignment horizontal="center" vertical="center"/>
    </xf>
    <xf numFmtId="0" fontId="27" fillId="0" borderId="65" xfId="2" applyFont="1" applyBorder="1" applyAlignment="1">
      <alignment horizontal="center" vertical="center" wrapText="1"/>
    </xf>
    <xf numFmtId="0" fontId="27" fillId="0" borderId="48" xfId="2" applyFont="1" applyBorder="1" applyAlignment="1">
      <alignment horizontal="center" vertical="center" wrapText="1"/>
    </xf>
    <xf numFmtId="0" fontId="27" fillId="0" borderId="66" xfId="2" applyFont="1" applyBorder="1" applyAlignment="1">
      <alignment horizontal="center" vertical="center" wrapText="1"/>
    </xf>
    <xf numFmtId="0" fontId="27" fillId="0" borderId="67" xfId="2" applyFont="1" applyBorder="1" applyAlignment="1">
      <alignment horizontal="center" vertical="center" wrapText="1"/>
    </xf>
    <xf numFmtId="0" fontId="27" fillId="0" borderId="68" xfId="2" applyFont="1" applyBorder="1" applyAlignment="1">
      <alignment horizontal="center" vertical="center" wrapText="1"/>
    </xf>
    <xf numFmtId="0" fontId="27" fillId="0" borderId="69" xfId="2" applyFont="1" applyBorder="1" applyAlignment="1">
      <alignment horizontal="center" vertical="center" wrapText="1"/>
    </xf>
    <xf numFmtId="0" fontId="29" fillId="10" borderId="0" xfId="2" applyFont="1" applyFill="1" applyAlignment="1">
      <alignment horizontal="left" vertical="center"/>
    </xf>
    <xf numFmtId="49" fontId="106" fillId="6" borderId="100" xfId="2" applyNumberFormat="1" applyFont="1" applyFill="1" applyBorder="1" applyAlignment="1">
      <alignment horizontal="center" vertical="center"/>
    </xf>
    <xf numFmtId="49" fontId="106" fillId="6" borderId="6" xfId="2" applyNumberFormat="1" applyFont="1" applyFill="1" applyBorder="1" applyAlignment="1">
      <alignment horizontal="center" vertical="center"/>
    </xf>
    <xf numFmtId="49" fontId="106" fillId="6" borderId="7" xfId="2" applyNumberFormat="1" applyFont="1" applyFill="1" applyBorder="1" applyAlignment="1">
      <alignment horizontal="center" vertical="center"/>
    </xf>
    <xf numFmtId="49" fontId="106" fillId="6" borderId="111" xfId="2" applyNumberFormat="1" applyFont="1" applyFill="1" applyBorder="1" applyAlignment="1">
      <alignment horizontal="center" vertical="center"/>
    </xf>
    <xf numFmtId="49" fontId="106" fillId="6" borderId="112" xfId="2" applyNumberFormat="1" applyFont="1" applyFill="1" applyBorder="1" applyAlignment="1">
      <alignment horizontal="center" vertical="center"/>
    </xf>
    <xf numFmtId="49" fontId="106" fillId="6" borderId="110" xfId="2" applyNumberFormat="1" applyFont="1" applyFill="1" applyBorder="1" applyAlignment="1">
      <alignment horizontal="center" vertical="center"/>
    </xf>
    <xf numFmtId="0" fontId="18" fillId="0" borderId="0" xfId="2" applyFont="1" applyAlignment="1">
      <alignment horizontal="left" vertical="top" wrapText="1"/>
    </xf>
    <xf numFmtId="0" fontId="59" fillId="0" borderId="0" xfId="2" applyFont="1" applyAlignment="1">
      <alignment horizontal="center" vertical="center"/>
    </xf>
    <xf numFmtId="0" fontId="27" fillId="0" borderId="0" xfId="2" applyFont="1" applyAlignment="1">
      <alignment horizontal="center" vertical="center"/>
    </xf>
    <xf numFmtId="0" fontId="29" fillId="0" borderId="0" xfId="2" applyFont="1" applyAlignment="1">
      <alignment horizontal="left" vertical="center" wrapText="1"/>
    </xf>
    <xf numFmtId="0" fontId="30" fillId="0" borderId="65" xfId="2" applyFont="1" applyBorder="1" applyAlignment="1">
      <alignment horizontal="center" vertical="center"/>
    </xf>
    <xf numFmtId="0" fontId="30" fillId="0" borderId="48" xfId="2" applyFont="1" applyBorder="1" applyAlignment="1">
      <alignment horizontal="center" vertical="center"/>
    </xf>
    <xf numFmtId="0" fontId="30" fillId="0" borderId="91" xfId="2" applyFont="1" applyBorder="1" applyAlignment="1">
      <alignment horizontal="center" vertical="center"/>
    </xf>
    <xf numFmtId="0" fontId="30" fillId="0" borderId="92" xfId="2" applyFont="1" applyBorder="1" applyAlignment="1">
      <alignment horizontal="center" vertical="center"/>
    </xf>
    <xf numFmtId="0" fontId="30" fillId="0" borderId="0" xfId="2" applyFont="1" applyAlignment="1">
      <alignment horizontal="center" vertical="center"/>
    </xf>
    <xf numFmtId="0" fontId="30" fillId="0" borderId="63" xfId="2" applyFont="1" applyBorder="1" applyAlignment="1">
      <alignment horizontal="center" vertical="center"/>
    </xf>
    <xf numFmtId="0" fontId="30" fillId="0" borderId="94" xfId="2" applyFont="1" applyBorder="1" applyAlignment="1">
      <alignment horizontal="center" vertical="center"/>
    </xf>
    <xf numFmtId="0" fontId="30" fillId="0" borderId="1" xfId="2" applyFont="1" applyBorder="1" applyAlignment="1">
      <alignment horizontal="center" vertical="center"/>
    </xf>
    <xf numFmtId="0" fontId="30" fillId="0" borderId="33" xfId="2" applyFont="1" applyBorder="1" applyAlignment="1">
      <alignment horizontal="center" vertical="center"/>
    </xf>
    <xf numFmtId="0" fontId="27" fillId="0" borderId="5" xfId="2" applyFont="1" applyBorder="1" applyAlignment="1">
      <alignment horizontal="center" vertical="center"/>
    </xf>
    <xf numFmtId="0" fontId="27" fillId="0" borderId="6" xfId="2" applyFont="1" applyBorder="1" applyAlignment="1">
      <alignment horizontal="center" vertical="center"/>
    </xf>
    <xf numFmtId="0" fontId="27" fillId="0" borderId="103" xfId="2" applyFont="1" applyBorder="1" applyAlignment="1">
      <alignment horizontal="center" vertical="center" wrapText="1"/>
    </xf>
    <xf numFmtId="0" fontId="27" fillId="0" borderId="20" xfId="2" applyFont="1" applyBorder="1" applyAlignment="1">
      <alignment horizontal="center" vertical="center" wrapText="1"/>
    </xf>
    <xf numFmtId="0" fontId="27" fillId="0" borderId="53" xfId="2" applyFont="1" applyBorder="1" applyAlignment="1">
      <alignment horizontal="center" vertical="center" wrapText="1"/>
    </xf>
    <xf numFmtId="0" fontId="27" fillId="0" borderId="105" xfId="2" applyFont="1" applyBorder="1" applyAlignment="1">
      <alignment horizontal="center" vertical="center" wrapText="1"/>
    </xf>
    <xf numFmtId="0" fontId="27" fillId="0" borderId="21" xfId="2" applyFont="1" applyBorder="1" applyAlignment="1">
      <alignment horizontal="center" vertical="center" wrapText="1"/>
    </xf>
    <xf numFmtId="0" fontId="27" fillId="0" borderId="57" xfId="2" applyFont="1" applyBorder="1" applyAlignment="1">
      <alignment horizontal="center" vertical="center" wrapText="1"/>
    </xf>
    <xf numFmtId="0" fontId="27" fillId="0" borderId="11" xfId="2" applyFont="1" applyBorder="1" applyAlignment="1">
      <alignment horizontal="center" vertical="center"/>
    </xf>
    <xf numFmtId="0" fontId="27" fillId="0" borderId="22" xfId="2" applyFont="1" applyBorder="1" applyAlignment="1">
      <alignment horizontal="center" vertical="center"/>
    </xf>
    <xf numFmtId="0" fontId="27" fillId="0" borderId="12" xfId="2" applyFont="1" applyBorder="1" applyAlignment="1">
      <alignment horizontal="center" vertical="center"/>
    </xf>
    <xf numFmtId="0" fontId="35" fillId="0" borderId="0" xfId="2" applyFont="1" applyAlignment="1">
      <alignment horizontal="center" vertical="center" wrapText="1"/>
    </xf>
    <xf numFmtId="0" fontId="27" fillId="0" borderId="101" xfId="2" applyFont="1" applyBorder="1" applyAlignment="1">
      <alignment horizontal="left" vertical="center" wrapText="1"/>
    </xf>
    <xf numFmtId="0" fontId="27" fillId="0" borderId="12" xfId="2" applyFont="1" applyBorder="1" applyAlignment="1">
      <alignment horizontal="left" vertical="center" wrapText="1"/>
    </xf>
    <xf numFmtId="0" fontId="27" fillId="0" borderId="22" xfId="2" applyFont="1" applyBorder="1" applyAlignment="1">
      <alignment horizontal="left" vertical="center" wrapText="1"/>
    </xf>
    <xf numFmtId="176" fontId="2" fillId="0" borderId="0" xfId="2" applyNumberFormat="1" applyAlignment="1">
      <alignment horizontal="center" vertical="center"/>
    </xf>
    <xf numFmtId="0" fontId="27" fillId="0" borderId="70" xfId="2" applyFont="1" applyBorder="1" applyAlignment="1">
      <alignment horizontal="left" vertical="center" wrapText="1"/>
    </xf>
    <xf numFmtId="0" fontId="27" fillId="0" borderId="104" xfId="2" applyFont="1" applyBorder="1" applyAlignment="1">
      <alignment horizontal="left" vertical="center" wrapText="1"/>
    </xf>
    <xf numFmtId="0" fontId="27" fillId="0" borderId="43" xfId="2" applyFont="1" applyBorder="1" applyAlignment="1">
      <alignment horizontal="left" vertical="center" wrapText="1"/>
    </xf>
    <xf numFmtId="0" fontId="35" fillId="0" borderId="0" xfId="2" applyFont="1" applyAlignment="1">
      <alignment horizontal="left" vertical="center" wrapText="1"/>
    </xf>
    <xf numFmtId="0" fontId="18" fillId="0" borderId="0" xfId="2" applyFont="1" applyAlignment="1">
      <alignment horizontal="left" vertical="center" wrapText="1"/>
    </xf>
    <xf numFmtId="0" fontId="27" fillId="0" borderId="101" xfId="2" applyFont="1" applyBorder="1" applyAlignment="1">
      <alignment horizontal="center" vertical="center" wrapText="1"/>
    </xf>
    <xf numFmtId="0" fontId="27" fillId="0" borderId="12" xfId="2" applyFont="1" applyBorder="1" applyAlignment="1">
      <alignment horizontal="center" vertical="center" wrapText="1"/>
    </xf>
    <xf numFmtId="0" fontId="27" fillId="0" borderId="22" xfId="2" applyFont="1" applyBorder="1" applyAlignment="1">
      <alignment horizontal="center" vertical="center" wrapText="1"/>
    </xf>
    <xf numFmtId="0" fontId="27" fillId="0" borderId="70" xfId="2" applyFont="1" applyBorder="1" applyAlignment="1">
      <alignment horizontal="center" vertical="center"/>
    </xf>
    <xf numFmtId="0" fontId="27" fillId="0" borderId="104" xfId="2" applyFont="1" applyBorder="1" applyAlignment="1">
      <alignment horizontal="center" vertical="center"/>
    </xf>
    <xf numFmtId="0" fontId="27" fillId="0" borderId="43" xfId="2" applyFont="1" applyBorder="1" applyAlignment="1">
      <alignment horizontal="center" vertical="center"/>
    </xf>
    <xf numFmtId="0" fontId="27" fillId="0" borderId="3" xfId="20" applyFont="1" applyBorder="1" applyAlignment="1">
      <alignment horizontal="center" vertical="center"/>
    </xf>
    <xf numFmtId="0" fontId="27" fillId="0" borderId="3" xfId="20" applyFont="1" applyBorder="1" applyAlignment="1">
      <alignment horizontal="center" vertical="center" wrapText="1"/>
    </xf>
    <xf numFmtId="0" fontId="27" fillId="0" borderId="9" xfId="20" applyFont="1" applyBorder="1" applyAlignment="1">
      <alignment horizontal="center" vertical="center" wrapText="1"/>
    </xf>
    <xf numFmtId="0" fontId="27" fillId="0" borderId="40" xfId="20" applyFont="1" applyBorder="1" applyAlignment="1">
      <alignment horizontal="center" vertical="center" wrapText="1"/>
    </xf>
    <xf numFmtId="0" fontId="27" fillId="0" borderId="4" xfId="20" applyFont="1" applyBorder="1" applyAlignment="1">
      <alignment horizontal="center" vertical="center" wrapText="1"/>
    </xf>
    <xf numFmtId="0" fontId="27" fillId="0" borderId="10" xfId="20" applyFont="1" applyBorder="1" applyAlignment="1">
      <alignment horizontal="center" vertical="center" wrapText="1"/>
    </xf>
    <xf numFmtId="0" fontId="27" fillId="0" borderId="44" xfId="20" applyFont="1" applyBorder="1" applyAlignment="1">
      <alignment horizontal="center" vertical="center" wrapText="1"/>
    </xf>
    <xf numFmtId="0" fontId="27" fillId="0" borderId="9" xfId="20" applyFont="1" applyBorder="1" applyAlignment="1">
      <alignment horizontal="center" vertical="center"/>
    </xf>
    <xf numFmtId="0" fontId="1" fillId="0" borderId="8" xfId="20" applyBorder="1" applyAlignment="1">
      <alignment horizontal="center" vertical="center" wrapText="1"/>
    </xf>
    <xf numFmtId="0" fontId="1" fillId="0" borderId="45" xfId="20" applyBorder="1" applyAlignment="1">
      <alignment horizontal="center" vertical="center" wrapText="1"/>
    </xf>
    <xf numFmtId="0" fontId="27" fillId="0" borderId="53" xfId="20" applyFont="1" applyBorder="1" applyAlignment="1">
      <alignment horizontal="left" vertical="center" wrapText="1"/>
    </xf>
    <xf numFmtId="0" fontId="27" fillId="0" borderId="9" xfId="20" applyFont="1" applyBorder="1" applyAlignment="1">
      <alignment horizontal="left" vertical="center" wrapText="1"/>
    </xf>
    <xf numFmtId="0" fontId="27" fillId="0" borderId="40" xfId="20" applyFont="1" applyBorder="1" applyAlignment="1">
      <alignment horizontal="left" vertical="center" wrapText="1"/>
    </xf>
    <xf numFmtId="0" fontId="1" fillId="0" borderId="50" xfId="20" applyBorder="1" applyAlignment="1">
      <alignment horizontal="center" vertical="center"/>
    </xf>
    <xf numFmtId="0" fontId="1" fillId="0" borderId="3" xfId="20" applyBorder="1" applyAlignment="1">
      <alignment horizontal="center" vertical="center"/>
    </xf>
    <xf numFmtId="0" fontId="1" fillId="0" borderId="34" xfId="20" applyBorder="1" applyAlignment="1">
      <alignment horizontal="center" vertical="center"/>
    </xf>
    <xf numFmtId="0" fontId="1" fillId="0" borderId="9" xfId="20" applyBorder="1" applyAlignment="1">
      <alignment horizontal="center" vertical="center"/>
    </xf>
    <xf numFmtId="0" fontId="1" fillId="0" borderId="39" xfId="20" applyBorder="1" applyAlignment="1">
      <alignment horizontal="center" vertical="center"/>
    </xf>
    <xf numFmtId="0" fontId="1" fillId="0" borderId="40" xfId="20" applyBorder="1" applyAlignment="1">
      <alignment horizontal="center" vertical="center"/>
    </xf>
    <xf numFmtId="0" fontId="30" fillId="0" borderId="50" xfId="0" applyFont="1" applyBorder="1" applyAlignment="1">
      <alignment horizontal="center" vertical="center"/>
    </xf>
    <xf numFmtId="0" fontId="30" fillId="0" borderId="3" xfId="0" applyFont="1" applyBorder="1" applyAlignment="1">
      <alignment horizontal="center" vertical="center"/>
    </xf>
    <xf numFmtId="0" fontId="30" fillId="0" borderId="34" xfId="0" applyFont="1" applyBorder="1" applyAlignment="1">
      <alignment horizontal="center" vertical="center"/>
    </xf>
    <xf numFmtId="0" fontId="30" fillId="0" borderId="9" xfId="0" applyFont="1" applyBorder="1" applyAlignment="1">
      <alignment horizontal="center" vertical="center"/>
    </xf>
    <xf numFmtId="0" fontId="27" fillId="0" borderId="3" xfId="2" applyFont="1" applyBorder="1" applyAlignment="1">
      <alignment horizontal="center" vertical="center"/>
    </xf>
    <xf numFmtId="0" fontId="27" fillId="0" borderId="3" xfId="2" applyFont="1" applyBorder="1" applyAlignment="1">
      <alignment horizontal="center" vertical="center" wrapText="1"/>
    </xf>
    <xf numFmtId="0" fontId="27" fillId="0" borderId="9" xfId="2" applyFont="1" applyBorder="1" applyAlignment="1">
      <alignment horizontal="center" vertical="center" wrapText="1"/>
    </xf>
    <xf numFmtId="0" fontId="27" fillId="0" borderId="4" xfId="2" applyFont="1" applyBorder="1" applyAlignment="1">
      <alignment horizontal="center" vertical="center" wrapText="1"/>
    </xf>
    <xf numFmtId="0" fontId="27" fillId="0" borderId="10" xfId="2" applyFont="1" applyBorder="1" applyAlignment="1">
      <alignment horizontal="center" vertical="center" wrapText="1"/>
    </xf>
    <xf numFmtId="0" fontId="27" fillId="0" borderId="9" xfId="2" applyFont="1" applyBorder="1" applyAlignment="1">
      <alignment horizontal="center" vertical="center"/>
    </xf>
    <xf numFmtId="0" fontId="27" fillId="0" borderId="34" xfId="2" applyFont="1" applyBorder="1" applyAlignment="1">
      <alignment vertical="center" wrapText="1"/>
    </xf>
    <xf numFmtId="0" fontId="27" fillId="0" borderId="9" xfId="2" applyFont="1" applyBorder="1" applyAlignment="1">
      <alignment vertical="center" wrapText="1"/>
    </xf>
    <xf numFmtId="0" fontId="27" fillId="0" borderId="32" xfId="2" applyFont="1" applyBorder="1" applyAlignment="1">
      <alignment vertical="center" wrapText="1"/>
    </xf>
    <xf numFmtId="0" fontId="27" fillId="0" borderId="53" xfId="2" applyFont="1" applyBorder="1" applyAlignment="1">
      <alignment vertical="center" wrapText="1"/>
    </xf>
    <xf numFmtId="0" fontId="27" fillId="0" borderId="39" xfId="2" applyFont="1" applyBorder="1" applyAlignment="1">
      <alignment vertical="center" wrapText="1"/>
    </xf>
    <xf numFmtId="0" fontId="27" fillId="0" borderId="40" xfId="2" applyFont="1" applyBorder="1" applyAlignment="1">
      <alignment vertical="center" wrapText="1"/>
    </xf>
    <xf numFmtId="0" fontId="27" fillId="0" borderId="53" xfId="20" applyFont="1" applyBorder="1" applyAlignment="1">
      <alignment horizontal="center" vertical="center"/>
    </xf>
    <xf numFmtId="0" fontId="30" fillId="0" borderId="50" xfId="2" applyFont="1" applyBorder="1" applyAlignment="1">
      <alignment horizontal="center" vertical="center"/>
    </xf>
    <xf numFmtId="0" fontId="30" fillId="0" borderId="3" xfId="2" applyFont="1" applyBorder="1" applyAlignment="1">
      <alignment horizontal="center" vertical="center"/>
    </xf>
    <xf numFmtId="0" fontId="30" fillId="0" borderId="34" xfId="2" applyFont="1" applyBorder="1" applyAlignment="1">
      <alignment horizontal="center" vertical="center"/>
    </xf>
    <xf numFmtId="0" fontId="30" fillId="0" borderId="9" xfId="2" applyFont="1" applyBorder="1" applyAlignment="1">
      <alignment horizontal="center" vertical="center"/>
    </xf>
    <xf numFmtId="201" fontId="1" fillId="0" borderId="16" xfId="20" applyNumberFormat="1" applyBorder="1" applyAlignment="1">
      <alignment horizontal="center" vertical="center"/>
    </xf>
    <xf numFmtId="201" fontId="1" fillId="0" borderId="20" xfId="20" applyNumberFormat="1" applyBorder="1" applyAlignment="1">
      <alignment horizontal="center" vertical="center"/>
    </xf>
    <xf numFmtId="201" fontId="1" fillId="0" borderId="53" xfId="20" applyNumberFormat="1" applyBorder="1" applyAlignment="1">
      <alignment horizontal="center" vertical="center"/>
    </xf>
    <xf numFmtId="0" fontId="27" fillId="0" borderId="53" xfId="20" applyFont="1" applyBorder="1" applyAlignment="1">
      <alignment horizontal="center" vertical="center" wrapText="1"/>
    </xf>
    <xf numFmtId="0" fontId="1" fillId="0" borderId="16" xfId="20" applyBorder="1" applyAlignment="1">
      <alignment horizontal="center" vertical="center"/>
    </xf>
    <xf numFmtId="0" fontId="1" fillId="0" borderId="20" xfId="20" applyBorder="1" applyAlignment="1">
      <alignment horizontal="center" vertical="center"/>
    </xf>
    <xf numFmtId="0" fontId="1" fillId="0" borderId="53" xfId="20" applyBorder="1" applyAlignment="1">
      <alignment horizontal="center" vertical="center"/>
    </xf>
    <xf numFmtId="20" fontId="17" fillId="0" borderId="16" xfId="2" applyNumberFormat="1" applyFont="1" applyBorder="1" applyAlignment="1">
      <alignment horizontal="center" vertical="center" wrapText="1"/>
    </xf>
    <xf numFmtId="20" fontId="17" fillId="0" borderId="20" xfId="2" applyNumberFormat="1" applyFont="1" applyBorder="1" applyAlignment="1">
      <alignment horizontal="center" vertical="center" wrapText="1"/>
    </xf>
    <xf numFmtId="0" fontId="12" fillId="0" borderId="11" xfId="2" applyFont="1" applyBorder="1" applyAlignment="1">
      <alignment horizontal="center" vertical="center" wrapText="1"/>
    </xf>
    <xf numFmtId="0" fontId="12" fillId="0" borderId="22"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14"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19" xfId="2" applyFont="1" applyBorder="1" applyAlignment="1">
      <alignment horizontal="center" vertical="center" wrapText="1"/>
    </xf>
    <xf numFmtId="0" fontId="3" fillId="0" borderId="0" xfId="2" applyFont="1" applyAlignment="1">
      <alignment horizontal="center" vertical="center"/>
    </xf>
    <xf numFmtId="0" fontId="6" fillId="0" borderId="0" xfId="2" applyFont="1" applyAlignment="1">
      <alignment horizontal="center" vertical="center"/>
    </xf>
    <xf numFmtId="0" fontId="9" fillId="0" borderId="1"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6" xfId="2" applyFont="1" applyBorder="1" applyAlignment="1">
      <alignment horizontal="center" vertical="center"/>
    </xf>
    <xf numFmtId="0" fontId="3" fillId="0" borderId="3" xfId="2" applyFont="1" applyBorder="1" applyAlignment="1">
      <alignment horizontal="center" vertical="center"/>
    </xf>
    <xf numFmtId="0" fontId="3" fillId="0" borderId="4" xfId="2" applyFont="1" applyBorder="1" applyAlignment="1">
      <alignment horizontal="center" vertical="center"/>
    </xf>
    <xf numFmtId="0" fontId="3" fillId="0" borderId="9" xfId="2" applyFont="1" applyBorder="1" applyAlignment="1">
      <alignment horizontal="center" vertical="center"/>
    </xf>
    <xf numFmtId="0" fontId="3" fillId="0" borderId="10" xfId="2" applyFont="1" applyBorder="1" applyAlignment="1">
      <alignment horizontal="center" vertical="center"/>
    </xf>
    <xf numFmtId="0" fontId="3" fillId="0" borderId="5"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0" fontId="3" fillId="0" borderId="13" xfId="2" applyFont="1" applyBorder="1" applyAlignment="1">
      <alignment horizontal="center" vertical="center"/>
    </xf>
    <xf numFmtId="0" fontId="3" fillId="0" borderId="14" xfId="2" applyFont="1" applyBorder="1" applyAlignment="1">
      <alignment horizontal="center" vertical="center"/>
    </xf>
    <xf numFmtId="0" fontId="3" fillId="0" borderId="15" xfId="2" applyFont="1" applyBorder="1" applyAlignment="1">
      <alignment horizontal="center" vertical="center"/>
    </xf>
    <xf numFmtId="0" fontId="12" fillId="0" borderId="13" xfId="2" applyFont="1" applyBorder="1" applyAlignment="1">
      <alignment horizontal="center" vertical="center" wrapText="1"/>
    </xf>
    <xf numFmtId="0" fontId="9" fillId="0" borderId="0" xfId="2" applyFont="1" applyAlignment="1">
      <alignment horizontal="center" vertical="center" shrinkToFit="1"/>
    </xf>
    <xf numFmtId="0" fontId="12" fillId="0" borderId="15" xfId="2" applyFont="1" applyBorder="1" applyAlignment="1">
      <alignment horizontal="center" vertical="center" wrapText="1"/>
    </xf>
    <xf numFmtId="0" fontId="12" fillId="0" borderId="10" xfId="2" applyFont="1" applyBorder="1" applyAlignment="1">
      <alignment horizontal="center" vertical="center" wrapText="1"/>
    </xf>
    <xf numFmtId="0" fontId="12" fillId="0" borderId="9" xfId="2" applyFont="1" applyBorder="1" applyAlignment="1">
      <alignment horizontal="center" vertical="center"/>
    </xf>
    <xf numFmtId="0" fontId="12" fillId="0" borderId="16" xfId="2" applyFont="1" applyBorder="1" applyAlignment="1">
      <alignment horizontal="center" vertical="center"/>
    </xf>
    <xf numFmtId="0" fontId="12" fillId="0" borderId="20" xfId="2" applyFont="1" applyBorder="1" applyAlignment="1">
      <alignment horizontal="center" vertical="center"/>
    </xf>
    <xf numFmtId="0" fontId="29" fillId="0" borderId="0" xfId="0" applyFont="1" applyAlignment="1">
      <alignment horizontal="center" vertical="center" wrapText="1"/>
    </xf>
    <xf numFmtId="0" fontId="0" fillId="0" borderId="0" xfId="0" applyAlignment="1">
      <alignment horizontal="center" vertical="center"/>
    </xf>
    <xf numFmtId="0" fontId="27" fillId="0" borderId="0" xfId="0" applyFont="1" applyAlignment="1">
      <alignment horizontal="center" vertical="center" wrapText="1"/>
    </xf>
    <xf numFmtId="0" fontId="6" fillId="0" borderId="0" xfId="3" applyFont="1" applyAlignment="1">
      <alignment horizontal="center" vertical="center"/>
    </xf>
    <xf numFmtId="0" fontId="9" fillId="0" borderId="1" xfId="3" applyFont="1" applyBorder="1" applyAlignment="1">
      <alignment horizontal="left" vertical="center"/>
    </xf>
    <xf numFmtId="0" fontId="3" fillId="0" borderId="2" xfId="3" applyFont="1" applyBorder="1" applyAlignment="1">
      <alignment horizontal="center" vertical="center"/>
    </xf>
    <xf numFmtId="0" fontId="3" fillId="0" borderId="8" xfId="3" applyFont="1" applyBorder="1" applyAlignment="1">
      <alignment horizontal="center" vertical="center"/>
    </xf>
    <xf numFmtId="0" fontId="3" fillId="0" borderId="32" xfId="3" applyFont="1" applyBorder="1" applyAlignment="1">
      <alignment horizontal="center" vertical="center"/>
    </xf>
    <xf numFmtId="0" fontId="3" fillId="0" borderId="3" xfId="3" applyFont="1" applyBorder="1" applyAlignment="1">
      <alignment horizontal="center" vertical="center"/>
    </xf>
    <xf numFmtId="0" fontId="3" fillId="0" borderId="49" xfId="3" applyFont="1" applyBorder="1" applyAlignment="1">
      <alignment horizontal="center" vertical="center"/>
    </xf>
    <xf numFmtId="0" fontId="3" fillId="0" borderId="5" xfId="3" applyFont="1" applyBorder="1" applyAlignment="1">
      <alignment horizontal="center" vertical="center"/>
    </xf>
    <xf numFmtId="0" fontId="3" fillId="0" borderId="50" xfId="3" applyFont="1" applyBorder="1" applyAlignment="1">
      <alignment horizontal="center" vertical="center"/>
    </xf>
    <xf numFmtId="0" fontId="3" fillId="0" borderId="4" xfId="3" applyFont="1" applyBorder="1" applyAlignment="1">
      <alignment horizontal="center" vertical="center"/>
    </xf>
    <xf numFmtId="0" fontId="14" fillId="0" borderId="54" xfId="3" applyFont="1" applyBorder="1" applyAlignment="1">
      <alignment horizontal="center" vertical="center" wrapText="1"/>
    </xf>
    <xf numFmtId="0" fontId="14" fillId="0" borderId="55" xfId="3" applyFont="1" applyBorder="1" applyAlignment="1">
      <alignment horizontal="center" vertical="center" wrapText="1"/>
    </xf>
    <xf numFmtId="0" fontId="14" fillId="0" borderId="56" xfId="3" applyFont="1" applyBorder="1" applyAlignment="1">
      <alignment horizontal="center" vertical="center" wrapText="1"/>
    </xf>
    <xf numFmtId="0" fontId="3" fillId="0" borderId="9" xfId="3" applyFont="1" applyBorder="1" applyAlignment="1">
      <alignment horizontal="center" vertical="center"/>
    </xf>
    <xf numFmtId="0" fontId="12" fillId="0" borderId="16" xfId="3" applyFont="1" applyBorder="1" applyAlignment="1">
      <alignment horizontal="center" vertical="center" wrapText="1"/>
    </xf>
    <xf numFmtId="0" fontId="12" fillId="0" borderId="23" xfId="3" applyFont="1" applyBorder="1" applyAlignment="1">
      <alignment horizontal="center" vertical="center" wrapText="1"/>
    </xf>
    <xf numFmtId="0" fontId="12" fillId="0" borderId="51" xfId="3" applyFont="1" applyBorder="1" applyAlignment="1">
      <alignment horizontal="center" vertical="center" wrapText="1"/>
    </xf>
    <xf numFmtId="0" fontId="17" fillId="0" borderId="9" xfId="3" applyFont="1" applyBorder="1" applyAlignment="1">
      <alignment horizontal="center" vertical="center" wrapText="1"/>
    </xf>
    <xf numFmtId="0" fontId="3" fillId="0" borderId="12" xfId="3" applyFont="1" applyBorder="1" applyAlignment="1">
      <alignment horizontal="center" vertical="center"/>
    </xf>
    <xf numFmtId="0" fontId="3" fillId="0" borderId="22" xfId="3" applyFont="1" applyBorder="1" applyAlignment="1">
      <alignment horizontal="center" vertical="center"/>
    </xf>
    <xf numFmtId="0" fontId="3" fillId="0" borderId="11" xfId="3" applyFont="1" applyBorder="1" applyAlignment="1">
      <alignment horizontal="center" vertical="center"/>
    </xf>
    <xf numFmtId="0" fontId="17" fillId="0" borderId="11" xfId="3" applyFont="1" applyBorder="1" applyAlignment="1">
      <alignment horizontal="center" vertical="center"/>
    </xf>
    <xf numFmtId="0" fontId="17" fillId="0" borderId="12" xfId="3" applyFont="1" applyBorder="1" applyAlignment="1">
      <alignment horizontal="center" vertical="center"/>
    </xf>
    <xf numFmtId="0" fontId="17" fillId="0" borderId="22" xfId="3" applyFont="1" applyBorder="1" applyAlignment="1">
      <alignment horizontal="center" vertical="center"/>
    </xf>
    <xf numFmtId="176" fontId="3" fillId="0" borderId="9" xfId="3" applyNumberFormat="1" applyFont="1" applyBorder="1" applyAlignment="1">
      <alignment horizontal="center" vertical="center"/>
    </xf>
    <xf numFmtId="0" fontId="16" fillId="5" borderId="9" xfId="3" applyFont="1" applyFill="1" applyBorder="1" applyAlignment="1">
      <alignment horizontal="center" vertical="center"/>
    </xf>
    <xf numFmtId="0" fontId="16" fillId="5" borderId="18" xfId="3" applyFont="1" applyFill="1" applyBorder="1" applyAlignment="1">
      <alignment horizontal="center" vertical="center"/>
    </xf>
    <xf numFmtId="0" fontId="16" fillId="5" borderId="11" xfId="3" applyFont="1" applyFill="1" applyBorder="1" applyAlignment="1">
      <alignment horizontal="center" vertical="center"/>
    </xf>
    <xf numFmtId="0" fontId="16" fillId="0" borderId="59" xfId="3" applyFont="1" applyBorder="1" applyAlignment="1">
      <alignment horizontal="center" vertical="center"/>
    </xf>
    <xf numFmtId="0" fontId="16" fillId="0" borderId="60" xfId="3" applyFont="1" applyBorder="1" applyAlignment="1">
      <alignment horizontal="center" vertical="center"/>
    </xf>
    <xf numFmtId="0" fontId="3" fillId="0" borderId="40" xfId="3" applyFont="1" applyBorder="1" applyAlignment="1">
      <alignment horizontal="center" vertical="center"/>
    </xf>
    <xf numFmtId="0" fontId="3" fillId="0" borderId="59" xfId="3" applyFont="1" applyBorder="1" applyAlignment="1">
      <alignment horizontal="center" vertical="center"/>
    </xf>
    <xf numFmtId="0" fontId="3" fillId="0" borderId="22" xfId="2" applyFont="1" applyBorder="1" applyAlignment="1">
      <alignment horizontal="center"/>
    </xf>
    <xf numFmtId="0" fontId="3" fillId="0" borderId="9" xfId="2" applyFont="1" applyBorder="1" applyAlignment="1">
      <alignment horizontal="center"/>
    </xf>
    <xf numFmtId="0" fontId="18" fillId="0" borderId="11" xfId="2" applyFont="1" applyBorder="1" applyAlignment="1">
      <alignment horizontal="center" vertical="center"/>
    </xf>
    <xf numFmtId="0" fontId="18" fillId="0" borderId="22" xfId="2" applyFont="1" applyBorder="1" applyAlignment="1">
      <alignment horizontal="center" vertical="center"/>
    </xf>
    <xf numFmtId="0" fontId="3" fillId="0" borderId="51" xfId="2" applyFont="1" applyBorder="1" applyAlignment="1">
      <alignment horizontal="center" vertical="center"/>
    </xf>
    <xf numFmtId="0" fontId="3" fillId="0" borderId="25" xfId="2" applyFont="1" applyBorder="1" applyAlignment="1">
      <alignment horizontal="center" vertical="center"/>
    </xf>
    <xf numFmtId="0" fontId="6" fillId="0" borderId="1" xfId="2" applyFont="1" applyBorder="1" applyAlignment="1">
      <alignment horizontal="left" vertical="center"/>
    </xf>
    <xf numFmtId="0" fontId="3" fillId="0" borderId="16" xfId="2" applyFont="1" applyBorder="1" applyAlignment="1">
      <alignment horizontal="center" vertical="center"/>
    </xf>
    <xf numFmtId="0" fontId="3" fillId="0" borderId="20" xfId="2" applyFont="1" applyBorder="1" applyAlignment="1">
      <alignment horizontal="center" vertical="center"/>
    </xf>
    <xf numFmtId="0" fontId="12" fillId="0" borderId="16" xfId="2" applyFont="1" applyBorder="1" applyAlignment="1">
      <alignment horizontal="center" vertical="center" wrapText="1"/>
    </xf>
    <xf numFmtId="0" fontId="3" fillId="0" borderId="61" xfId="2" applyFont="1" applyBorder="1" applyAlignment="1">
      <alignment horizontal="center" vertical="center"/>
    </xf>
    <xf numFmtId="0" fontId="3" fillId="0" borderId="62" xfId="2" applyFont="1" applyBorder="1" applyAlignment="1">
      <alignment horizontal="center" vertical="center"/>
    </xf>
    <xf numFmtId="0" fontId="3" fillId="0" borderId="63" xfId="2" applyFont="1" applyBorder="1" applyAlignment="1">
      <alignment horizontal="center" vertical="center"/>
    </xf>
    <xf numFmtId="179" fontId="23" fillId="0" borderId="65" xfId="2" applyNumberFormat="1" applyFont="1" applyBorder="1" applyAlignment="1">
      <alignment horizontal="center" vertical="center"/>
    </xf>
    <xf numFmtId="179" fontId="23" fillId="0" borderId="48" xfId="2" applyNumberFormat="1" applyFont="1" applyBorder="1" applyAlignment="1">
      <alignment horizontal="center" vertical="center"/>
    </xf>
    <xf numFmtId="179" fontId="23" fillId="0" borderId="66" xfId="2" applyNumberFormat="1" applyFont="1" applyBorder="1" applyAlignment="1">
      <alignment horizontal="center" vertical="center"/>
    </xf>
    <xf numFmtId="179" fontId="23" fillId="0" borderId="67" xfId="2" applyNumberFormat="1" applyFont="1" applyBorder="1" applyAlignment="1">
      <alignment horizontal="center" vertical="center"/>
    </xf>
    <xf numFmtId="179" fontId="23" fillId="0" borderId="68" xfId="2" applyNumberFormat="1" applyFont="1" applyBorder="1" applyAlignment="1">
      <alignment horizontal="center" vertical="center"/>
    </xf>
    <xf numFmtId="179" fontId="23" fillId="0" borderId="69" xfId="2" applyNumberFormat="1" applyFont="1" applyBorder="1" applyAlignment="1">
      <alignment horizontal="center" vertical="center"/>
    </xf>
    <xf numFmtId="179" fontId="15" fillId="0" borderId="9" xfId="4" applyNumberFormat="1" applyFont="1" applyBorder="1" applyAlignment="1">
      <alignment horizontal="center" vertical="center"/>
    </xf>
    <xf numFmtId="0" fontId="2" fillId="0" borderId="9" xfId="2" applyBorder="1" applyAlignment="1">
      <alignment horizontal="center" vertical="center"/>
    </xf>
    <xf numFmtId="179" fontId="3" fillId="0" borderId="9" xfId="2" applyNumberFormat="1" applyFont="1" applyBorder="1" applyAlignment="1">
      <alignment horizontal="center" vertical="center"/>
    </xf>
    <xf numFmtId="0" fontId="9" fillId="0" borderId="65" xfId="2" applyFont="1" applyBorder="1" applyAlignment="1">
      <alignment horizontal="center" vertical="center" wrapText="1"/>
    </xf>
    <xf numFmtId="0" fontId="9" fillId="0" borderId="48" xfId="2" applyFont="1" applyBorder="1" applyAlignment="1">
      <alignment horizontal="center" vertical="center" wrapText="1"/>
    </xf>
    <xf numFmtId="0" fontId="9" fillId="0" borderId="67" xfId="2" applyFont="1" applyBorder="1" applyAlignment="1">
      <alignment horizontal="center" vertical="center" wrapText="1"/>
    </xf>
    <xf numFmtId="0" fontId="9" fillId="0" borderId="68" xfId="2" applyFont="1" applyBorder="1" applyAlignment="1">
      <alignment horizontal="center" vertical="center" wrapText="1"/>
    </xf>
    <xf numFmtId="0" fontId="12" fillId="0" borderId="11" xfId="5" applyFont="1" applyBorder="1" applyAlignment="1">
      <alignment horizontal="center" vertical="center" wrapText="1"/>
    </xf>
    <xf numFmtId="0" fontId="12" fillId="0" borderId="22" xfId="5" applyFont="1" applyBorder="1" applyAlignment="1">
      <alignment horizontal="center" vertical="center" wrapText="1"/>
    </xf>
    <xf numFmtId="0" fontId="12" fillId="0" borderId="9" xfId="5" applyFont="1" applyBorder="1" applyAlignment="1">
      <alignment horizontal="center" vertical="center" wrapText="1"/>
    </xf>
    <xf numFmtId="0" fontId="12" fillId="0" borderId="13" xfId="5" applyFont="1" applyBorder="1" applyAlignment="1">
      <alignment horizontal="center" vertical="center" wrapText="1"/>
    </xf>
    <xf numFmtId="0" fontId="6" fillId="0" borderId="0" xfId="7" applyFont="1" applyAlignment="1">
      <alignment horizontal="center" vertical="center"/>
    </xf>
    <xf numFmtId="0" fontId="12" fillId="0" borderId="14" xfId="5" applyFont="1" applyBorder="1" applyAlignment="1">
      <alignment horizontal="center" vertical="center" wrapText="1"/>
    </xf>
    <xf numFmtId="0" fontId="12" fillId="0" borderId="19" xfId="5" applyFont="1" applyBorder="1" applyAlignment="1">
      <alignment horizontal="center" vertical="center" wrapText="1"/>
    </xf>
    <xf numFmtId="0" fontId="12" fillId="0" borderId="10" xfId="5" applyFont="1" applyBorder="1" applyAlignment="1">
      <alignment horizontal="center" vertical="center" wrapText="1"/>
    </xf>
    <xf numFmtId="0" fontId="12" fillId="0" borderId="18" xfId="5" applyFont="1" applyBorder="1" applyAlignment="1">
      <alignment horizontal="center" vertical="center" wrapText="1"/>
    </xf>
    <xf numFmtId="0" fontId="7" fillId="0" borderId="0" xfId="5" applyFont="1" applyAlignment="1">
      <alignment horizontal="center" vertical="center"/>
    </xf>
    <xf numFmtId="0" fontId="3" fillId="0" borderId="2" xfId="5" applyFont="1" applyBorder="1" applyAlignment="1">
      <alignment horizontal="center" vertical="center"/>
    </xf>
    <xf numFmtId="0" fontId="3" fillId="0" borderId="8" xfId="5" applyFont="1" applyBorder="1" applyAlignment="1">
      <alignment horizontal="center" vertical="center"/>
    </xf>
    <xf numFmtId="0" fontId="3" fillId="0" borderId="26" xfId="5" applyFont="1" applyBorder="1" applyAlignment="1">
      <alignment horizontal="center" vertical="center"/>
    </xf>
    <xf numFmtId="0" fontId="3" fillId="0" borderId="5" xfId="5" applyFont="1" applyBorder="1" applyAlignment="1">
      <alignment horizontal="center" vertical="center"/>
    </xf>
    <xf numFmtId="0" fontId="3" fillId="0" borderId="6" xfId="5" applyFont="1" applyBorder="1" applyAlignment="1">
      <alignment horizontal="center" vertical="center"/>
    </xf>
    <xf numFmtId="0" fontId="3" fillId="0" borderId="7" xfId="5" applyFont="1" applyBorder="1" applyAlignment="1">
      <alignment horizontal="center" vertical="center"/>
    </xf>
    <xf numFmtId="0" fontId="3" fillId="0" borderId="11" xfId="5" applyFont="1" applyBorder="1" applyAlignment="1">
      <alignment horizontal="center" vertical="center"/>
    </xf>
    <xf numFmtId="0" fontId="3" fillId="0" borderId="12" xfId="5" applyFont="1" applyBorder="1" applyAlignment="1">
      <alignment horizontal="center" vertical="center"/>
    </xf>
    <xf numFmtId="0" fontId="3" fillId="0" borderId="13" xfId="5" applyFont="1" applyBorder="1" applyAlignment="1">
      <alignment horizontal="center" vertical="center"/>
    </xf>
    <xf numFmtId="0" fontId="3" fillId="0" borderId="14" xfId="5" applyFont="1" applyBorder="1" applyAlignment="1">
      <alignment horizontal="center" vertical="center"/>
    </xf>
    <xf numFmtId="0" fontId="3" fillId="0" borderId="15" xfId="5" applyFont="1" applyBorder="1" applyAlignment="1">
      <alignment horizontal="center" vertical="center"/>
    </xf>
    <xf numFmtId="0" fontId="12" fillId="0" borderId="15" xfId="5" applyFont="1" applyBorder="1" applyAlignment="1">
      <alignment horizontal="center" vertical="center" wrapText="1"/>
    </xf>
    <xf numFmtId="0" fontId="3" fillId="0" borderId="50" xfId="6" applyFont="1" applyBorder="1" applyAlignment="1">
      <alignment horizontal="center" vertical="center"/>
    </xf>
    <xf numFmtId="0" fontId="3" fillId="0" borderId="3" xfId="6" applyFont="1" applyBorder="1" applyAlignment="1">
      <alignment horizontal="center" vertical="center"/>
    </xf>
    <xf numFmtId="0" fontId="3" fillId="0" borderId="103" xfId="6" applyFont="1" applyBorder="1" applyAlignment="1">
      <alignment horizontal="center" vertical="center"/>
    </xf>
    <xf numFmtId="0" fontId="3" fillId="0" borderId="97" xfId="6" applyFont="1" applyBorder="1" applyAlignment="1">
      <alignment horizontal="center" vertical="center"/>
    </xf>
    <xf numFmtId="0" fontId="3" fillId="0" borderId="4" xfId="6" applyFont="1" applyBorder="1" applyAlignment="1">
      <alignment horizontal="center" vertical="center"/>
    </xf>
    <xf numFmtId="0" fontId="3" fillId="0" borderId="34" xfId="6" applyFont="1" applyBorder="1" applyAlignment="1">
      <alignment horizontal="center" vertical="center"/>
    </xf>
    <xf numFmtId="0" fontId="3" fillId="0" borderId="11" xfId="6" applyFont="1" applyBorder="1" applyAlignment="1">
      <alignment horizontal="center" vertical="center"/>
    </xf>
    <xf numFmtId="0" fontId="3" fillId="0" borderId="9" xfId="6" applyFont="1" applyBorder="1" applyAlignment="1">
      <alignment horizontal="center" vertical="center"/>
    </xf>
    <xf numFmtId="0" fontId="3" fillId="0" borderId="17" xfId="6" applyFont="1" applyBorder="1" applyAlignment="1">
      <alignment horizontal="center" vertical="center"/>
    </xf>
    <xf numFmtId="0" fontId="3" fillId="0" borderId="21" xfId="6" applyFont="1" applyBorder="1" applyAlignment="1">
      <alignment horizontal="center" vertical="center"/>
    </xf>
    <xf numFmtId="0" fontId="12" fillId="0" borderId="34" xfId="6" applyFont="1" applyBorder="1" applyAlignment="1">
      <alignment horizontal="center" vertical="center" wrapText="1"/>
    </xf>
    <xf numFmtId="0" fontId="12" fillId="0" borderId="52" xfId="6" applyFont="1" applyBorder="1" applyAlignment="1">
      <alignment horizontal="center" vertical="center"/>
    </xf>
    <xf numFmtId="0" fontId="12" fillId="0" borderId="20" xfId="6" applyFont="1" applyBorder="1" applyAlignment="1">
      <alignment horizontal="center" vertical="center" wrapText="1"/>
    </xf>
    <xf numFmtId="0" fontId="12" fillId="0" borderId="20" xfId="6" applyFont="1" applyBorder="1" applyAlignment="1">
      <alignment horizontal="center" vertical="center"/>
    </xf>
    <xf numFmtId="0" fontId="12" fillId="0" borderId="16" xfId="6" applyFont="1" applyBorder="1" applyAlignment="1">
      <alignment horizontal="center" vertical="center" wrapText="1"/>
    </xf>
    <xf numFmtId="0" fontId="26" fillId="0" borderId="0" xfId="2" applyFont="1" applyAlignment="1">
      <alignment horizontal="center" vertical="center"/>
    </xf>
    <xf numFmtId="0" fontId="27" fillId="0" borderId="1" xfId="2" applyFont="1" applyBorder="1" applyAlignment="1">
      <alignment horizontal="left" vertical="center"/>
    </xf>
    <xf numFmtId="0" fontId="2" fillId="0" borderId="16" xfId="2" applyBorder="1" applyAlignment="1">
      <alignment horizontal="center" vertical="center"/>
    </xf>
    <xf numFmtId="0" fontId="2" fillId="0" borderId="20" xfId="2" applyBorder="1" applyAlignment="1">
      <alignment horizontal="center" vertical="center"/>
    </xf>
    <xf numFmtId="0" fontId="2" fillId="0" borderId="28" xfId="2" applyBorder="1" applyAlignment="1">
      <alignment horizontal="center" vertical="center"/>
    </xf>
    <xf numFmtId="0" fontId="2" fillId="0" borderId="37" xfId="2" applyBorder="1" applyAlignment="1">
      <alignment horizontal="center" vertical="center"/>
    </xf>
    <xf numFmtId="0" fontId="2" fillId="0" borderId="9" xfId="2" applyBorder="1" applyAlignment="1">
      <alignment horizontal="center" vertical="center" wrapText="1"/>
    </xf>
    <xf numFmtId="0" fontId="2" fillId="0" borderId="16" xfId="2" applyBorder="1" applyAlignment="1">
      <alignment horizontal="center" vertical="center" wrapText="1"/>
    </xf>
    <xf numFmtId="0" fontId="2" fillId="0" borderId="51" xfId="2" applyBorder="1" applyAlignment="1">
      <alignment horizontal="center" vertical="center"/>
    </xf>
    <xf numFmtId="0" fontId="2" fillId="0" borderId="25" xfId="2" applyBorder="1" applyAlignment="1">
      <alignment horizontal="center" vertical="center"/>
    </xf>
    <xf numFmtId="0" fontId="27" fillId="0" borderId="16" xfId="2" applyFont="1" applyBorder="1" applyAlignment="1">
      <alignment horizontal="center" vertical="center"/>
    </xf>
    <xf numFmtId="20" fontId="21" fillId="0" borderId="20" xfId="2" applyNumberFormat="1" applyFont="1" applyBorder="1" applyAlignment="1">
      <alignment horizontal="left" vertical="center" wrapText="1"/>
    </xf>
    <xf numFmtId="0" fontId="21" fillId="0" borderId="62" xfId="2" applyFont="1" applyBorder="1" applyAlignment="1">
      <alignment horizontal="center" vertical="center" wrapText="1"/>
    </xf>
    <xf numFmtId="0" fontId="21" fillId="0" borderId="63" xfId="2" applyFont="1" applyBorder="1" applyAlignment="1">
      <alignment horizontal="center" vertical="center" wrapText="1"/>
    </xf>
    <xf numFmtId="0" fontId="2" fillId="0" borderId="61" xfId="2" applyBorder="1" applyAlignment="1">
      <alignment horizontal="center" vertical="center"/>
    </xf>
    <xf numFmtId="0" fontId="127" fillId="0" borderId="0" xfId="2" applyFont="1" applyAlignment="1">
      <alignment horizontal="center" vertical="center" shrinkToFit="1"/>
    </xf>
    <xf numFmtId="179" fontId="31" fillId="0" borderId="0" xfId="2" applyNumberFormat="1" applyFont="1" applyAlignment="1">
      <alignment horizontal="center" vertical="center" wrapText="1"/>
    </xf>
    <xf numFmtId="0" fontId="34" fillId="0" borderId="9" xfId="2" applyFont="1" applyBorder="1" applyAlignment="1">
      <alignment horizontal="center" vertical="center"/>
    </xf>
    <xf numFmtId="179" fontId="2" fillId="0" borderId="117" xfId="2" applyNumberFormat="1" applyBorder="1" applyAlignment="1">
      <alignment horizontal="center" vertical="center"/>
    </xf>
    <xf numFmtId="179" fontId="2" fillId="0" borderId="116" xfId="2" applyNumberFormat="1" applyBorder="1" applyAlignment="1">
      <alignment horizontal="center" vertical="center"/>
    </xf>
    <xf numFmtId="179" fontId="30" fillId="0" borderId="118" xfId="2" applyNumberFormat="1" applyFont="1" applyBorder="1" applyAlignment="1">
      <alignment horizontal="center" vertical="center"/>
    </xf>
    <xf numFmtId="179" fontId="30" fillId="0" borderId="119" xfId="2" applyNumberFormat="1" applyFont="1" applyBorder="1" applyAlignment="1">
      <alignment horizontal="center" vertical="center"/>
    </xf>
    <xf numFmtId="184" fontId="2" fillId="0" borderId="48" xfId="2" applyNumberFormat="1" applyBorder="1" applyAlignment="1">
      <alignment horizontal="center" vertical="center"/>
    </xf>
    <xf numFmtId="179" fontId="2" fillId="0" borderId="48" xfId="2" applyNumberFormat="1" applyBorder="1" applyAlignment="1">
      <alignment horizontal="center" vertical="center"/>
    </xf>
    <xf numFmtId="179" fontId="30" fillId="0" borderId="48" xfId="2" applyNumberFormat="1" applyFont="1" applyBorder="1" applyAlignment="1">
      <alignment horizontal="center" vertical="center"/>
    </xf>
    <xf numFmtId="184" fontId="2" fillId="0" borderId="111" xfId="2" applyNumberFormat="1" applyBorder="1" applyAlignment="1">
      <alignment horizontal="center" vertical="center"/>
    </xf>
    <xf numFmtId="184" fontId="2" fillId="0" borderId="112" xfId="2" applyNumberFormat="1" applyBorder="1" applyAlignment="1">
      <alignment horizontal="center" vertical="center"/>
    </xf>
    <xf numFmtId="184" fontId="2" fillId="0" borderId="116" xfId="2" applyNumberFormat="1" applyBorder="1" applyAlignment="1">
      <alignment horizontal="center" vertical="center"/>
    </xf>
    <xf numFmtId="3" fontId="2" fillId="0" borderId="11" xfId="2" applyNumberFormat="1" applyBorder="1" applyAlignment="1">
      <alignment horizontal="center" vertical="center"/>
    </xf>
    <xf numFmtId="3" fontId="2" fillId="0" borderId="22" xfId="2" applyNumberFormat="1" applyBorder="1" applyAlignment="1">
      <alignment horizontal="center" vertical="center"/>
    </xf>
    <xf numFmtId="184" fontId="18" fillId="0" borderId="0" xfId="2" applyNumberFormat="1" applyFont="1" applyAlignment="1">
      <alignment horizontal="center" vertical="center"/>
    </xf>
    <xf numFmtId="0" fontId="18" fillId="0" borderId="0" xfId="2" applyFont="1" applyAlignment="1">
      <alignment horizontal="center" vertical="center"/>
    </xf>
    <xf numFmtId="0" fontId="9" fillId="0" borderId="1" xfId="2" applyFont="1" applyBorder="1" applyAlignment="1">
      <alignment horizontal="left" vertical="center"/>
    </xf>
    <xf numFmtId="0" fontId="3" fillId="0" borderId="50" xfId="2" applyFont="1" applyBorder="1" applyAlignment="1">
      <alignment horizontal="center" vertical="center"/>
    </xf>
    <xf numFmtId="0" fontId="3" fillId="0" borderId="34" xfId="2" applyFont="1" applyBorder="1" applyAlignment="1">
      <alignment horizontal="center" vertical="center"/>
    </xf>
    <xf numFmtId="0" fontId="3" fillId="0" borderId="35" xfId="2" applyFont="1" applyBorder="1" applyAlignment="1">
      <alignment horizontal="center" vertical="center"/>
    </xf>
    <xf numFmtId="0" fontId="3" fillId="0" borderId="72" xfId="2" applyFont="1" applyBorder="1" applyAlignment="1">
      <alignment horizontal="center" vertical="center"/>
    </xf>
    <xf numFmtId="0" fontId="3" fillId="0" borderId="73" xfId="2" applyFont="1" applyBorder="1" applyAlignment="1">
      <alignment horizontal="center" vertical="center"/>
    </xf>
    <xf numFmtId="20" fontId="3" fillId="0" borderId="11" xfId="2" applyNumberFormat="1" applyFont="1" applyBorder="1" applyAlignment="1">
      <alignment horizontal="center" vertical="center"/>
    </xf>
    <xf numFmtId="20" fontId="13" fillId="0" borderId="11" xfId="2" applyNumberFormat="1" applyFont="1" applyBorder="1" applyAlignment="1">
      <alignment horizontal="center" vertical="center" wrapText="1"/>
    </xf>
    <xf numFmtId="20" fontId="13" fillId="0" borderId="12" xfId="2" applyNumberFormat="1" applyFont="1" applyBorder="1" applyAlignment="1">
      <alignment horizontal="center" vertical="center" wrapText="1"/>
    </xf>
    <xf numFmtId="20" fontId="13" fillId="0" borderId="22" xfId="2" applyNumberFormat="1" applyFont="1" applyBorder="1" applyAlignment="1">
      <alignment horizontal="center" vertical="center" wrapText="1"/>
    </xf>
    <xf numFmtId="0" fontId="17" fillId="0" borderId="16" xfId="2" applyFont="1" applyBorder="1" applyAlignment="1">
      <alignment horizontal="center" vertical="center" wrapText="1"/>
    </xf>
    <xf numFmtId="0" fontId="17" fillId="0" borderId="20"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22" xfId="2" applyFont="1" applyBorder="1" applyAlignment="1">
      <alignment horizontal="center" vertical="center" wrapText="1"/>
    </xf>
    <xf numFmtId="0" fontId="3" fillId="0" borderId="17" xfId="2" applyFont="1" applyBorder="1" applyAlignment="1">
      <alignment horizontal="center" vertical="center"/>
    </xf>
    <xf numFmtId="0" fontId="3" fillId="0" borderId="21" xfId="2" applyFont="1" applyBorder="1" applyAlignment="1">
      <alignment horizontal="center" vertical="center"/>
    </xf>
    <xf numFmtId="0" fontId="12" fillId="0" borderId="20" xfId="2" applyFont="1" applyBorder="1" applyAlignment="1">
      <alignment horizontal="center" vertical="center" wrapText="1"/>
    </xf>
    <xf numFmtId="0" fontId="6" fillId="0" borderId="0" xfId="2" applyFont="1" applyAlignment="1">
      <alignment horizontal="center" vertical="center" shrinkToFit="1"/>
    </xf>
    <xf numFmtId="20" fontId="3" fillId="0" borderId="9" xfId="2" applyNumberFormat="1" applyFont="1" applyBorder="1" applyAlignment="1">
      <alignment horizontal="center" vertical="center"/>
    </xf>
    <xf numFmtId="0" fontId="12" fillId="0" borderId="23" xfId="2" applyFont="1" applyBorder="1" applyAlignment="1">
      <alignment horizontal="center" vertical="center" wrapText="1"/>
    </xf>
    <xf numFmtId="0" fontId="12" fillId="0" borderId="74" xfId="2" applyFont="1" applyBorder="1" applyAlignment="1">
      <alignment horizontal="center" vertical="center" wrapText="1"/>
    </xf>
    <xf numFmtId="0" fontId="13" fillId="0" borderId="25" xfId="2" applyFont="1" applyBorder="1" applyAlignment="1">
      <alignment horizontal="center" vertical="center" wrapText="1"/>
    </xf>
    <xf numFmtId="0" fontId="13" fillId="0" borderId="63" xfId="2" applyFont="1" applyBorder="1" applyAlignment="1">
      <alignment horizontal="center" vertical="center" wrapText="1"/>
    </xf>
    <xf numFmtId="0" fontId="13" fillId="0" borderId="16" xfId="2" applyFont="1" applyBorder="1" applyAlignment="1">
      <alignment horizontal="center" vertical="center" wrapText="1"/>
    </xf>
    <xf numFmtId="0" fontId="13" fillId="0" borderId="20" xfId="2" applyFont="1" applyBorder="1" applyAlignment="1">
      <alignment horizontal="center" vertical="center" wrapText="1"/>
    </xf>
    <xf numFmtId="0" fontId="13" fillId="0" borderId="9" xfId="2" applyFont="1" applyBorder="1" applyAlignment="1">
      <alignment horizontal="center" vertical="center" wrapText="1"/>
    </xf>
    <xf numFmtId="0" fontId="2" fillId="0" borderId="0" xfId="2" applyAlignment="1">
      <alignment horizontal="center" vertical="center" wrapText="1"/>
    </xf>
    <xf numFmtId="0" fontId="44" fillId="0" borderId="62" xfId="2" applyFont="1" applyBorder="1" applyAlignment="1">
      <alignment horizontal="center" vertical="center" wrapText="1"/>
    </xf>
    <xf numFmtId="0" fontId="112" fillId="6" borderId="20" xfId="2" applyFont="1" applyFill="1" applyBorder="1" applyAlignment="1">
      <alignment horizontal="center" vertical="center"/>
    </xf>
    <xf numFmtId="0" fontId="112" fillId="6" borderId="28" xfId="2" applyFont="1" applyFill="1" applyBorder="1" applyAlignment="1">
      <alignment horizontal="center" vertical="center"/>
    </xf>
    <xf numFmtId="0" fontId="28" fillId="0" borderId="1" xfId="2" applyFont="1" applyBorder="1" applyAlignment="1">
      <alignment horizontal="left" vertical="center"/>
    </xf>
    <xf numFmtId="0" fontId="2" fillId="0" borderId="8" xfId="2" applyBorder="1" applyAlignment="1">
      <alignment horizontal="center" vertical="center"/>
    </xf>
    <xf numFmtId="0" fontId="2" fillId="0" borderId="26" xfId="2" applyBorder="1" applyAlignment="1">
      <alignment horizontal="center" vertical="center"/>
    </xf>
    <xf numFmtId="0" fontId="29" fillId="0" borderId="6" xfId="2" applyFont="1" applyBorder="1" applyAlignment="1">
      <alignment horizontal="center" vertical="center"/>
    </xf>
    <xf numFmtId="0" fontId="29" fillId="0" borderId="5" xfId="2" applyFont="1" applyBorder="1" applyAlignment="1">
      <alignment horizontal="center" vertical="center"/>
    </xf>
    <xf numFmtId="0" fontId="29" fillId="0" borderId="7" xfId="2" applyFont="1" applyBorder="1" applyAlignment="1">
      <alignment horizontal="center" vertical="center"/>
    </xf>
    <xf numFmtId="0" fontId="42" fillId="0" borderId="76" xfId="2" applyFont="1" applyBorder="1" applyAlignment="1">
      <alignment horizontal="center" vertical="center"/>
    </xf>
    <xf numFmtId="0" fontId="42" fillId="0" borderId="77" xfId="2" applyFont="1" applyBorder="1" applyAlignment="1">
      <alignment horizontal="center" vertical="center"/>
    </xf>
    <xf numFmtId="0" fontId="2" fillId="0" borderId="12" xfId="2" applyBorder="1" applyAlignment="1">
      <alignment horizontal="center" vertical="center" wrapText="1"/>
    </xf>
    <xf numFmtId="0" fontId="2" fillId="0" borderId="22" xfId="2" applyBorder="1" applyAlignment="1">
      <alignment horizontal="center" vertical="center" wrapText="1"/>
    </xf>
    <xf numFmtId="0" fontId="2" fillId="0" borderId="20" xfId="2" applyBorder="1" applyAlignment="1">
      <alignment horizontal="center" vertical="center" wrapText="1"/>
    </xf>
    <xf numFmtId="0" fontId="2" fillId="0" borderId="62" xfId="2" applyBorder="1" applyAlignment="1">
      <alignment horizontal="center" vertical="center" wrapText="1"/>
    </xf>
    <xf numFmtId="0" fontId="2" fillId="0" borderId="63" xfId="2" applyBorder="1" applyAlignment="1">
      <alignment horizontal="center" vertical="center" wrapText="1"/>
    </xf>
    <xf numFmtId="0" fontId="20" fillId="0" borderId="62" xfId="2" applyFont="1" applyBorder="1" applyAlignment="1">
      <alignment horizontal="center" vertical="center" wrapText="1"/>
    </xf>
    <xf numFmtId="0" fontId="20" fillId="0" borderId="63" xfId="2" applyFont="1" applyBorder="1" applyAlignment="1">
      <alignment horizontal="center" vertical="center" wrapText="1"/>
    </xf>
    <xf numFmtId="0" fontId="107" fillId="6" borderId="20" xfId="2" applyFont="1" applyFill="1" applyBorder="1" applyAlignment="1">
      <alignment horizontal="center" vertical="center"/>
    </xf>
    <xf numFmtId="0" fontId="107" fillId="6" borderId="28" xfId="2" applyFont="1" applyFill="1" applyBorder="1" applyAlignment="1">
      <alignment horizontal="center" vertical="center"/>
    </xf>
    <xf numFmtId="0" fontId="112" fillId="6" borderId="62" xfId="2" applyFont="1" applyFill="1" applyBorder="1" applyAlignment="1">
      <alignment horizontal="center" vertical="center"/>
    </xf>
    <xf numFmtId="0" fontId="112" fillId="6" borderId="64" xfId="2" applyFont="1" applyFill="1" applyBorder="1" applyAlignment="1">
      <alignment horizontal="center" vertical="center"/>
    </xf>
    <xf numFmtId="0" fontId="112" fillId="6" borderId="63" xfId="2" applyFont="1" applyFill="1" applyBorder="1" applyAlignment="1">
      <alignment horizontal="center" vertical="center"/>
    </xf>
    <xf numFmtId="0" fontId="112" fillId="6" borderId="27" xfId="2" applyFont="1" applyFill="1" applyBorder="1" applyAlignment="1">
      <alignment horizontal="center" vertical="center"/>
    </xf>
    <xf numFmtId="0" fontId="43" fillId="0" borderId="20" xfId="2" applyFont="1" applyBorder="1" applyAlignment="1">
      <alignment horizontal="center" vertical="center" wrapText="1"/>
    </xf>
    <xf numFmtId="187" fontId="46" fillId="0" borderId="11" xfId="2" applyNumberFormat="1" applyFont="1" applyBorder="1" applyAlignment="1">
      <alignment horizontal="right" vertical="center"/>
    </xf>
    <xf numFmtId="187" fontId="46" fillId="0" borderId="22" xfId="2" applyNumberFormat="1" applyFont="1" applyBorder="1" applyAlignment="1">
      <alignment horizontal="right" vertical="center"/>
    </xf>
    <xf numFmtId="0" fontId="2" fillId="0" borderId="51" xfId="2" applyBorder="1" applyAlignment="1">
      <alignment horizontal="center" vertical="center" wrapText="1"/>
    </xf>
    <xf numFmtId="0" fontId="2" fillId="0" borderId="25" xfId="2" applyBorder="1" applyAlignment="1">
      <alignment horizontal="center" vertical="center" wrapText="1"/>
    </xf>
    <xf numFmtId="56" fontId="20" fillId="0" borderId="62" xfId="2" quotePrefix="1" applyNumberFormat="1" applyFont="1" applyBorder="1" applyAlignment="1">
      <alignment horizontal="center" vertical="center" wrapText="1"/>
    </xf>
    <xf numFmtId="56" fontId="43" fillId="0" borderId="62" xfId="2" quotePrefix="1" applyNumberFormat="1" applyFont="1" applyBorder="1" applyAlignment="1">
      <alignment horizontal="center" vertical="center" wrapText="1"/>
    </xf>
    <xf numFmtId="0" fontId="43" fillId="0" borderId="63" xfId="2" applyFont="1" applyBorder="1" applyAlignment="1">
      <alignment horizontal="center" vertical="center" wrapText="1"/>
    </xf>
    <xf numFmtId="0" fontId="112" fillId="6" borderId="77" xfId="2" applyFont="1" applyFill="1" applyBorder="1" applyAlignment="1">
      <alignment horizontal="center" vertical="center"/>
    </xf>
    <xf numFmtId="0" fontId="112" fillId="6" borderId="78" xfId="2" applyFont="1" applyFill="1" applyBorder="1" applyAlignment="1">
      <alignment horizontal="center" vertical="center"/>
    </xf>
    <xf numFmtId="187" fontId="46" fillId="0" borderId="84" xfId="2" applyNumberFormat="1" applyFont="1" applyBorder="1" applyAlignment="1">
      <alignment horizontal="center" vertical="center"/>
    </xf>
    <xf numFmtId="187" fontId="46" fillId="0" borderId="88" xfId="2" applyNumberFormat="1" applyFont="1" applyBorder="1" applyAlignment="1">
      <alignment horizontal="center" vertical="center"/>
    </xf>
    <xf numFmtId="187" fontId="46" fillId="0" borderId="85" xfId="2" applyNumberFormat="1" applyFont="1" applyBorder="1" applyAlignment="1">
      <alignment horizontal="center" vertical="center"/>
    </xf>
    <xf numFmtId="187" fontId="46" fillId="0" borderId="77" xfId="2" applyNumberFormat="1" applyFont="1" applyBorder="1" applyAlignment="1">
      <alignment horizontal="center" vertical="center"/>
    </xf>
    <xf numFmtId="187" fontId="46" fillId="0" borderId="89" xfId="2" applyNumberFormat="1" applyFont="1" applyBorder="1" applyAlignment="1">
      <alignment horizontal="center" vertical="center"/>
    </xf>
    <xf numFmtId="187" fontId="46" fillId="0" borderId="79" xfId="2" applyNumberFormat="1" applyFont="1" applyBorder="1" applyAlignment="1">
      <alignment horizontal="right" vertical="center"/>
    </xf>
    <xf numFmtId="187" fontId="46" fillId="0" borderId="80" xfId="2" applyNumberFormat="1" applyFont="1" applyBorder="1" applyAlignment="1">
      <alignment horizontal="right" vertical="center"/>
    </xf>
    <xf numFmtId="187" fontId="46" fillId="0" borderId="81" xfId="2" applyNumberFormat="1" applyFont="1" applyBorder="1" applyAlignment="1">
      <alignment horizontal="center" vertical="center"/>
    </xf>
    <xf numFmtId="187" fontId="46" fillId="0" borderId="83" xfId="2" applyNumberFormat="1" applyFont="1" applyBorder="1" applyAlignment="1">
      <alignment horizontal="center" vertical="center"/>
    </xf>
    <xf numFmtId="187" fontId="46" fillId="0" borderId="86" xfId="2" applyNumberFormat="1" applyFont="1" applyBorder="1" applyAlignment="1">
      <alignment horizontal="center" vertical="center"/>
    </xf>
    <xf numFmtId="187" fontId="46" fillId="0" borderId="82" xfId="2" applyNumberFormat="1" applyFont="1" applyBorder="1" applyAlignment="1">
      <alignment horizontal="center" vertical="center"/>
    </xf>
    <xf numFmtId="187" fontId="46" fillId="0" borderId="87" xfId="2" applyNumberFormat="1" applyFont="1" applyBorder="1" applyAlignment="1">
      <alignment horizontal="center" vertical="center"/>
    </xf>
    <xf numFmtId="0" fontId="112" fillId="6" borderId="21" xfId="2" applyFont="1" applyFill="1" applyBorder="1" applyAlignment="1">
      <alignment horizontal="center" vertical="center"/>
    </xf>
    <xf numFmtId="0" fontId="112" fillId="6" borderId="29" xfId="2" applyFont="1" applyFill="1" applyBorder="1" applyAlignment="1">
      <alignment horizontal="center" vertical="center"/>
    </xf>
    <xf numFmtId="0" fontId="68" fillId="0" borderId="68" xfId="2" applyFont="1" applyBorder="1" applyAlignment="1">
      <alignment horizontal="center" vertical="center" shrinkToFit="1"/>
    </xf>
    <xf numFmtId="0" fontId="68" fillId="0" borderId="68" xfId="2" applyFont="1" applyBorder="1" applyAlignment="1" applyProtection="1">
      <alignment horizontal="center" vertical="center" shrinkToFit="1"/>
      <protection locked="0"/>
    </xf>
    <xf numFmtId="0" fontId="68" fillId="0" borderId="69" xfId="2" applyFont="1" applyBorder="1" applyAlignment="1">
      <alignment horizontal="center" vertical="center" shrinkToFit="1"/>
    </xf>
    <xf numFmtId="0" fontId="68" fillId="0" borderId="1" xfId="2" applyFont="1" applyBorder="1" applyAlignment="1">
      <alignment horizontal="center" vertical="center" shrinkToFit="1"/>
    </xf>
    <xf numFmtId="0" fontId="68" fillId="0" borderId="1" xfId="2" applyFont="1" applyBorder="1" applyAlignment="1" applyProtection="1">
      <alignment horizontal="center" vertical="center" shrinkToFit="1"/>
      <protection locked="0"/>
    </xf>
    <xf numFmtId="196" fontId="68" fillId="0" borderId="0" xfId="4" applyNumberFormat="1" applyFont="1" applyBorder="1" applyAlignment="1">
      <alignment horizontal="left" vertical="center" wrapText="1"/>
    </xf>
    <xf numFmtId="196" fontId="68" fillId="0" borderId="0" xfId="4" applyNumberFormat="1" applyFont="1" applyBorder="1" applyAlignment="1">
      <alignment horizontal="left" vertical="center"/>
    </xf>
    <xf numFmtId="0" fontId="68" fillId="0" borderId="95" xfId="2" applyFont="1" applyBorder="1" applyAlignment="1">
      <alignment horizontal="center" vertical="center" shrinkToFit="1"/>
    </xf>
    <xf numFmtId="0" fontId="68" fillId="0" borderId="61" xfId="2" applyFont="1" applyBorder="1" applyAlignment="1">
      <alignment horizontal="center" vertical="center" shrinkToFit="1"/>
    </xf>
    <xf numFmtId="0" fontId="68" fillId="0" borderId="25" xfId="2" applyFont="1" applyBorder="1" applyAlignment="1">
      <alignment horizontal="center" vertical="center" shrinkToFit="1"/>
    </xf>
    <xf numFmtId="0" fontId="68" fillId="0" borderId="67" xfId="2" applyFont="1" applyBorder="1" applyAlignment="1">
      <alignment horizontal="center" vertical="center" shrinkToFit="1"/>
    </xf>
    <xf numFmtId="0" fontId="68" fillId="0" borderId="98" xfId="2" applyFont="1" applyBorder="1" applyAlignment="1">
      <alignment horizontal="center" vertical="center" shrinkToFit="1"/>
    </xf>
    <xf numFmtId="0" fontId="68" fillId="0" borderId="51" xfId="2" applyFont="1" applyBorder="1" applyAlignment="1">
      <alignment horizontal="right" vertical="center" shrinkToFit="1"/>
    </xf>
    <xf numFmtId="0" fontId="68" fillId="0" borderId="61" xfId="2" applyFont="1" applyBorder="1" applyAlignment="1">
      <alignment horizontal="right" vertical="center" shrinkToFit="1"/>
    </xf>
    <xf numFmtId="0" fontId="68" fillId="0" borderId="61" xfId="2" applyFont="1" applyBorder="1" applyAlignment="1" applyProtection="1">
      <alignment horizontal="center" vertical="center" shrinkToFit="1"/>
      <protection locked="0"/>
    </xf>
    <xf numFmtId="0" fontId="68" fillId="0" borderId="99" xfId="2" applyFont="1" applyBorder="1" applyAlignment="1">
      <alignment horizontal="right" vertical="center" shrinkToFit="1"/>
    </xf>
    <xf numFmtId="0" fontId="68" fillId="0" borderId="68" xfId="2" applyFont="1" applyBorder="1" applyAlignment="1">
      <alignment horizontal="right" vertical="center" shrinkToFit="1"/>
    </xf>
    <xf numFmtId="0" fontId="68" fillId="0" borderId="56" xfId="2" applyFont="1" applyBorder="1" applyAlignment="1">
      <alignment horizontal="center" vertical="center" shrinkToFit="1"/>
    </xf>
    <xf numFmtId="0" fontId="68" fillId="0" borderId="96" xfId="2" applyFont="1" applyBorder="1" applyAlignment="1">
      <alignment horizontal="center" vertical="center" shrinkToFit="1"/>
    </xf>
    <xf numFmtId="0" fontId="68" fillId="0" borderId="0" xfId="2" applyFont="1" applyAlignment="1">
      <alignment horizontal="center" vertical="center" shrinkToFit="1"/>
    </xf>
    <xf numFmtId="0" fontId="68" fillId="0" borderId="0" xfId="2" applyFont="1" applyAlignment="1" applyProtection="1">
      <alignment horizontal="center" vertical="center" shrinkToFit="1"/>
      <protection locked="0"/>
    </xf>
    <xf numFmtId="0" fontId="68" fillId="0" borderId="93" xfId="2" applyFont="1" applyBorder="1" applyAlignment="1">
      <alignment horizontal="center" vertical="center" shrinkToFit="1"/>
    </xf>
    <xf numFmtId="0" fontId="68" fillId="0" borderId="92" xfId="2" applyFont="1" applyBorder="1" applyAlignment="1">
      <alignment horizontal="center" vertical="center" shrinkToFit="1"/>
    </xf>
    <xf numFmtId="0" fontId="68" fillId="0" borderId="63" xfId="2" applyFont="1" applyBorder="1" applyAlignment="1">
      <alignment horizontal="center" vertical="center" shrinkToFit="1"/>
    </xf>
    <xf numFmtId="0" fontId="68" fillId="0" borderId="94" xfId="2" applyFont="1" applyBorder="1" applyAlignment="1">
      <alignment horizontal="center" vertical="center" shrinkToFit="1"/>
    </xf>
    <xf numFmtId="0" fontId="68" fillId="0" borderId="33" xfId="2" applyFont="1" applyBorder="1" applyAlignment="1">
      <alignment horizontal="center" vertical="center" shrinkToFit="1"/>
    </xf>
    <xf numFmtId="0" fontId="68" fillId="0" borderId="62" xfId="2" applyFont="1" applyBorder="1" applyAlignment="1">
      <alignment horizontal="right" vertical="center" shrinkToFit="1"/>
    </xf>
    <xf numFmtId="0" fontId="68" fillId="0" borderId="0" xfId="2" applyFont="1" applyAlignment="1">
      <alignment horizontal="right" vertical="center" shrinkToFit="1"/>
    </xf>
    <xf numFmtId="0" fontId="68" fillId="0" borderId="54" xfId="2" applyFont="1" applyBorder="1" applyAlignment="1">
      <alignment horizontal="right" vertical="center" shrinkToFit="1"/>
    </xf>
    <xf numFmtId="0" fontId="68" fillId="0" borderId="1" xfId="2" applyFont="1" applyBorder="1" applyAlignment="1">
      <alignment horizontal="right" vertical="center" shrinkToFit="1"/>
    </xf>
    <xf numFmtId="0" fontId="68" fillId="0" borderId="6" xfId="2" applyFont="1" applyBorder="1" applyAlignment="1" applyProtection="1">
      <alignment horizontal="center" vertical="center" shrinkToFit="1"/>
      <protection locked="0"/>
    </xf>
    <xf numFmtId="0" fontId="68" fillId="0" borderId="6" xfId="2" applyFont="1" applyBorder="1" applyAlignment="1">
      <alignment horizontal="center" vertical="center" shrinkToFit="1"/>
    </xf>
    <xf numFmtId="0" fontId="68" fillId="0" borderId="7" xfId="2" applyFont="1" applyBorder="1" applyAlignment="1">
      <alignment horizontal="center" vertical="center" shrinkToFit="1"/>
    </xf>
    <xf numFmtId="0" fontId="68" fillId="0" borderId="106" xfId="2" applyFont="1" applyBorder="1" applyAlignment="1">
      <alignment horizontal="center" vertical="center" shrinkToFit="1"/>
    </xf>
    <xf numFmtId="0" fontId="68" fillId="0" borderId="107" xfId="2" applyFont="1" applyBorder="1" applyAlignment="1">
      <alignment horizontal="center" vertical="center" shrinkToFit="1"/>
    </xf>
    <xf numFmtId="0" fontId="68" fillId="0" borderId="36" xfId="2" applyFont="1" applyBorder="1" applyAlignment="1">
      <alignment horizontal="center" vertical="center" shrinkToFit="1"/>
    </xf>
    <xf numFmtId="0" fontId="68" fillId="0" borderId="107" xfId="2" applyFont="1" applyBorder="1" applyAlignment="1" applyProtection="1">
      <alignment horizontal="center" vertical="center" shrinkToFit="1"/>
      <protection locked="0"/>
    </xf>
    <xf numFmtId="0" fontId="68" fillId="0" borderId="109" xfId="2" applyFont="1" applyBorder="1" applyAlignment="1">
      <alignment horizontal="center" vertical="center" shrinkToFit="1"/>
    </xf>
    <xf numFmtId="0" fontId="68" fillId="0" borderId="100" xfId="2" applyFont="1" applyBorder="1" applyAlignment="1">
      <alignment horizontal="center" vertical="center" shrinkToFit="1"/>
    </xf>
    <xf numFmtId="0" fontId="68" fillId="0" borderId="73" xfId="2" applyFont="1" applyBorder="1" applyAlignment="1">
      <alignment horizontal="center" vertical="center" shrinkToFit="1"/>
    </xf>
    <xf numFmtId="0" fontId="74" fillId="0" borderId="0" xfId="2" applyFont="1" applyAlignment="1" applyProtection="1">
      <alignment horizontal="left" vertical="center" shrinkToFit="1"/>
      <protection locked="0"/>
    </xf>
    <xf numFmtId="38" fontId="72" fillId="0" borderId="68" xfId="4" applyFont="1" applyBorder="1" applyAlignment="1">
      <alignment horizontal="center" vertical="center"/>
    </xf>
    <xf numFmtId="0" fontId="72" fillId="0" borderId="68" xfId="2" applyFont="1" applyBorder="1" applyAlignment="1">
      <alignment horizontal="left" vertical="center"/>
    </xf>
    <xf numFmtId="0" fontId="69" fillId="0" borderId="0" xfId="2" applyFont="1" applyAlignment="1">
      <alignment horizontal="right" vertical="top"/>
    </xf>
    <xf numFmtId="49" fontId="68" fillId="0" borderId="0" xfId="2" applyNumberFormat="1" applyFont="1" applyAlignment="1">
      <alignment horizontal="right" vertical="center"/>
    </xf>
    <xf numFmtId="0" fontId="73" fillId="0" borderId="0" xfId="2" applyFont="1" applyAlignment="1">
      <alignment horizontal="distributed" vertical="distributed" shrinkToFit="1"/>
    </xf>
    <xf numFmtId="0" fontId="68" fillId="0" borderId="0" xfId="2" applyFont="1" applyAlignment="1">
      <alignment horizontal="left" vertical="top"/>
    </xf>
    <xf numFmtId="0" fontId="74" fillId="0" borderId="0" xfId="2" applyFont="1" applyAlignment="1" applyProtection="1">
      <alignment horizontal="left" vertical="top" wrapText="1" shrinkToFit="1"/>
      <protection locked="0"/>
    </xf>
    <xf numFmtId="0" fontId="129" fillId="0" borderId="0" xfId="2" applyFont="1" applyAlignment="1">
      <alignment horizontal="center" vertical="distributed" shrinkToFit="1"/>
    </xf>
    <xf numFmtId="0" fontId="68" fillId="0" borderId="0" xfId="2" applyFont="1" applyAlignment="1">
      <alignment horizontal="left" vertical="center"/>
    </xf>
    <xf numFmtId="0" fontId="74" fillId="0" borderId="0" xfId="2" applyFont="1" applyAlignment="1">
      <alignment horizontal="center" vertical="center" shrinkToFit="1"/>
    </xf>
    <xf numFmtId="0" fontId="68" fillId="0" borderId="0" xfId="2" applyFont="1" applyAlignment="1">
      <alignment horizontal="left" wrapText="1"/>
    </xf>
    <xf numFmtId="0" fontId="49" fillId="0" borderId="0" xfId="2" applyFont="1" applyAlignment="1" applyProtection="1">
      <alignment horizontal="left" vertical="center" wrapText="1"/>
      <protection locked="0"/>
    </xf>
    <xf numFmtId="0" fontId="49" fillId="0" borderId="0" xfId="2" applyFont="1" applyAlignment="1">
      <alignment horizontal="right" vertical="top"/>
    </xf>
    <xf numFmtId="58" fontId="49" fillId="0" borderId="0" xfId="2" applyNumberFormat="1" applyFont="1" applyAlignment="1">
      <alignment horizontal="right"/>
    </xf>
    <xf numFmtId="0" fontId="49" fillId="0" borderId="0" xfId="2" applyFont="1" applyAlignment="1">
      <alignment horizontal="right"/>
    </xf>
    <xf numFmtId="0" fontId="50" fillId="0" borderId="0" xfId="2" applyFont="1" applyAlignment="1">
      <alignment horizontal="distributed"/>
    </xf>
    <xf numFmtId="0" fontId="130" fillId="0" borderId="0" xfId="2" applyFont="1" applyAlignment="1">
      <alignment horizontal="center" vertical="center"/>
    </xf>
    <xf numFmtId="0" fontId="51" fillId="0" borderId="0" xfId="2" applyFont="1" applyAlignment="1" applyProtection="1">
      <alignment horizontal="left" vertical="center"/>
      <protection locked="0"/>
    </xf>
    <xf numFmtId="0" fontId="49" fillId="0" borderId="0" xfId="2" applyFont="1" applyAlignment="1" applyProtection="1">
      <alignment horizontal="left" vertical="center"/>
      <protection locked="0"/>
    </xf>
    <xf numFmtId="0" fontId="49" fillId="0" borderId="0" xfId="2" applyFont="1" applyAlignment="1" applyProtection="1">
      <alignment horizontal="left"/>
      <protection locked="0"/>
    </xf>
    <xf numFmtId="0" fontId="49" fillId="0" borderId="0" xfId="2" applyFont="1" applyAlignment="1">
      <alignment horizontal="left" vertical="center" wrapText="1"/>
    </xf>
    <xf numFmtId="0" fontId="49" fillId="0" borderId="1" xfId="2" applyFont="1" applyBorder="1" applyAlignment="1">
      <alignment horizontal="distributed"/>
    </xf>
    <xf numFmtId="38" fontId="52" fillId="0" borderId="1" xfId="2" applyNumberFormat="1" applyFont="1" applyBorder="1" applyAlignment="1">
      <alignment horizontal="center"/>
    </xf>
    <xf numFmtId="38" fontId="53" fillId="0" borderId="61" xfId="4" applyFont="1" applyBorder="1" applyAlignment="1" applyProtection="1">
      <alignment horizontal="center"/>
    </xf>
    <xf numFmtId="38" fontId="53" fillId="0" borderId="0" xfId="4" applyFont="1" applyBorder="1" applyAlignment="1" applyProtection="1">
      <alignment horizontal="center"/>
    </xf>
    <xf numFmtId="38" fontId="53" fillId="0" borderId="61" xfId="4" applyFont="1" applyFill="1" applyBorder="1" applyAlignment="1" applyProtection="1">
      <alignment horizontal="center"/>
    </xf>
    <xf numFmtId="38" fontId="53" fillId="0" borderId="0" xfId="4" applyFont="1" applyFill="1" applyBorder="1" applyAlignment="1" applyProtection="1">
      <alignment horizontal="center"/>
    </xf>
    <xf numFmtId="38" fontId="53" fillId="0" borderId="61" xfId="2" applyNumberFormat="1" applyFont="1" applyBorder="1" applyAlignment="1">
      <alignment horizontal="center"/>
    </xf>
    <xf numFmtId="38" fontId="53" fillId="0" borderId="0" xfId="2" applyNumberFormat="1" applyFont="1" applyAlignment="1">
      <alignment horizontal="center"/>
    </xf>
    <xf numFmtId="0" fontId="49" fillId="0" borderId="92" xfId="2" applyFont="1" applyBorder="1" applyAlignment="1">
      <alignment horizontal="center" vertical="center"/>
    </xf>
    <xf numFmtId="0" fontId="49" fillId="0" borderId="0" xfId="2" applyFont="1" applyAlignment="1">
      <alignment horizontal="center" vertical="center"/>
    </xf>
    <xf numFmtId="0" fontId="49" fillId="0" borderId="63" xfId="2" applyFont="1" applyBorder="1" applyAlignment="1">
      <alignment horizontal="center" vertical="center"/>
    </xf>
    <xf numFmtId="0" fontId="49" fillId="0" borderId="62" xfId="2" applyFont="1" applyBorder="1" applyAlignment="1">
      <alignment horizontal="distributed" vertical="center"/>
    </xf>
    <xf numFmtId="0" fontId="49" fillId="0" borderId="0" xfId="2" applyFont="1" applyAlignment="1">
      <alignment horizontal="distributed" vertical="center"/>
    </xf>
    <xf numFmtId="0" fontId="49" fillId="0" borderId="63" xfId="2" applyFont="1" applyBorder="1" applyAlignment="1">
      <alignment horizontal="distributed" vertical="center"/>
    </xf>
    <xf numFmtId="0" fontId="49" fillId="0" borderId="93" xfId="2" applyFont="1" applyBorder="1" applyAlignment="1">
      <alignment horizontal="distributed" vertical="center"/>
    </xf>
    <xf numFmtId="3" fontId="53" fillId="0" borderId="61" xfId="2" applyNumberFormat="1" applyFont="1" applyBorder="1" applyAlignment="1">
      <alignment horizontal="center"/>
    </xf>
    <xf numFmtId="3" fontId="53" fillId="0" borderId="0" xfId="2" applyNumberFormat="1" applyFont="1" applyAlignment="1">
      <alignment horizontal="center"/>
    </xf>
    <xf numFmtId="0" fontId="51" fillId="0" borderId="92" xfId="2" applyFont="1" applyBorder="1" applyAlignment="1">
      <alignment horizontal="center" wrapText="1"/>
    </xf>
    <xf numFmtId="0" fontId="51" fillId="0" borderId="0" xfId="2" applyFont="1" applyAlignment="1">
      <alignment horizontal="center" wrapText="1"/>
    </xf>
    <xf numFmtId="0" fontId="51" fillId="0" borderId="63" xfId="2" applyFont="1" applyBorder="1" applyAlignment="1">
      <alignment horizontal="center" wrapText="1"/>
    </xf>
    <xf numFmtId="0" fontId="49" fillId="0" borderId="92" xfId="2" applyFont="1" applyBorder="1" applyAlignment="1">
      <alignment horizontal="center" vertical="distributed"/>
    </xf>
    <xf numFmtId="0" fontId="49" fillId="0" borderId="0" xfId="2" applyFont="1" applyAlignment="1">
      <alignment horizontal="center" vertical="distributed"/>
    </xf>
    <xf numFmtId="0" fontId="49" fillId="0" borderId="63" xfId="2" applyFont="1" applyBorder="1" applyAlignment="1">
      <alignment horizontal="center" vertical="distributed"/>
    </xf>
    <xf numFmtId="0" fontId="53" fillId="0" borderId="51" xfId="2" applyFont="1" applyBorder="1" applyAlignment="1">
      <alignment horizontal="center" vertical="center"/>
    </xf>
    <xf numFmtId="0" fontId="53" fillId="0" borderId="61" xfId="2" applyFont="1" applyBorder="1" applyAlignment="1">
      <alignment horizontal="center" vertical="center"/>
    </xf>
    <xf numFmtId="0" fontId="53" fillId="0" borderId="96" xfId="2" applyFont="1" applyBorder="1" applyAlignment="1">
      <alignment horizontal="center" vertical="center"/>
    </xf>
    <xf numFmtId="0" fontId="53" fillId="0" borderId="62" xfId="2" applyFont="1" applyBorder="1" applyAlignment="1">
      <alignment horizontal="center" vertical="center"/>
    </xf>
    <xf numFmtId="0" fontId="53" fillId="0" borderId="0" xfId="2" applyFont="1" applyAlignment="1">
      <alignment horizontal="center" vertical="center"/>
    </xf>
    <xf numFmtId="0" fontId="53" fillId="0" borderId="93" xfId="2" applyFont="1" applyBorder="1" applyAlignment="1">
      <alignment horizontal="center" vertical="center"/>
    </xf>
    <xf numFmtId="0" fontId="53" fillId="0" borderId="54" xfId="2" applyFont="1" applyBorder="1" applyAlignment="1">
      <alignment horizontal="center" vertical="center"/>
    </xf>
    <xf numFmtId="0" fontId="53" fillId="0" borderId="1" xfId="2" applyFont="1" applyBorder="1" applyAlignment="1">
      <alignment horizontal="center" vertical="center"/>
    </xf>
    <xf numFmtId="0" fontId="53" fillId="0" borderId="56" xfId="2" applyFont="1" applyBorder="1" applyAlignment="1">
      <alignment horizontal="center" vertical="center"/>
    </xf>
    <xf numFmtId="0" fontId="54" fillId="0" borderId="0" xfId="2" applyFont="1" applyAlignment="1">
      <alignment horizontal="left" vertical="center" wrapText="1"/>
    </xf>
    <xf numFmtId="0" fontId="49" fillId="0" borderId="0" xfId="2" applyFont="1" applyAlignment="1">
      <alignment horizontal="right" vertical="center" shrinkToFit="1"/>
    </xf>
    <xf numFmtId="0" fontId="51" fillId="0" borderId="0" xfId="2" applyFont="1" applyAlignment="1" applyProtection="1">
      <alignment horizontal="left" vertical="center" wrapText="1" shrinkToFit="1"/>
      <protection locked="0"/>
    </xf>
    <xf numFmtId="0" fontId="51" fillId="0" borderId="0" xfId="2" applyFont="1" applyAlignment="1" applyProtection="1">
      <alignment horizontal="left" vertical="center" shrinkToFit="1"/>
      <protection locked="0"/>
    </xf>
    <xf numFmtId="0" fontId="49" fillId="0" borderId="0" xfId="2" applyFont="1" applyAlignment="1">
      <alignment horizontal="center" vertical="center" shrinkToFit="1"/>
    </xf>
    <xf numFmtId="0" fontId="49" fillId="0" borderId="0" xfId="2" applyFont="1" applyAlignment="1" applyProtection="1">
      <alignment horizontal="center" vertical="center" shrinkToFit="1"/>
      <protection locked="0"/>
    </xf>
    <xf numFmtId="0" fontId="49" fillId="0" borderId="0" xfId="2" applyFont="1" applyAlignment="1" applyProtection="1">
      <alignment horizontal="left" vertical="center" shrinkToFit="1"/>
      <protection locked="0"/>
    </xf>
    <xf numFmtId="0" fontId="49" fillId="0" borderId="65" xfId="2" applyFont="1" applyBorder="1" applyAlignment="1">
      <alignment horizontal="center"/>
    </xf>
    <xf numFmtId="0" fontId="49" fillId="0" borderId="48" xfId="2" applyFont="1" applyBorder="1" applyAlignment="1">
      <alignment horizontal="center"/>
    </xf>
    <xf numFmtId="0" fontId="49" fillId="0" borderId="91" xfId="2" applyFont="1" applyBorder="1" applyAlignment="1">
      <alignment horizontal="center"/>
    </xf>
    <xf numFmtId="0" fontId="49" fillId="0" borderId="94" xfId="2" applyFont="1" applyBorder="1" applyAlignment="1">
      <alignment horizontal="center"/>
    </xf>
    <xf numFmtId="0" fontId="49" fillId="0" borderId="1" xfId="2" applyFont="1" applyBorder="1" applyAlignment="1">
      <alignment horizontal="center"/>
    </xf>
    <xf numFmtId="0" fontId="49" fillId="0" borderId="33" xfId="2" applyFont="1" applyBorder="1" applyAlignment="1">
      <alignment horizontal="center"/>
    </xf>
    <xf numFmtId="0" fontId="49" fillId="0" borderId="97" xfId="2" applyFont="1" applyBorder="1" applyAlignment="1">
      <alignment horizontal="distributed" vertical="center"/>
    </xf>
    <xf numFmtId="0" fontId="49" fillId="0" borderId="48" xfId="2" applyFont="1" applyBorder="1" applyAlignment="1">
      <alignment horizontal="distributed" vertical="center"/>
    </xf>
    <xf numFmtId="0" fontId="49" fillId="0" borderId="91" xfId="2" applyFont="1" applyBorder="1" applyAlignment="1">
      <alignment horizontal="distributed" vertical="center"/>
    </xf>
    <xf numFmtId="0" fontId="49" fillId="0" borderId="54" xfId="2" applyFont="1" applyBorder="1" applyAlignment="1">
      <alignment horizontal="distributed" vertical="center"/>
    </xf>
    <xf numFmtId="0" fontId="49" fillId="0" borderId="1" xfId="2" applyFont="1" applyBorder="1" applyAlignment="1">
      <alignment horizontal="distributed" vertical="center"/>
    </xf>
    <xf numFmtId="0" fontId="49" fillId="0" borderId="33" xfId="2" applyFont="1" applyBorder="1" applyAlignment="1">
      <alignment horizontal="distributed" vertical="center"/>
    </xf>
    <xf numFmtId="0" fontId="49" fillId="0" borderId="66" xfId="2" applyFont="1" applyBorder="1" applyAlignment="1">
      <alignment horizontal="distributed" vertical="center"/>
    </xf>
    <xf numFmtId="0" fontId="49" fillId="0" borderId="56" xfId="2" applyFont="1" applyBorder="1" applyAlignment="1">
      <alignment horizontal="distributed" vertical="center"/>
    </xf>
    <xf numFmtId="38" fontId="53" fillId="0" borderId="62" xfId="4" applyFont="1" applyBorder="1" applyAlignment="1" applyProtection="1">
      <alignment horizontal="center"/>
    </xf>
    <xf numFmtId="58" fontId="51" fillId="0" borderId="62" xfId="2" applyNumberFormat="1" applyFont="1" applyBorder="1" applyAlignment="1">
      <alignment horizontal="left"/>
    </xf>
    <xf numFmtId="58" fontId="51" fillId="0" borderId="0" xfId="2" applyNumberFormat="1" applyFont="1" applyAlignment="1">
      <alignment horizontal="left"/>
    </xf>
    <xf numFmtId="38" fontId="49" fillId="0" borderId="0" xfId="4" applyFont="1" applyFill="1" applyBorder="1" applyAlignment="1" applyProtection="1">
      <alignment horizontal="center"/>
    </xf>
    <xf numFmtId="38" fontId="53" fillId="0" borderId="62" xfId="2" applyNumberFormat="1" applyFont="1" applyBorder="1" applyAlignment="1">
      <alignment horizontal="center"/>
    </xf>
    <xf numFmtId="38" fontId="49" fillId="0" borderId="1" xfId="2" applyNumberFormat="1" applyFont="1" applyBorder="1" applyAlignment="1">
      <alignment horizontal="center"/>
    </xf>
    <xf numFmtId="0" fontId="49" fillId="0" borderId="92" xfId="2" applyFont="1" applyBorder="1" applyAlignment="1">
      <alignment horizontal="center" vertical="center" wrapText="1"/>
    </xf>
    <xf numFmtId="38" fontId="53" fillId="0" borderId="51" xfId="2" applyNumberFormat="1" applyFont="1" applyBorder="1" applyAlignment="1">
      <alignment horizontal="center"/>
    </xf>
    <xf numFmtId="0" fontId="51" fillId="0" borderId="0" xfId="2" applyFont="1" applyAlignment="1" applyProtection="1">
      <alignment horizontal="center" vertical="center" shrinkToFit="1"/>
      <protection locked="0"/>
    </xf>
    <xf numFmtId="0" fontId="132" fillId="0" borderId="0" xfId="2" applyFont="1" applyAlignment="1">
      <alignment horizontal="center" vertical="center"/>
    </xf>
    <xf numFmtId="0" fontId="51" fillId="0" borderId="1" xfId="2" applyFont="1" applyBorder="1" applyAlignment="1">
      <alignment horizontal="distributed" vertical="center"/>
    </xf>
    <xf numFmtId="0" fontId="2" fillId="0" borderId="1" xfId="2" applyBorder="1" applyAlignment="1">
      <alignment horizontal="distributed" vertical="center"/>
    </xf>
    <xf numFmtId="38" fontId="26" fillId="0" borderId="1" xfId="2" applyNumberFormat="1" applyFont="1" applyBorder="1" applyAlignment="1">
      <alignment horizontal="center" vertical="center"/>
    </xf>
    <xf numFmtId="0" fontId="49" fillId="0" borderId="5" xfId="2" applyFont="1" applyBorder="1" applyAlignment="1">
      <alignment horizontal="distributed"/>
    </xf>
    <xf numFmtId="0" fontId="49" fillId="0" borderId="6" xfId="2" applyFont="1" applyBorder="1" applyAlignment="1">
      <alignment horizontal="distributed"/>
    </xf>
    <xf numFmtId="0" fontId="49" fillId="0" borderId="73" xfId="2" applyFont="1" applyBorder="1" applyAlignment="1">
      <alignment horizontal="distributed"/>
    </xf>
    <xf numFmtId="0" fontId="27" fillId="0" borderId="6" xfId="2" applyFont="1" applyBorder="1" applyAlignment="1">
      <alignment horizontal="distributed"/>
    </xf>
    <xf numFmtId="0" fontId="27" fillId="0" borderId="73" xfId="2" applyFont="1" applyBorder="1" applyAlignment="1">
      <alignment horizontal="distributed"/>
    </xf>
    <xf numFmtId="0" fontId="27" fillId="0" borderId="7" xfId="2" applyFont="1" applyBorder="1" applyAlignment="1">
      <alignment horizontal="distributed"/>
    </xf>
    <xf numFmtId="38" fontId="49" fillId="0" borderId="0" xfId="4" applyFont="1" applyBorder="1" applyAlignment="1" applyProtection="1">
      <alignment horizontal="center"/>
    </xf>
    <xf numFmtId="0" fontId="51" fillId="0" borderId="92" xfId="2" applyFont="1" applyBorder="1" applyAlignment="1">
      <alignment horizontal="center" vertical="center" wrapText="1"/>
    </xf>
    <xf numFmtId="0" fontId="51" fillId="0" borderId="0" xfId="2" applyFont="1" applyAlignment="1">
      <alignment horizontal="center" vertical="center"/>
    </xf>
    <xf numFmtId="0" fontId="51" fillId="0" borderId="63" xfId="2" applyFont="1" applyBorder="1" applyAlignment="1">
      <alignment horizontal="center" vertical="center"/>
    </xf>
    <xf numFmtId="0" fontId="51" fillId="0" borderId="92" xfId="2" applyFont="1" applyBorder="1" applyAlignment="1">
      <alignment horizontal="center" vertical="center"/>
    </xf>
    <xf numFmtId="0" fontId="92" fillId="0" borderId="0" xfId="16" applyFont="1" applyAlignment="1">
      <alignment horizontal="left" vertical="center" shrinkToFit="1"/>
    </xf>
    <xf numFmtId="58" fontId="92" fillId="0" borderId="16" xfId="16" applyNumberFormat="1" applyFont="1" applyBorder="1" applyAlignment="1">
      <alignment horizontal="center" vertical="center" wrapText="1"/>
    </xf>
    <xf numFmtId="58" fontId="92" fillId="0" borderId="20" xfId="16" applyNumberFormat="1" applyFont="1" applyBorder="1" applyAlignment="1">
      <alignment horizontal="center" vertical="center" wrapText="1"/>
    </xf>
    <xf numFmtId="58" fontId="92" fillId="0" borderId="53" xfId="16" applyNumberFormat="1" applyFont="1" applyBorder="1" applyAlignment="1">
      <alignment horizontal="center" vertical="center" wrapText="1"/>
    </xf>
    <xf numFmtId="0" fontId="94" fillId="0" borderId="0" xfId="16" applyFont="1" applyAlignment="1">
      <alignment horizontal="center" vertical="center"/>
    </xf>
    <xf numFmtId="0" fontId="92" fillId="0" borderId="0" xfId="16" applyFont="1" applyAlignment="1" applyProtection="1">
      <alignment horizontal="left" vertical="center" wrapText="1" shrinkToFit="1"/>
      <protection locked="0"/>
    </xf>
    <xf numFmtId="0" fontId="92" fillId="0" borderId="0" xfId="16" applyFont="1" applyAlignment="1" applyProtection="1">
      <alignment horizontal="left" vertical="center" shrinkToFit="1"/>
      <protection locked="0"/>
    </xf>
    <xf numFmtId="0" fontId="92" fillId="0" borderId="0" xfId="16" applyFont="1" applyAlignment="1">
      <alignment horizontal="left" vertical="center" indent="1"/>
    </xf>
    <xf numFmtId="38" fontId="92" fillId="0" borderId="16" xfId="16" applyNumberFormat="1" applyFont="1" applyBorder="1" applyAlignment="1">
      <alignment horizontal="center" vertical="center"/>
    </xf>
    <xf numFmtId="0" fontId="92" fillId="0" borderId="20" xfId="16" applyFont="1" applyBorder="1" applyAlignment="1">
      <alignment horizontal="center" vertical="center"/>
    </xf>
    <xf numFmtId="0" fontId="92" fillId="0" borderId="53" xfId="16" applyFont="1" applyBorder="1" applyAlignment="1">
      <alignment horizontal="center" vertical="center"/>
    </xf>
    <xf numFmtId="38" fontId="92" fillId="0" borderId="16" xfId="16" applyNumberFormat="1" applyFont="1" applyBorder="1" applyAlignment="1">
      <alignment horizontal="center" vertical="center" wrapText="1"/>
    </xf>
    <xf numFmtId="0" fontId="92" fillId="0" borderId="20" xfId="16" applyFont="1" applyBorder="1" applyAlignment="1">
      <alignment horizontal="center" vertical="center" wrapText="1"/>
    </xf>
    <xf numFmtId="0" fontId="92" fillId="0" borderId="53" xfId="16" applyFont="1" applyBorder="1" applyAlignment="1">
      <alignment horizontal="center" vertical="center" wrapText="1"/>
    </xf>
    <xf numFmtId="0" fontId="131" fillId="0" borderId="0" xfId="16" applyFont="1" applyAlignment="1">
      <alignment horizontal="center" vertical="center"/>
    </xf>
  </cellXfs>
  <cellStyles count="26">
    <cellStyle name="パーセント 2" xfId="18" xr:uid="{00000000-0005-0000-0000-000000000000}"/>
    <cellStyle name="ハイパーリンク" xfId="25" builtinId="8"/>
    <cellStyle name="ハイパーリンク 2" xfId="24" xr:uid="{F9F1A43D-8DB9-4D71-85B2-B4CAEF0CF147}"/>
    <cellStyle name="桁区切り" xfId="1" builtinId="6"/>
    <cellStyle name="桁区切り 2" xfId="4" xr:uid="{00000000-0005-0000-0000-000002000000}"/>
    <cellStyle name="桁区切り 2 2" xfId="21" xr:uid="{00000000-0005-0000-0000-000003000000}"/>
    <cellStyle name="桁区切り 3" xfId="8" xr:uid="{00000000-0005-0000-0000-000004000000}"/>
    <cellStyle name="桁区切り 4" xfId="15" xr:uid="{00000000-0005-0000-0000-000005000000}"/>
    <cellStyle name="桁区切り 4 2" xfId="17" xr:uid="{00000000-0005-0000-0000-000006000000}"/>
    <cellStyle name="標準" xfId="0" builtinId="0"/>
    <cellStyle name="標準 10" xfId="9" xr:uid="{00000000-0005-0000-0000-000008000000}"/>
    <cellStyle name="標準 14" xfId="16" xr:uid="{00000000-0005-0000-0000-000009000000}"/>
    <cellStyle name="標準 2" xfId="2" xr:uid="{00000000-0005-0000-0000-00000A000000}"/>
    <cellStyle name="標準 2 2" xfId="6" xr:uid="{00000000-0005-0000-0000-00000B000000}"/>
    <cellStyle name="標準 2 2 2" xfId="19" xr:uid="{00000000-0005-0000-0000-00000C000000}"/>
    <cellStyle name="標準 2 3" xfId="10" xr:uid="{00000000-0005-0000-0000-00000D000000}"/>
    <cellStyle name="標準 2 3 2" xfId="23" xr:uid="{2C470AFF-B9C0-40BB-943F-77C56845AAD6}"/>
    <cellStyle name="標準 3" xfId="5" xr:uid="{00000000-0005-0000-0000-00000E000000}"/>
    <cellStyle name="標準 3 4" xfId="22" xr:uid="{C621E4B5-F1EA-4784-8121-A1F09E24956C}"/>
    <cellStyle name="標準 4" xfId="7" xr:uid="{00000000-0005-0000-0000-00000F000000}"/>
    <cellStyle name="標準 4 2" xfId="20" xr:uid="{00000000-0005-0000-0000-000010000000}"/>
    <cellStyle name="標準 5" xfId="3" xr:uid="{00000000-0005-0000-0000-000011000000}"/>
    <cellStyle name="標準 6" xfId="11" xr:uid="{00000000-0005-0000-0000-000012000000}"/>
    <cellStyle name="標準 7" xfId="12" xr:uid="{00000000-0005-0000-0000-000013000000}"/>
    <cellStyle name="標準 8" xfId="13" xr:uid="{00000000-0005-0000-0000-000014000000}"/>
    <cellStyle name="標準 9" xfId="14" xr:uid="{00000000-0005-0000-0000-000015000000}"/>
  </cellStyles>
  <dxfs count="4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bgColor rgb="FF00B0F0"/>
        </patternFill>
      </fill>
    </dxf>
    <dxf>
      <fill>
        <patternFill>
          <bgColor rgb="FFFFFF00"/>
        </patternFill>
      </fill>
    </dxf>
    <dxf>
      <fill>
        <patternFill>
          <bgColor theme="0" tint="-0.24994659260841701"/>
        </patternFill>
      </fill>
    </dxf>
    <dxf>
      <fill>
        <patternFill>
          <bgColor rgb="FFFFFF00"/>
        </patternFill>
      </fill>
    </dxf>
    <dxf>
      <font>
        <color theme="0"/>
      </font>
      <fill>
        <patternFill>
          <bgColor rgb="FFFF0000"/>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ont>
        <color theme="0"/>
      </font>
      <fill>
        <patternFill>
          <bgColor rgb="FFFF0000"/>
        </patternFill>
      </fill>
    </dxf>
    <dxf>
      <fill>
        <patternFill>
          <bgColor theme="0" tint="-0.24994659260841701"/>
        </patternFill>
      </fill>
    </dxf>
    <dxf>
      <fill>
        <patternFill>
          <bgColor rgb="FFFFFF00"/>
        </patternFill>
      </fill>
    </dxf>
    <dxf>
      <fill>
        <patternFill>
          <bgColor theme="0" tint="-0.34998626667073579"/>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ill>
        <patternFill>
          <bgColor theme="0" tint="-0.34998626667073579"/>
        </patternFill>
      </fill>
    </dxf>
    <dxf>
      <fill>
        <patternFill>
          <bgColor theme="0" tint="-0.24994659260841701"/>
        </patternFill>
      </fill>
    </dxf>
    <dxf>
      <fill>
        <patternFill>
          <bgColor rgb="FFFFFF00"/>
        </patternFill>
      </fill>
    </dxf>
    <dxf>
      <font>
        <color theme="0"/>
      </font>
      <fill>
        <patternFill>
          <bgColor rgb="FFFF0000"/>
        </patternFill>
      </fill>
    </dxf>
    <dxf>
      <fill>
        <patternFill>
          <bgColor theme="0" tint="-0.24994659260841701"/>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mailto:unei-josei@city.chiba.lg.jp" TargetMode="External"/><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4.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6.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8.emf"/></Relationships>
</file>

<file path=xl/drawings/_rels/drawing15.xml.rels><?xml version="1.0" encoding="UTF-8" standalone="yes"?>
<Relationships xmlns="http://schemas.openxmlformats.org/package/2006/relationships"><Relationship Id="rId1" Type="http://schemas.openxmlformats.org/officeDocument/2006/relationships/image" Target="../media/image20.emf"/></Relationships>
</file>

<file path=xl/drawings/_rels/drawing16.xml.rels><?xml version="1.0" encoding="UTF-8" standalone="yes"?>
<Relationships xmlns="http://schemas.openxmlformats.org/package/2006/relationships"><Relationship Id="rId2" Type="http://schemas.openxmlformats.org/officeDocument/2006/relationships/image" Target="../media/image23.emf"/><Relationship Id="rId1" Type="http://schemas.openxmlformats.org/officeDocument/2006/relationships/image" Target="../media/image2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9.x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5.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7.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9.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21.emf"/></Relationships>
</file>

<file path=xl/drawings/_rels/vmlDrawing9.vml.rels><?xml version="1.0" encoding="UTF-8" standalone="yes"?>
<Relationships xmlns="http://schemas.openxmlformats.org/package/2006/relationships"><Relationship Id="rId2" Type="http://schemas.openxmlformats.org/officeDocument/2006/relationships/image" Target="../media/image25.emf"/><Relationship Id="rId1" Type="http://schemas.openxmlformats.org/officeDocument/2006/relationships/image" Target="../media/image24.emf"/></Relationships>
</file>

<file path=xl/drawings/drawing1.xml><?xml version="1.0" encoding="utf-8"?>
<xdr:wsDr xmlns:xdr="http://schemas.openxmlformats.org/drawingml/2006/spreadsheetDrawing" xmlns:a="http://schemas.openxmlformats.org/drawingml/2006/main">
  <xdr:twoCellAnchor editAs="oneCell">
    <xdr:from>
      <xdr:col>6</xdr:col>
      <xdr:colOff>628650</xdr:colOff>
      <xdr:row>30</xdr:row>
      <xdr:rowOff>0</xdr:rowOff>
    </xdr:from>
    <xdr:to>
      <xdr:col>7</xdr:col>
      <xdr:colOff>19050</xdr:colOff>
      <xdr:row>31</xdr:row>
      <xdr:rowOff>209870</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5324475" y="5648325"/>
          <a:ext cx="76200" cy="20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628650</xdr:colOff>
      <xdr:row>32</xdr:row>
      <xdr:rowOff>0</xdr:rowOff>
    </xdr:from>
    <xdr:ext cx="70758" cy="201547"/>
    <xdr:sp macro="" textlink="">
      <xdr:nvSpPr>
        <xdr:cNvPr id="3" name="Text Box 1">
          <a:extLst>
            <a:ext uri="{FF2B5EF4-FFF2-40B4-BE49-F238E27FC236}">
              <a16:creationId xmlns:a16="http://schemas.microsoft.com/office/drawing/2014/main" id="{00000000-0008-0000-0200-000003000000}"/>
            </a:ext>
          </a:extLst>
        </xdr:cNvPr>
        <xdr:cNvSpPr txBox="1">
          <a:spLocks noChangeArrowheads="1"/>
        </xdr:cNvSpPr>
      </xdr:nvSpPr>
      <xdr:spPr bwMode="auto">
        <a:xfrm>
          <a:off x="5078186" y="4871357"/>
          <a:ext cx="70758" cy="2015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11</xdr:col>
      <xdr:colOff>3370729</xdr:colOff>
      <xdr:row>40</xdr:row>
      <xdr:rowOff>322730</xdr:rowOff>
    </xdr:from>
    <xdr:to>
      <xdr:col>11</xdr:col>
      <xdr:colOff>3899647</xdr:colOff>
      <xdr:row>41</xdr:row>
      <xdr:rowOff>2393576</xdr:rowOff>
    </xdr:to>
    <xdr:sp macro="" textlink="">
      <xdr:nvSpPr>
        <xdr:cNvPr id="6" name="右中かっこ 5">
          <a:extLst>
            <a:ext uri="{FF2B5EF4-FFF2-40B4-BE49-F238E27FC236}">
              <a16:creationId xmlns:a16="http://schemas.microsoft.com/office/drawing/2014/main" id="{00000000-0008-0000-0200-000006000000}"/>
            </a:ext>
          </a:extLst>
        </xdr:cNvPr>
        <xdr:cNvSpPr/>
      </xdr:nvSpPr>
      <xdr:spPr>
        <a:xfrm>
          <a:off x="9072282" y="6176683"/>
          <a:ext cx="528918" cy="286870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4034918</xdr:colOff>
      <xdr:row>40</xdr:row>
      <xdr:rowOff>356540</xdr:rowOff>
    </xdr:from>
    <xdr:to>
      <xdr:col>11</xdr:col>
      <xdr:colOff>7273418</xdr:colOff>
      <xdr:row>41</xdr:row>
      <xdr:rowOff>2312894</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9736471" y="6210493"/>
          <a:ext cx="3238500" cy="2754213"/>
        </a:xfrm>
        <a:prstGeom prst="rect">
          <a:avLst/>
        </a:prstGeom>
        <a:solidFill>
          <a:schemeClr val="bg1"/>
        </a:solidFill>
        <a:ln w="1905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latin typeface="HG丸ｺﾞｼｯｸM-PRO" panose="020F0600000000000000" pitchFamily="50" charset="-128"/>
              <a:ea typeface="HG丸ｺﾞｼｯｸM-PRO" panose="020F0600000000000000" pitchFamily="50" charset="-128"/>
            </a:rPr>
            <a:t>・月例報告書は毎月提出頂いて</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　おりますが、遡っての修正等</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　もあろうかと存じますので、</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a:solidFill>
                <a:srgbClr val="FF0000"/>
              </a:solidFill>
              <a:latin typeface="HG丸ｺﾞｼｯｸM-PRO" panose="020F0600000000000000" pitchFamily="50" charset="-128"/>
              <a:ea typeface="HG丸ｺﾞｼｯｸM-PRO" panose="020F0600000000000000" pitchFamily="50" charset="-128"/>
            </a:rPr>
            <a:t>　最終的な確定の数字を</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400">
              <a:solidFill>
                <a:srgbClr val="FF0000"/>
              </a:solidFill>
              <a:latin typeface="HG丸ｺﾞｼｯｸM-PRO" panose="020F0600000000000000" pitchFamily="50" charset="-128"/>
              <a:ea typeface="HG丸ｺﾞｼｯｸM-PRO" panose="020F0600000000000000" pitchFamily="50" charset="-128"/>
            </a:rPr>
            <a:t>　当該</a:t>
          </a:r>
          <a:r>
            <a:rPr kumimoji="1" lang="en-US" altLang="ja-JP" sz="1400">
              <a:solidFill>
                <a:srgbClr val="FF0000"/>
              </a:solidFill>
              <a:latin typeface="HG丸ｺﾞｼｯｸM-PRO" panose="020F0600000000000000" pitchFamily="50" charset="-128"/>
              <a:ea typeface="HG丸ｺﾞｼｯｸM-PRO" panose="020F0600000000000000" pitchFamily="50" charset="-128"/>
            </a:rPr>
            <a:t>Excel</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にご入力</a:t>
          </a:r>
          <a:r>
            <a:rPr kumimoji="1" lang="ja-JP" altLang="en-US" sz="1400">
              <a:latin typeface="HG丸ｺﾞｼｯｸM-PRO" panose="020F0600000000000000" pitchFamily="50" charset="-128"/>
              <a:ea typeface="HG丸ｺﾞｼｯｸM-PRO" panose="020F0600000000000000" pitchFamily="50" charset="-128"/>
            </a:rPr>
            <a:t>下さい。</a:t>
          </a:r>
          <a:br>
            <a:rPr kumimoji="1" lang="en-US" altLang="ja-JP" sz="1400">
              <a:latin typeface="HG丸ｺﾞｼｯｸM-PRO" panose="020F0600000000000000" pitchFamily="50" charset="-128"/>
              <a:ea typeface="HG丸ｺﾞｼｯｸM-PRO" panose="020F0600000000000000" pitchFamily="50" charset="-128"/>
            </a:rPr>
          </a:b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既に月例報告書で頂いている</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400">
              <a:solidFill>
                <a:srgbClr val="FF0000"/>
              </a:solidFill>
              <a:latin typeface="HG丸ｺﾞｼｯｸM-PRO" panose="020F0600000000000000" pitchFamily="50" charset="-128"/>
              <a:ea typeface="HG丸ｺﾞｼｯｸM-PRO" panose="020F0600000000000000" pitchFamily="50" charset="-128"/>
            </a:rPr>
            <a:t>　数字と異なる数字を入力して</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400">
              <a:solidFill>
                <a:srgbClr val="FF0000"/>
              </a:solidFill>
              <a:latin typeface="HG丸ｺﾞｼｯｸM-PRO" panose="020F0600000000000000" pitchFamily="50" charset="-128"/>
              <a:ea typeface="HG丸ｺﾞｼｯｸM-PRO" panose="020F0600000000000000" pitchFamily="50" charset="-128"/>
            </a:rPr>
            <a:t>　も構いません。</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　</a:t>
          </a:r>
          <a:r>
            <a:rPr kumimoji="1" lang="en-US" altLang="ja-JP" sz="1400">
              <a:latin typeface="HG丸ｺﾞｼｯｸM-PRO" panose="020F0600000000000000" pitchFamily="50" charset="-128"/>
              <a:ea typeface="HG丸ｺﾞｼｯｸM-PRO" panose="020F0600000000000000" pitchFamily="50" charset="-128"/>
            </a:rPr>
            <a:t>※</a:t>
          </a:r>
          <a:r>
            <a:rPr kumimoji="1" lang="ja-JP" altLang="en-US" sz="1400">
              <a:latin typeface="HG丸ｺﾞｼｯｸM-PRO" panose="020F0600000000000000" pitchFamily="50" charset="-128"/>
              <a:ea typeface="HG丸ｺﾞｼｯｸM-PRO" panose="020F0600000000000000" pitchFamily="50" charset="-128"/>
            </a:rPr>
            <a:t>この場合、こちらから確認の</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　　連絡をする場合がございます。</a:t>
          </a:r>
        </a:p>
      </xdr:txBody>
    </xdr:sp>
    <xdr:clientData/>
  </xdr:twoCellAnchor>
  <xdr:oneCellAnchor>
    <xdr:from>
      <xdr:col>6</xdr:col>
      <xdr:colOff>628650</xdr:colOff>
      <xdr:row>34</xdr:row>
      <xdr:rowOff>0</xdr:rowOff>
    </xdr:from>
    <xdr:ext cx="70758" cy="201547"/>
    <xdr:sp macro="" textlink="">
      <xdr:nvSpPr>
        <xdr:cNvPr id="8" name="Text Box 1">
          <a:extLst>
            <a:ext uri="{FF2B5EF4-FFF2-40B4-BE49-F238E27FC236}">
              <a16:creationId xmlns:a16="http://schemas.microsoft.com/office/drawing/2014/main" id="{00000000-0008-0000-0200-000008000000}"/>
            </a:ext>
          </a:extLst>
        </xdr:cNvPr>
        <xdr:cNvSpPr txBox="1">
          <a:spLocks noChangeArrowheads="1"/>
        </xdr:cNvSpPr>
      </xdr:nvSpPr>
      <xdr:spPr bwMode="auto">
        <a:xfrm>
          <a:off x="5078186" y="4231821"/>
          <a:ext cx="70758" cy="2015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19</xdr:col>
      <xdr:colOff>192461</xdr:colOff>
      <xdr:row>2</xdr:row>
      <xdr:rowOff>383548</xdr:rowOff>
    </xdr:from>
    <xdr:to>
      <xdr:col>26</xdr:col>
      <xdr:colOff>663618</xdr:colOff>
      <xdr:row>15</xdr:row>
      <xdr:rowOff>27214</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24290711" y="805369"/>
          <a:ext cx="5233657" cy="2324274"/>
        </a:xfrm>
        <a:prstGeom prst="rect">
          <a:avLst/>
        </a:prstGeom>
        <a:solidFill>
          <a:schemeClr val="bg1"/>
        </a:solidFill>
        <a:ln w="1905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ja-JP" sz="1200">
              <a:solidFill>
                <a:srgbClr val="FF0000"/>
              </a:solidFill>
              <a:effectLst/>
              <a:latin typeface="HGｺﾞｼｯｸE" panose="020B0909000000000000" pitchFamily="49" charset="-128"/>
              <a:ea typeface="HGｺﾞｼｯｸE" panose="020B0909000000000000" pitchFamily="49" charset="-128"/>
              <a:cs typeface="+mn-cs"/>
            </a:rPr>
            <a:t>「実利用者数」とは何か？</a:t>
          </a:r>
        </a:p>
        <a:p>
          <a:r>
            <a:rPr lang="ja-JP" altLang="ja-JP" sz="1200">
              <a:solidFill>
                <a:schemeClr val="dk1"/>
              </a:solidFill>
              <a:effectLst/>
              <a:latin typeface="HGｺﾞｼｯｸM" panose="020B0609000000000000" pitchFamily="49" charset="-128"/>
              <a:ea typeface="HGｺﾞｼｯｸM" panose="020B0609000000000000" pitchFamily="49" charset="-128"/>
              <a:cs typeface="+mn-cs"/>
            </a:rPr>
            <a:t>・</a:t>
          </a:r>
          <a:r>
            <a:rPr lang="ja-JP" altLang="ja-JP" sz="1200" u="sng">
              <a:solidFill>
                <a:schemeClr val="dk1"/>
              </a:solidFill>
              <a:effectLst/>
              <a:latin typeface="HGｺﾞｼｯｸM" panose="020B0609000000000000" pitchFamily="49" charset="-128"/>
              <a:ea typeface="HGｺﾞｼｯｸM" panose="020B0609000000000000" pitchFamily="49" charset="-128"/>
              <a:cs typeface="+mn-cs"/>
            </a:rPr>
            <a:t>延長保育の利用者を、人毎に集計していった数</a:t>
          </a:r>
          <a:r>
            <a:rPr lang="ja-JP" altLang="ja-JP" sz="1200">
              <a:solidFill>
                <a:schemeClr val="dk1"/>
              </a:solidFill>
              <a:effectLst/>
              <a:latin typeface="HGｺﾞｼｯｸM" panose="020B0609000000000000" pitchFamily="49" charset="-128"/>
              <a:ea typeface="HGｺﾞｼｯｸM" panose="020B0609000000000000" pitchFamily="49" charset="-128"/>
              <a:cs typeface="+mn-cs"/>
            </a:rPr>
            <a:t>となります。</a:t>
          </a:r>
        </a:p>
        <a:p>
          <a:r>
            <a:rPr lang="ja-JP" altLang="en-US" sz="1200">
              <a:solidFill>
                <a:schemeClr val="dk1"/>
              </a:solidFill>
              <a:effectLst/>
              <a:latin typeface="HGｺﾞｼｯｸM" panose="020B0609000000000000" pitchFamily="49" charset="-128"/>
              <a:ea typeface="HGｺﾞｼｯｸM" panose="020B0609000000000000" pitchFamily="49" charset="-128"/>
              <a:cs typeface="+mn-cs"/>
            </a:rPr>
            <a:t>　</a:t>
          </a:r>
          <a:r>
            <a:rPr lang="ja-JP" altLang="ja-JP" sz="1200">
              <a:solidFill>
                <a:schemeClr val="dk1"/>
              </a:solidFill>
              <a:effectLst/>
              <a:latin typeface="HGｺﾞｼｯｸM" panose="020B0609000000000000" pitchFamily="49" charset="-128"/>
              <a:ea typeface="HGｺﾞｼｯｸM" panose="020B0609000000000000" pitchFamily="49" charset="-128"/>
              <a:cs typeface="+mn-cs"/>
            </a:rPr>
            <a:t>→　毎日利用しているＡ君も、年に１回しか利用しなかったＢ君</a:t>
          </a:r>
          <a:endParaRPr lang="en-US" altLang="ja-JP" sz="1200">
            <a:solidFill>
              <a:schemeClr val="dk1"/>
            </a:solidFill>
            <a:effectLst/>
            <a:latin typeface="HGｺﾞｼｯｸM" panose="020B0609000000000000" pitchFamily="49" charset="-128"/>
            <a:ea typeface="HGｺﾞｼｯｸM" panose="020B0609000000000000" pitchFamily="49" charset="-128"/>
            <a:cs typeface="+mn-cs"/>
          </a:endParaRPr>
        </a:p>
        <a:p>
          <a:r>
            <a:rPr lang="en-US" altLang="ja-JP" sz="1200">
              <a:solidFill>
                <a:schemeClr val="dk1"/>
              </a:solidFill>
              <a:effectLst/>
              <a:latin typeface="HGｺﾞｼｯｸM" panose="020B0609000000000000" pitchFamily="49" charset="-128"/>
              <a:ea typeface="HGｺﾞｼｯｸM" panose="020B0609000000000000" pitchFamily="49" charset="-128"/>
              <a:cs typeface="+mn-cs"/>
            </a:rPr>
            <a:t>      </a:t>
          </a:r>
          <a:r>
            <a:rPr lang="ja-JP" altLang="ja-JP" sz="1200">
              <a:solidFill>
                <a:schemeClr val="dk1"/>
              </a:solidFill>
              <a:effectLst/>
              <a:latin typeface="HGｺﾞｼｯｸM" panose="020B0609000000000000" pitchFamily="49" charset="-128"/>
              <a:ea typeface="HGｺﾞｼｯｸM" panose="020B0609000000000000" pitchFamily="49" charset="-128"/>
              <a:cs typeface="+mn-cs"/>
            </a:rPr>
            <a:t>もそれぞれ１人としてカウントしていきます。</a:t>
          </a:r>
        </a:p>
        <a:p>
          <a:r>
            <a:rPr lang="ja-JP" altLang="ja-JP" sz="1200">
              <a:solidFill>
                <a:schemeClr val="dk1"/>
              </a:solidFill>
              <a:effectLst/>
              <a:latin typeface="HGｺﾞｼｯｸM" panose="020B0609000000000000" pitchFamily="49" charset="-128"/>
              <a:ea typeface="HGｺﾞｼｯｸM" panose="020B0609000000000000" pitchFamily="49" charset="-128"/>
              <a:cs typeface="+mn-cs"/>
            </a:rPr>
            <a:t>・例えば、　Ａ君（標準時間利用）は、４月～３月まで毎日利用</a:t>
          </a:r>
        </a:p>
        <a:p>
          <a:r>
            <a:rPr lang="ja-JP" altLang="ja-JP" sz="1200">
              <a:solidFill>
                <a:schemeClr val="dk1"/>
              </a:solidFill>
              <a:effectLst/>
              <a:latin typeface="HGｺﾞｼｯｸM" panose="020B0609000000000000" pitchFamily="49" charset="-128"/>
              <a:ea typeface="HGｺﾞｼｯｸM" panose="020B0609000000000000" pitchFamily="49" charset="-128"/>
              <a:cs typeface="+mn-cs"/>
            </a:rPr>
            <a:t>　　　　　　Ｂ君（標準時間利用）は、４月に１日だけ利用</a:t>
          </a:r>
        </a:p>
        <a:p>
          <a:r>
            <a:rPr lang="ja-JP" altLang="ja-JP" sz="1200">
              <a:solidFill>
                <a:schemeClr val="dk1"/>
              </a:solidFill>
              <a:effectLst/>
              <a:latin typeface="HGｺﾞｼｯｸM" panose="020B0609000000000000" pitchFamily="49" charset="-128"/>
              <a:ea typeface="HGｺﾞｼｯｸM" panose="020B0609000000000000" pitchFamily="49" charset="-128"/>
              <a:cs typeface="+mn-cs"/>
            </a:rPr>
            <a:t>　　　　　　Ｃ君（短時間利用）　は、４月に１日だけ利用</a:t>
          </a:r>
        </a:p>
        <a:p>
          <a:r>
            <a:rPr lang="ja-JP" altLang="ja-JP" sz="1200">
              <a:solidFill>
                <a:schemeClr val="dk1"/>
              </a:solidFill>
              <a:effectLst/>
              <a:latin typeface="HGｺﾞｼｯｸM" panose="020B0609000000000000" pitchFamily="49" charset="-128"/>
              <a:ea typeface="HGｺﾞｼｯｸM" panose="020B0609000000000000" pitchFamily="49" charset="-128"/>
              <a:cs typeface="+mn-cs"/>
            </a:rPr>
            <a:t>　　　　　→　標準時間は２人、短時間は１人となります。</a:t>
          </a:r>
        </a:p>
        <a:p>
          <a:r>
            <a:rPr lang="ja-JP" altLang="ja-JP" sz="1200">
              <a:solidFill>
                <a:schemeClr val="dk1"/>
              </a:solidFill>
              <a:effectLst/>
              <a:latin typeface="HGｺﾞｼｯｸM" panose="020B0609000000000000" pitchFamily="49" charset="-128"/>
              <a:ea typeface="HGｺﾞｼｯｸM" panose="020B0609000000000000" pitchFamily="49" charset="-128"/>
              <a:cs typeface="+mn-cs"/>
            </a:rPr>
            <a:t>・年度途中で認定区分が変わった場合は、４月１日時点での区分で</a:t>
          </a:r>
          <a:endParaRPr lang="en-US" altLang="ja-JP" sz="1200">
            <a:solidFill>
              <a:schemeClr val="dk1"/>
            </a:solidFill>
            <a:effectLst/>
            <a:latin typeface="HGｺﾞｼｯｸM" panose="020B0609000000000000" pitchFamily="49" charset="-128"/>
            <a:ea typeface="HGｺﾞｼｯｸM" panose="020B0609000000000000" pitchFamily="49" charset="-128"/>
            <a:cs typeface="+mn-cs"/>
          </a:endParaRPr>
        </a:p>
        <a:p>
          <a:r>
            <a:rPr lang="ja-JP" altLang="en-US" sz="1200">
              <a:solidFill>
                <a:schemeClr val="dk1"/>
              </a:solidFill>
              <a:effectLst/>
              <a:latin typeface="HGｺﾞｼｯｸM" panose="020B0609000000000000" pitchFamily="49" charset="-128"/>
              <a:ea typeface="HGｺﾞｼｯｸM" panose="020B0609000000000000" pitchFamily="49" charset="-128"/>
              <a:cs typeface="+mn-cs"/>
            </a:rPr>
            <a:t>　</a:t>
          </a:r>
          <a:r>
            <a:rPr lang="ja-JP" altLang="ja-JP" sz="1200">
              <a:solidFill>
                <a:schemeClr val="dk1"/>
              </a:solidFill>
              <a:effectLst/>
              <a:latin typeface="HGｺﾞｼｯｸM" panose="020B0609000000000000" pitchFamily="49" charset="-128"/>
              <a:ea typeface="HGｺﾞｼｯｸM" panose="020B0609000000000000" pitchFamily="49" charset="-128"/>
              <a:cs typeface="+mn-cs"/>
            </a:rPr>
            <a:t>整理してください。</a:t>
          </a:r>
          <a:endParaRPr kumimoji="1" lang="en-US" altLang="ja-JP" sz="1600">
            <a:latin typeface="HGｺﾞｼｯｸM" panose="020B0609000000000000" pitchFamily="49" charset="-128"/>
            <a:ea typeface="HGｺﾞｼｯｸM" panose="020B0609000000000000" pitchFamily="49" charset="-128"/>
          </a:endParaRPr>
        </a:p>
      </xdr:txBody>
    </xdr:sp>
    <xdr:clientData/>
  </xdr:twoCellAnchor>
  <xdr:twoCellAnchor>
    <xdr:from>
      <xdr:col>26</xdr:col>
      <xdr:colOff>637541</xdr:colOff>
      <xdr:row>15</xdr:row>
      <xdr:rowOff>53407</xdr:rowOff>
    </xdr:from>
    <xdr:to>
      <xdr:col>26</xdr:col>
      <xdr:colOff>637541</xdr:colOff>
      <xdr:row>31</xdr:row>
      <xdr:rowOff>13608</xdr:rowOff>
    </xdr:to>
    <xdr:cxnSp macro="">
      <xdr:nvCxnSpPr>
        <xdr:cNvPr id="29" name="直線矢印コネクタ 28">
          <a:extLst>
            <a:ext uri="{FF2B5EF4-FFF2-40B4-BE49-F238E27FC236}">
              <a16:creationId xmlns:a16="http://schemas.microsoft.com/office/drawing/2014/main" id="{00000000-0008-0000-0200-00001D000000}"/>
            </a:ext>
          </a:extLst>
        </xdr:cNvPr>
        <xdr:cNvCxnSpPr/>
      </xdr:nvCxnSpPr>
      <xdr:spPr>
        <a:xfrm flipV="1">
          <a:off x="29498291" y="3155836"/>
          <a:ext cx="0" cy="694986"/>
        </a:xfrm>
        <a:prstGeom prst="straightConnector1">
          <a:avLst/>
        </a:prstGeom>
        <a:ln w="19050">
          <a:prstDash val="sys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13</xdr:col>
      <xdr:colOff>380999</xdr:colOff>
      <xdr:row>2</xdr:row>
      <xdr:rowOff>340179</xdr:rowOff>
    </xdr:from>
    <xdr:to>
      <xdr:col>18</xdr:col>
      <xdr:colOff>1988820</xdr:colOff>
      <xdr:row>13</xdr:row>
      <xdr:rowOff>262617</xdr:rowOff>
    </xdr:to>
    <xdr:pic>
      <xdr:nvPicPr>
        <xdr:cNvPr id="12" name="図 11">
          <a:extLst>
            <a:ext uri="{FF2B5EF4-FFF2-40B4-BE49-F238E27FC236}">
              <a16:creationId xmlns:a16="http://schemas.microsoft.com/office/drawing/2014/main" id="{9A1190A0-59FF-41E8-A583-DE22FC08F9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50785" y="762000"/>
          <a:ext cx="9614807" cy="22356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4313464</xdr:colOff>
      <xdr:row>2</xdr:row>
      <xdr:rowOff>204107</xdr:rowOff>
    </xdr:from>
    <xdr:to>
      <xdr:col>12</xdr:col>
      <xdr:colOff>1</xdr:colOff>
      <xdr:row>3</xdr:row>
      <xdr:rowOff>122464</xdr:rowOff>
    </xdr:to>
    <xdr:sp macro="" textlink="">
      <xdr:nvSpPr>
        <xdr:cNvPr id="14" name="テキスト ボックス 13">
          <a:extLst>
            <a:ext uri="{FF2B5EF4-FFF2-40B4-BE49-F238E27FC236}">
              <a16:creationId xmlns:a16="http://schemas.microsoft.com/office/drawing/2014/main" id="{7F53667D-1C9B-4D56-A201-43F94836EFAE}"/>
            </a:ext>
          </a:extLst>
        </xdr:cNvPr>
        <xdr:cNvSpPr txBox="1"/>
      </xdr:nvSpPr>
      <xdr:spPr>
        <a:xfrm>
          <a:off x="10572750" y="625928"/>
          <a:ext cx="3442608" cy="353786"/>
        </a:xfrm>
        <a:prstGeom prst="rect">
          <a:avLst/>
        </a:prstGeom>
        <a:solidFill>
          <a:schemeClr val="bg1"/>
        </a:solidFill>
        <a:ln w="1905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a:latin typeface="HGｺﾞｼｯｸM" panose="020B0609000000000000" pitchFamily="49" charset="-128"/>
              <a:ea typeface="HGｺﾞｼｯｸM" panose="020B0609000000000000" pitchFamily="49" charset="-128"/>
            </a:rPr>
            <a:t>Excel</a:t>
          </a:r>
          <a:r>
            <a:rPr kumimoji="1" lang="ja-JP" altLang="en-US" sz="1200">
              <a:latin typeface="HGｺﾞｼｯｸM" panose="020B0609000000000000" pitchFamily="49" charset="-128"/>
              <a:ea typeface="HGｺﾞｼｯｸM" panose="020B0609000000000000" pitchFamily="49" charset="-128"/>
            </a:rPr>
            <a:t>を開いたときに保護ビューが出た場合</a:t>
          </a:r>
          <a:endParaRPr kumimoji="1" lang="en-US" altLang="ja-JP" sz="1200">
            <a:latin typeface="HGｺﾞｼｯｸM" panose="020B0609000000000000" pitchFamily="49" charset="-128"/>
            <a:ea typeface="HGｺﾞｼｯｸM" panose="020B0609000000000000" pitchFamily="49" charset="-128"/>
          </a:endParaRPr>
        </a:p>
      </xdr:txBody>
    </xdr:sp>
    <xdr:clientData/>
  </xdr:twoCellAnchor>
  <xdr:twoCellAnchor>
    <xdr:from>
      <xdr:col>11</xdr:col>
      <xdr:colOff>7483928</xdr:colOff>
      <xdr:row>3</xdr:row>
      <xdr:rowOff>176893</xdr:rowOff>
    </xdr:from>
    <xdr:to>
      <xdr:col>13</xdr:col>
      <xdr:colOff>353785</xdr:colOff>
      <xdr:row>7</xdr:row>
      <xdr:rowOff>95251</xdr:rowOff>
    </xdr:to>
    <xdr:cxnSp macro="">
      <xdr:nvCxnSpPr>
        <xdr:cNvPr id="15" name="直線矢印コネクタ 14">
          <a:extLst>
            <a:ext uri="{FF2B5EF4-FFF2-40B4-BE49-F238E27FC236}">
              <a16:creationId xmlns:a16="http://schemas.microsoft.com/office/drawing/2014/main" id="{33D93AB1-0366-4FA2-852F-DD11B78C8196}"/>
            </a:ext>
          </a:extLst>
        </xdr:cNvPr>
        <xdr:cNvCxnSpPr/>
      </xdr:nvCxnSpPr>
      <xdr:spPr>
        <a:xfrm>
          <a:off x="13743214" y="1034143"/>
          <a:ext cx="680357" cy="598715"/>
        </a:xfrm>
        <a:prstGeom prst="straightConnector1">
          <a:avLst/>
        </a:prstGeom>
        <a:ln w="19050">
          <a:prstDash val="sysDash"/>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6</xdr:col>
      <xdr:colOff>628650</xdr:colOff>
      <xdr:row>20</xdr:row>
      <xdr:rowOff>0</xdr:rowOff>
    </xdr:from>
    <xdr:ext cx="70758" cy="201545"/>
    <xdr:sp macro="" textlink="">
      <xdr:nvSpPr>
        <xdr:cNvPr id="16" name="Text Box 1">
          <a:extLst>
            <a:ext uri="{FF2B5EF4-FFF2-40B4-BE49-F238E27FC236}">
              <a16:creationId xmlns:a16="http://schemas.microsoft.com/office/drawing/2014/main" id="{F78C68FD-9254-43F2-A90A-03D47D5E1BE1}"/>
            </a:ext>
          </a:extLst>
        </xdr:cNvPr>
        <xdr:cNvSpPr txBox="1">
          <a:spLocks noChangeArrowheads="1"/>
        </xdr:cNvSpPr>
      </xdr:nvSpPr>
      <xdr:spPr bwMode="auto">
        <a:xfrm>
          <a:off x="5078186" y="4408714"/>
          <a:ext cx="70758" cy="201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628650</xdr:colOff>
      <xdr:row>22</xdr:row>
      <xdr:rowOff>0</xdr:rowOff>
    </xdr:from>
    <xdr:ext cx="70758" cy="201547"/>
    <xdr:sp macro="" textlink="">
      <xdr:nvSpPr>
        <xdr:cNvPr id="18" name="Text Box 1">
          <a:extLst>
            <a:ext uri="{FF2B5EF4-FFF2-40B4-BE49-F238E27FC236}">
              <a16:creationId xmlns:a16="http://schemas.microsoft.com/office/drawing/2014/main" id="{99F6F8F0-1A44-4AAA-9E9F-06A92E3305BC}"/>
            </a:ext>
          </a:extLst>
        </xdr:cNvPr>
        <xdr:cNvSpPr txBox="1">
          <a:spLocks noChangeArrowheads="1"/>
        </xdr:cNvSpPr>
      </xdr:nvSpPr>
      <xdr:spPr bwMode="auto">
        <a:xfrm>
          <a:off x="5076825" y="4533900"/>
          <a:ext cx="70758" cy="2015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13</xdr:col>
      <xdr:colOff>537357</xdr:colOff>
      <xdr:row>29</xdr:row>
      <xdr:rowOff>635200</xdr:rowOff>
    </xdr:from>
    <xdr:to>
      <xdr:col>14</xdr:col>
      <xdr:colOff>268942</xdr:colOff>
      <xdr:row>29</xdr:row>
      <xdr:rowOff>708212</xdr:rowOff>
    </xdr:to>
    <xdr:sp macro="" textlink="">
      <xdr:nvSpPr>
        <xdr:cNvPr id="19" name="右大かっこ 18">
          <a:extLst>
            <a:ext uri="{FF2B5EF4-FFF2-40B4-BE49-F238E27FC236}">
              <a16:creationId xmlns:a16="http://schemas.microsoft.com/office/drawing/2014/main" id="{D6EAA401-6161-4B4F-921E-191E1B5CF94A}"/>
            </a:ext>
          </a:extLst>
        </xdr:cNvPr>
        <xdr:cNvSpPr/>
      </xdr:nvSpPr>
      <xdr:spPr>
        <a:xfrm>
          <a:off x="13572039" y="5745082"/>
          <a:ext cx="350150" cy="73012"/>
        </a:xfrm>
        <a:prstGeom prst="righ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268942</xdr:colOff>
      <xdr:row>29</xdr:row>
      <xdr:rowOff>410086</xdr:rowOff>
    </xdr:from>
    <xdr:to>
      <xdr:col>15</xdr:col>
      <xdr:colOff>1176735</xdr:colOff>
      <xdr:row>29</xdr:row>
      <xdr:rowOff>671706</xdr:rowOff>
    </xdr:to>
    <xdr:cxnSp macro="">
      <xdr:nvCxnSpPr>
        <xdr:cNvPr id="20" name="直線コネクタ 19">
          <a:extLst>
            <a:ext uri="{FF2B5EF4-FFF2-40B4-BE49-F238E27FC236}">
              <a16:creationId xmlns:a16="http://schemas.microsoft.com/office/drawing/2014/main" id="{C916FC47-5302-4FF1-A148-68D7FE09B1E2}"/>
            </a:ext>
          </a:extLst>
        </xdr:cNvPr>
        <xdr:cNvCxnSpPr>
          <a:stCxn id="19" idx="2"/>
          <a:endCxn id="21" idx="2"/>
        </xdr:cNvCxnSpPr>
      </xdr:nvCxnSpPr>
      <xdr:spPr>
        <a:xfrm flipV="1">
          <a:off x="13922189" y="5519968"/>
          <a:ext cx="2091134" cy="261620"/>
        </a:xfrm>
        <a:prstGeom prst="line">
          <a:avLst/>
        </a:prstGeom>
        <a:ln w="19050">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442376</xdr:colOff>
      <xdr:row>15</xdr:row>
      <xdr:rowOff>117143</xdr:rowOff>
    </xdr:from>
    <xdr:to>
      <xdr:col>16</xdr:col>
      <xdr:colOff>1722834</xdr:colOff>
      <xdr:row>29</xdr:row>
      <xdr:rowOff>410086</xdr:rowOff>
    </xdr:to>
    <xdr:sp macro="" textlink="">
      <xdr:nvSpPr>
        <xdr:cNvPr id="21" name="テキスト ボックス 20">
          <a:extLst>
            <a:ext uri="{FF2B5EF4-FFF2-40B4-BE49-F238E27FC236}">
              <a16:creationId xmlns:a16="http://schemas.microsoft.com/office/drawing/2014/main" id="{6BC4EA11-2E73-44C3-ACE5-5A9C9ABF6ABB}"/>
            </a:ext>
          </a:extLst>
        </xdr:cNvPr>
        <xdr:cNvSpPr txBox="1"/>
      </xdr:nvSpPr>
      <xdr:spPr>
        <a:xfrm>
          <a:off x="13477058" y="3218931"/>
          <a:ext cx="5072529" cy="2301037"/>
        </a:xfrm>
        <a:prstGeom prst="rect">
          <a:avLst/>
        </a:prstGeom>
        <a:solidFill>
          <a:schemeClr val="bg1"/>
        </a:solidFill>
        <a:ln w="1905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ja-JP" sz="1200">
              <a:solidFill>
                <a:srgbClr val="FF0000"/>
              </a:solidFill>
              <a:effectLst/>
              <a:latin typeface="HGｺﾞｼｯｸE" panose="020B0909000000000000" pitchFamily="49" charset="-128"/>
              <a:ea typeface="HGｺﾞｼｯｸE" panose="020B0909000000000000" pitchFamily="49" charset="-128"/>
              <a:cs typeface="+mn-cs"/>
            </a:rPr>
            <a:t>「実利用者数」とは何か？</a:t>
          </a:r>
        </a:p>
        <a:p>
          <a:r>
            <a:rPr lang="ja-JP" altLang="ja-JP" sz="1200">
              <a:solidFill>
                <a:schemeClr val="dk1"/>
              </a:solidFill>
              <a:effectLst/>
              <a:latin typeface="HGｺﾞｼｯｸM" panose="020B0609000000000000" pitchFamily="49" charset="-128"/>
              <a:ea typeface="HGｺﾞｼｯｸM" panose="020B0609000000000000" pitchFamily="49" charset="-128"/>
              <a:cs typeface="+mn-cs"/>
            </a:rPr>
            <a:t>・</a:t>
          </a:r>
          <a:r>
            <a:rPr lang="ja-JP" altLang="ja-JP" sz="1200" u="sng">
              <a:solidFill>
                <a:schemeClr val="dk1"/>
              </a:solidFill>
              <a:effectLst/>
              <a:latin typeface="HGｺﾞｼｯｸM" panose="020B0609000000000000" pitchFamily="49" charset="-128"/>
              <a:ea typeface="HGｺﾞｼｯｸM" panose="020B0609000000000000" pitchFamily="49" charset="-128"/>
              <a:cs typeface="+mn-cs"/>
            </a:rPr>
            <a:t>延長保育の利用者を、人毎に集計していった数</a:t>
          </a:r>
          <a:r>
            <a:rPr lang="ja-JP" altLang="ja-JP" sz="1200">
              <a:solidFill>
                <a:schemeClr val="dk1"/>
              </a:solidFill>
              <a:effectLst/>
              <a:latin typeface="HGｺﾞｼｯｸM" panose="020B0609000000000000" pitchFamily="49" charset="-128"/>
              <a:ea typeface="HGｺﾞｼｯｸM" panose="020B0609000000000000" pitchFamily="49" charset="-128"/>
              <a:cs typeface="+mn-cs"/>
            </a:rPr>
            <a:t>となります。</a:t>
          </a:r>
        </a:p>
        <a:p>
          <a:r>
            <a:rPr lang="ja-JP" altLang="en-US" sz="1200">
              <a:solidFill>
                <a:schemeClr val="dk1"/>
              </a:solidFill>
              <a:effectLst/>
              <a:latin typeface="HGｺﾞｼｯｸM" panose="020B0609000000000000" pitchFamily="49" charset="-128"/>
              <a:ea typeface="HGｺﾞｼｯｸM" panose="020B0609000000000000" pitchFamily="49" charset="-128"/>
              <a:cs typeface="+mn-cs"/>
            </a:rPr>
            <a:t>　</a:t>
          </a:r>
          <a:r>
            <a:rPr lang="ja-JP" altLang="ja-JP" sz="1200">
              <a:solidFill>
                <a:schemeClr val="dk1"/>
              </a:solidFill>
              <a:effectLst/>
              <a:latin typeface="HGｺﾞｼｯｸM" panose="020B0609000000000000" pitchFamily="49" charset="-128"/>
              <a:ea typeface="HGｺﾞｼｯｸM" panose="020B0609000000000000" pitchFamily="49" charset="-128"/>
              <a:cs typeface="+mn-cs"/>
            </a:rPr>
            <a:t>→　毎日利用しているＡ君も、年に１回しか利用しなかったＢ君</a:t>
          </a:r>
          <a:endParaRPr lang="en-US" altLang="ja-JP" sz="1200">
            <a:solidFill>
              <a:schemeClr val="dk1"/>
            </a:solidFill>
            <a:effectLst/>
            <a:latin typeface="HGｺﾞｼｯｸM" panose="020B0609000000000000" pitchFamily="49" charset="-128"/>
            <a:ea typeface="HGｺﾞｼｯｸM" panose="020B0609000000000000" pitchFamily="49" charset="-128"/>
            <a:cs typeface="+mn-cs"/>
          </a:endParaRPr>
        </a:p>
        <a:p>
          <a:r>
            <a:rPr lang="en-US" altLang="ja-JP" sz="1200">
              <a:solidFill>
                <a:schemeClr val="dk1"/>
              </a:solidFill>
              <a:effectLst/>
              <a:latin typeface="HGｺﾞｼｯｸM" panose="020B0609000000000000" pitchFamily="49" charset="-128"/>
              <a:ea typeface="HGｺﾞｼｯｸM" panose="020B0609000000000000" pitchFamily="49" charset="-128"/>
              <a:cs typeface="+mn-cs"/>
            </a:rPr>
            <a:t>      </a:t>
          </a:r>
          <a:r>
            <a:rPr lang="ja-JP" altLang="ja-JP" sz="1200">
              <a:solidFill>
                <a:schemeClr val="dk1"/>
              </a:solidFill>
              <a:effectLst/>
              <a:latin typeface="HGｺﾞｼｯｸM" panose="020B0609000000000000" pitchFamily="49" charset="-128"/>
              <a:ea typeface="HGｺﾞｼｯｸM" panose="020B0609000000000000" pitchFamily="49" charset="-128"/>
              <a:cs typeface="+mn-cs"/>
            </a:rPr>
            <a:t>もそれぞれ１人としてカウントしていきます。</a:t>
          </a:r>
        </a:p>
        <a:p>
          <a:r>
            <a:rPr lang="ja-JP" altLang="ja-JP" sz="1200">
              <a:solidFill>
                <a:schemeClr val="dk1"/>
              </a:solidFill>
              <a:effectLst/>
              <a:latin typeface="HGｺﾞｼｯｸM" panose="020B0609000000000000" pitchFamily="49" charset="-128"/>
              <a:ea typeface="HGｺﾞｼｯｸM" panose="020B0609000000000000" pitchFamily="49" charset="-128"/>
              <a:cs typeface="+mn-cs"/>
            </a:rPr>
            <a:t>・例えば、　Ａ君（標準時間利用）は、４月～３月まで毎日利用</a:t>
          </a:r>
        </a:p>
        <a:p>
          <a:r>
            <a:rPr lang="ja-JP" altLang="ja-JP" sz="1200">
              <a:solidFill>
                <a:schemeClr val="dk1"/>
              </a:solidFill>
              <a:effectLst/>
              <a:latin typeface="HGｺﾞｼｯｸM" panose="020B0609000000000000" pitchFamily="49" charset="-128"/>
              <a:ea typeface="HGｺﾞｼｯｸM" panose="020B0609000000000000" pitchFamily="49" charset="-128"/>
              <a:cs typeface="+mn-cs"/>
            </a:rPr>
            <a:t>　　　　　　Ｂ君（標準時間利用）は、４月に１日だけ利用</a:t>
          </a:r>
        </a:p>
        <a:p>
          <a:r>
            <a:rPr lang="ja-JP" altLang="ja-JP" sz="1200">
              <a:solidFill>
                <a:schemeClr val="dk1"/>
              </a:solidFill>
              <a:effectLst/>
              <a:latin typeface="HGｺﾞｼｯｸM" panose="020B0609000000000000" pitchFamily="49" charset="-128"/>
              <a:ea typeface="HGｺﾞｼｯｸM" panose="020B0609000000000000" pitchFamily="49" charset="-128"/>
              <a:cs typeface="+mn-cs"/>
            </a:rPr>
            <a:t>　　　　　　Ｃ君（短時間利用）　は、４月に１日だけ利用</a:t>
          </a:r>
        </a:p>
        <a:p>
          <a:r>
            <a:rPr lang="ja-JP" altLang="ja-JP" sz="1200">
              <a:solidFill>
                <a:schemeClr val="dk1"/>
              </a:solidFill>
              <a:effectLst/>
              <a:latin typeface="HGｺﾞｼｯｸM" panose="020B0609000000000000" pitchFamily="49" charset="-128"/>
              <a:ea typeface="HGｺﾞｼｯｸM" panose="020B0609000000000000" pitchFamily="49" charset="-128"/>
              <a:cs typeface="+mn-cs"/>
            </a:rPr>
            <a:t>　　　　　→　標準時間は２人、短時間は１人となります。</a:t>
          </a:r>
        </a:p>
        <a:p>
          <a:r>
            <a:rPr lang="ja-JP" altLang="ja-JP" sz="1200">
              <a:solidFill>
                <a:schemeClr val="dk1"/>
              </a:solidFill>
              <a:effectLst/>
              <a:latin typeface="HGｺﾞｼｯｸM" panose="020B0609000000000000" pitchFamily="49" charset="-128"/>
              <a:ea typeface="HGｺﾞｼｯｸM" panose="020B0609000000000000" pitchFamily="49" charset="-128"/>
              <a:cs typeface="+mn-cs"/>
            </a:rPr>
            <a:t>・年度途中で認定区分が変わった場合は、４月１日時点での区分で</a:t>
          </a:r>
          <a:endParaRPr lang="en-US" altLang="ja-JP" sz="1200">
            <a:solidFill>
              <a:schemeClr val="dk1"/>
            </a:solidFill>
            <a:effectLst/>
            <a:latin typeface="HGｺﾞｼｯｸM" panose="020B0609000000000000" pitchFamily="49" charset="-128"/>
            <a:ea typeface="HGｺﾞｼｯｸM" panose="020B0609000000000000" pitchFamily="49" charset="-128"/>
            <a:cs typeface="+mn-cs"/>
          </a:endParaRPr>
        </a:p>
        <a:p>
          <a:r>
            <a:rPr lang="ja-JP" altLang="en-US" sz="1200">
              <a:solidFill>
                <a:schemeClr val="dk1"/>
              </a:solidFill>
              <a:effectLst/>
              <a:latin typeface="HGｺﾞｼｯｸM" panose="020B0609000000000000" pitchFamily="49" charset="-128"/>
              <a:ea typeface="HGｺﾞｼｯｸM" panose="020B0609000000000000" pitchFamily="49" charset="-128"/>
              <a:cs typeface="+mn-cs"/>
            </a:rPr>
            <a:t>　</a:t>
          </a:r>
          <a:r>
            <a:rPr lang="ja-JP" altLang="ja-JP" sz="1200">
              <a:solidFill>
                <a:schemeClr val="dk1"/>
              </a:solidFill>
              <a:effectLst/>
              <a:latin typeface="HGｺﾞｼｯｸM" panose="020B0609000000000000" pitchFamily="49" charset="-128"/>
              <a:ea typeface="HGｺﾞｼｯｸM" panose="020B0609000000000000" pitchFamily="49" charset="-128"/>
              <a:cs typeface="+mn-cs"/>
            </a:rPr>
            <a:t>整理してください。</a:t>
          </a:r>
          <a:endParaRPr kumimoji="1" lang="en-US" altLang="ja-JP" sz="1600">
            <a:latin typeface="HGｺﾞｼｯｸM" panose="020B0609000000000000" pitchFamily="49" charset="-128"/>
            <a:ea typeface="HGｺﾞｼｯｸM" panose="020B0609000000000000" pitchFamily="49" charset="-128"/>
          </a:endParaRPr>
        </a:p>
      </xdr:txBody>
    </xdr:sp>
    <xdr:clientData/>
  </xdr:twoCellAnchor>
  <xdr:twoCellAnchor>
    <xdr:from>
      <xdr:col>11</xdr:col>
      <xdr:colOff>54428</xdr:colOff>
      <xdr:row>27</xdr:row>
      <xdr:rowOff>0</xdr:rowOff>
    </xdr:from>
    <xdr:to>
      <xdr:col>11</xdr:col>
      <xdr:colOff>6953250</xdr:colOff>
      <xdr:row>28</xdr:row>
      <xdr:rowOff>95250</xdr:rowOff>
    </xdr:to>
    <xdr:sp macro="" textlink="">
      <xdr:nvSpPr>
        <xdr:cNvPr id="22" name="テキスト ボックス 21">
          <a:extLst>
            <a:ext uri="{FF2B5EF4-FFF2-40B4-BE49-F238E27FC236}">
              <a16:creationId xmlns:a16="http://schemas.microsoft.com/office/drawing/2014/main" id="{81060BC0-1217-48DC-AFF4-54D7175CE245}"/>
            </a:ext>
          </a:extLst>
        </xdr:cNvPr>
        <xdr:cNvSpPr txBox="1"/>
      </xdr:nvSpPr>
      <xdr:spPr>
        <a:xfrm>
          <a:off x="6321878" y="5524500"/>
          <a:ext cx="6898822"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HG丸ｺﾞｼｯｸM-PRO" panose="020F0600000000000000" pitchFamily="50" charset="-128"/>
              <a:ea typeface="HG丸ｺﾞｼｯｸM-PRO" panose="020F0600000000000000" pitchFamily="50" charset="-128"/>
            </a:rPr>
            <a:t>←　左の黄色セルに</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今年度の延長保育料の料金体系</a:t>
          </a:r>
          <a:r>
            <a:rPr kumimoji="1" lang="ja-JP" altLang="en-US" sz="1400">
              <a:latin typeface="HG丸ｺﾞｼｯｸM-PRO" panose="020F0600000000000000" pitchFamily="50" charset="-128"/>
              <a:ea typeface="HG丸ｺﾞｼｯｸM-PRO" panose="020F0600000000000000" pitchFamily="50" charset="-128"/>
            </a:rPr>
            <a:t>の入力をお願いします。</a:t>
          </a:r>
        </a:p>
      </xdr:txBody>
    </xdr:sp>
    <xdr:clientData/>
  </xdr:twoCellAnchor>
  <xdr:twoCellAnchor>
    <xdr:from>
      <xdr:col>11</xdr:col>
      <xdr:colOff>54428</xdr:colOff>
      <xdr:row>29</xdr:row>
      <xdr:rowOff>0</xdr:rowOff>
    </xdr:from>
    <xdr:to>
      <xdr:col>11</xdr:col>
      <xdr:colOff>7293428</xdr:colOff>
      <xdr:row>30</xdr:row>
      <xdr:rowOff>95250</xdr:rowOff>
    </xdr:to>
    <xdr:sp macro="" textlink="">
      <xdr:nvSpPr>
        <xdr:cNvPr id="23" name="テキスト ボックス 22">
          <a:extLst>
            <a:ext uri="{FF2B5EF4-FFF2-40B4-BE49-F238E27FC236}">
              <a16:creationId xmlns:a16="http://schemas.microsoft.com/office/drawing/2014/main" id="{8EA36DF0-E0C0-4686-A9E0-DFF7500C3A86}"/>
            </a:ext>
          </a:extLst>
        </xdr:cNvPr>
        <xdr:cNvSpPr txBox="1"/>
      </xdr:nvSpPr>
      <xdr:spPr>
        <a:xfrm>
          <a:off x="6321878" y="6067425"/>
          <a:ext cx="7239000" cy="942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HG丸ｺﾞｼｯｸM-PRO" panose="020F0600000000000000" pitchFamily="50" charset="-128"/>
              <a:ea typeface="HG丸ｺﾞｼｯｸM-PRO" panose="020F0600000000000000" pitchFamily="50" charset="-128"/>
            </a:rPr>
            <a:t>←　独自料金の場合、左のセルに</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その料金体系</a:t>
          </a:r>
          <a:r>
            <a:rPr kumimoji="1" lang="ja-JP" altLang="en-US" sz="1400">
              <a:latin typeface="HG丸ｺﾞｼｯｸM-PRO" panose="020F0600000000000000" pitchFamily="50" charset="-128"/>
              <a:ea typeface="HG丸ｺﾞｼｯｸM-PRO" panose="020F0600000000000000" pitchFamily="50" charset="-128"/>
            </a:rPr>
            <a:t>の入力をお願いします。</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　　（別添資料を添付いただいても問題ありません。）</a:t>
          </a:r>
        </a:p>
      </xdr:txBody>
    </xdr:sp>
    <xdr:clientData/>
  </xdr:twoCellAnchor>
  <xdr:twoCellAnchor>
    <xdr:from>
      <xdr:col>11</xdr:col>
      <xdr:colOff>1335741</xdr:colOff>
      <xdr:row>43</xdr:row>
      <xdr:rowOff>268941</xdr:rowOff>
    </xdr:from>
    <xdr:to>
      <xdr:col>11</xdr:col>
      <xdr:colOff>3803279</xdr:colOff>
      <xdr:row>43</xdr:row>
      <xdr:rowOff>481854</xdr:rowOff>
    </xdr:to>
    <xdr:sp macro="" textlink="">
      <xdr:nvSpPr>
        <xdr:cNvPr id="4" name="正方形/長方形 3">
          <a:hlinkClick xmlns:r="http://schemas.openxmlformats.org/officeDocument/2006/relationships" r:id="rId2"/>
          <a:extLst>
            <a:ext uri="{FF2B5EF4-FFF2-40B4-BE49-F238E27FC236}">
              <a16:creationId xmlns:a16="http://schemas.microsoft.com/office/drawing/2014/main" id="{55096584-ED35-4A0C-AABF-D20DA3FBCFBC}"/>
            </a:ext>
          </a:extLst>
        </xdr:cNvPr>
        <xdr:cNvSpPr/>
      </xdr:nvSpPr>
      <xdr:spPr>
        <a:xfrm>
          <a:off x="7037294" y="10632141"/>
          <a:ext cx="2467538" cy="21291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ctr"/>
          <a:r>
            <a:rPr kumimoji="1" lang="ja-JP" altLang="en-US" sz="1400">
              <a:solidFill>
                <a:schemeClr val="tx1"/>
              </a:solidFill>
            </a:rPr>
            <a:t>（</a:t>
          </a:r>
          <a:r>
            <a:rPr kumimoji="1" lang="en-US" altLang="ja-JP" sz="1400">
              <a:solidFill>
                <a:schemeClr val="tx1"/>
              </a:solidFill>
            </a:rPr>
            <a:t>unei-josei@city.chiba.lg.jp</a:t>
          </a:r>
          <a:r>
            <a:rPr kumimoji="1" lang="ja-JP" altLang="en-US" sz="1400">
              <a:solidFill>
                <a:schemeClr val="tx1"/>
              </a:solidFill>
            </a:rPr>
            <a:t>宛て）</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207819</xdr:colOff>
          <xdr:row>2</xdr:row>
          <xdr:rowOff>606135</xdr:rowOff>
        </xdr:from>
        <xdr:to>
          <xdr:col>31</xdr:col>
          <xdr:colOff>56097</xdr:colOff>
          <xdr:row>2</xdr:row>
          <xdr:rowOff>4346858</xdr:rowOff>
        </xdr:to>
        <xdr:pic>
          <xdr:nvPicPr>
            <xdr:cNvPr id="7" name="図 6">
              <a:extLst>
                <a:ext uri="{FF2B5EF4-FFF2-40B4-BE49-F238E27FC236}">
                  <a16:creationId xmlns:a16="http://schemas.microsoft.com/office/drawing/2014/main" id="{AFB59232-5455-4BC1-BFF3-FFC354A1EF73}"/>
                </a:ext>
              </a:extLst>
            </xdr:cNvPr>
            <xdr:cNvPicPr>
              <a:picLocks noChangeAspect="1" noChangeArrowheads="1"/>
              <a:extLst>
                <a:ext uri="{84589F7E-364E-4C9E-8A38-B11213B215E9}">
                  <a14:cameraTool cellRange="'別紙3（貼付用）(2)'!$B$2:$P$12" spid="_x0000_s46260"/>
                </a:ext>
              </a:extLst>
            </xdr:cNvPicPr>
          </xdr:nvPicPr>
          <xdr:blipFill>
            <a:blip xmlns:r="http://schemas.openxmlformats.org/officeDocument/2006/relationships" r:embed="rId1"/>
            <a:srcRect/>
            <a:stretch>
              <a:fillRect/>
            </a:stretch>
          </xdr:blipFill>
          <xdr:spPr bwMode="auto">
            <a:xfrm>
              <a:off x="5663046" y="1437408"/>
              <a:ext cx="8403460" cy="374072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0</xdr:col>
      <xdr:colOff>163284</xdr:colOff>
      <xdr:row>2</xdr:row>
      <xdr:rowOff>81641</xdr:rowOff>
    </xdr:from>
    <xdr:to>
      <xdr:col>49</xdr:col>
      <xdr:colOff>0</xdr:colOff>
      <xdr:row>2</xdr:row>
      <xdr:rowOff>489856</xdr:rowOff>
    </xdr:to>
    <xdr:sp macro="" textlink="">
      <xdr:nvSpPr>
        <xdr:cNvPr id="2" name="テキスト ボックス 1">
          <a:extLst>
            <a:ext uri="{FF2B5EF4-FFF2-40B4-BE49-F238E27FC236}">
              <a16:creationId xmlns:a16="http://schemas.microsoft.com/office/drawing/2014/main" id="{534F3E02-D0FE-4AED-BEC5-3C74CD4FB1C4}"/>
            </a:ext>
          </a:extLst>
        </xdr:cNvPr>
        <xdr:cNvSpPr txBox="1"/>
      </xdr:nvSpPr>
      <xdr:spPr>
        <a:xfrm>
          <a:off x="163284" y="919841"/>
          <a:ext cx="30603826" cy="408215"/>
        </a:xfrm>
        <a:prstGeom prst="rect">
          <a:avLst/>
        </a:prstGeom>
        <a:solidFill>
          <a:srgbClr val="FFC0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ctr"/>
        <a:lstStyle/>
        <a:p>
          <a:pPr algn="ctr"/>
          <a:r>
            <a:rPr lang="ja-JP" altLang="ja-JP" sz="1800" b="1">
              <a:solidFill>
                <a:srgbClr val="FF0000"/>
              </a:solidFill>
              <a:effectLst/>
              <a:latin typeface="+mn-lt"/>
              <a:ea typeface="+mn-ea"/>
              <a:cs typeface="+mn-cs"/>
            </a:rPr>
            <a:t>入力済みの各月の月例報告書</a:t>
          </a:r>
          <a:r>
            <a:rPr lang="ja-JP" altLang="ja-JP" sz="1800" b="1">
              <a:solidFill>
                <a:schemeClr val="dk1"/>
              </a:solidFill>
              <a:effectLst/>
              <a:latin typeface="+mn-lt"/>
              <a:ea typeface="+mn-ea"/>
              <a:cs typeface="+mn-cs"/>
            </a:rPr>
            <a:t>の以下の部分（</a:t>
          </a:r>
          <a:r>
            <a:rPr lang="ja-JP" altLang="en-US" sz="1800" b="1">
              <a:solidFill>
                <a:schemeClr val="dk1"/>
              </a:solidFill>
              <a:effectLst/>
              <a:latin typeface="+mn-lt"/>
              <a:ea typeface="+mn-ea"/>
              <a:cs typeface="+mn-cs"/>
            </a:rPr>
            <a:t>ａ</a:t>
          </a:r>
          <a:r>
            <a:rPr lang="ja-JP" altLang="ja-JP" sz="1800" b="1">
              <a:solidFill>
                <a:schemeClr val="dk1"/>
              </a:solidFill>
              <a:effectLst/>
              <a:latin typeface="+mn-lt"/>
              <a:ea typeface="+mn-ea"/>
              <a:cs typeface="+mn-cs"/>
            </a:rPr>
            <a:t>～</a:t>
          </a:r>
          <a:r>
            <a:rPr lang="en-US" altLang="ja-JP" sz="1800" b="1">
              <a:solidFill>
                <a:schemeClr val="dk1"/>
              </a:solidFill>
              <a:effectLst/>
              <a:latin typeface="+mn-lt"/>
              <a:ea typeface="+mn-ea"/>
              <a:cs typeface="+mn-cs"/>
            </a:rPr>
            <a:t>av</a:t>
          </a:r>
          <a:r>
            <a:rPr lang="ja-JP" altLang="ja-JP" sz="1800" b="1">
              <a:solidFill>
                <a:schemeClr val="dk1"/>
              </a:solidFill>
              <a:effectLst/>
              <a:latin typeface="+mn-lt"/>
              <a:ea typeface="+mn-ea"/>
              <a:cs typeface="+mn-cs"/>
            </a:rPr>
            <a:t>）を、</a:t>
          </a:r>
          <a:r>
            <a:rPr lang="ja-JP" altLang="ja-JP" sz="1800" b="1" u="sng">
              <a:solidFill>
                <a:srgbClr val="FF0000"/>
              </a:solidFill>
              <a:effectLst/>
              <a:latin typeface="+mn-lt"/>
              <a:ea typeface="+mn-ea"/>
              <a:cs typeface="+mn-cs"/>
            </a:rPr>
            <a:t>月毎に</a:t>
          </a:r>
          <a:r>
            <a:rPr lang="ja-JP" altLang="ja-JP" sz="1800" b="1" u="none">
              <a:solidFill>
                <a:schemeClr val="dk1"/>
              </a:solidFill>
              <a:effectLst/>
              <a:latin typeface="+mn-lt"/>
              <a:ea typeface="+mn-ea"/>
              <a:cs typeface="+mn-cs"/>
            </a:rPr>
            <a:t>、</a:t>
          </a:r>
          <a:r>
            <a:rPr lang="ja-JP" altLang="ja-JP" sz="1800" b="1">
              <a:solidFill>
                <a:srgbClr val="FF0000"/>
              </a:solidFill>
              <a:effectLst/>
              <a:latin typeface="+mn-lt"/>
              <a:ea typeface="+mn-ea"/>
              <a:cs typeface="+mn-cs"/>
            </a:rPr>
            <a:t>それぞれ対応する欄</a:t>
          </a:r>
          <a:r>
            <a:rPr lang="ja-JP" altLang="en-US" sz="1800" b="1">
              <a:solidFill>
                <a:srgbClr val="FF0000"/>
              </a:solidFill>
              <a:effectLst/>
              <a:latin typeface="+mn-lt"/>
              <a:ea typeface="+mn-ea"/>
              <a:cs typeface="+mn-cs"/>
            </a:rPr>
            <a:t>（黄色セル）に</a:t>
          </a:r>
          <a:r>
            <a:rPr lang="ja-JP" altLang="ja-JP" sz="1800" b="1">
              <a:solidFill>
                <a:srgbClr val="FF0000"/>
              </a:solidFill>
              <a:effectLst/>
              <a:latin typeface="+mn-lt"/>
              <a:ea typeface="+mn-ea"/>
              <a:cs typeface="+mn-cs"/>
            </a:rPr>
            <a:t>転記</a:t>
          </a:r>
          <a:r>
            <a:rPr lang="ja-JP" altLang="ja-JP" sz="1800" b="1">
              <a:solidFill>
                <a:schemeClr val="dk1"/>
              </a:solidFill>
              <a:effectLst/>
              <a:latin typeface="+mn-lt"/>
              <a:ea typeface="+mn-ea"/>
              <a:cs typeface="+mn-cs"/>
            </a:rPr>
            <a:t>してください </a:t>
          </a:r>
        </a:p>
      </xdr:txBody>
    </xdr:sp>
    <xdr:clientData/>
  </xdr:twoCellAnchor>
  <xdr:twoCellAnchor>
    <xdr:from>
      <xdr:col>1</xdr:col>
      <xdr:colOff>421822</xdr:colOff>
      <xdr:row>2</xdr:row>
      <xdr:rowOff>2476500</xdr:rowOff>
    </xdr:from>
    <xdr:to>
      <xdr:col>15</xdr:col>
      <xdr:colOff>329046</xdr:colOff>
      <xdr:row>7</xdr:row>
      <xdr:rowOff>27214</xdr:rowOff>
    </xdr:to>
    <xdr:cxnSp macro="">
      <xdr:nvCxnSpPr>
        <xdr:cNvPr id="4" name="直線矢印コネクタ 3">
          <a:extLst>
            <a:ext uri="{FF2B5EF4-FFF2-40B4-BE49-F238E27FC236}">
              <a16:creationId xmlns:a16="http://schemas.microsoft.com/office/drawing/2014/main" id="{72A05653-C342-460E-B444-85EFC738A3C3}"/>
            </a:ext>
          </a:extLst>
        </xdr:cNvPr>
        <xdr:cNvCxnSpPr/>
      </xdr:nvCxnSpPr>
      <xdr:spPr>
        <a:xfrm flipH="1">
          <a:off x="924049" y="3307773"/>
          <a:ext cx="6211042" cy="3161805"/>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408217</xdr:colOff>
      <xdr:row>2</xdr:row>
      <xdr:rowOff>2545772</xdr:rowOff>
    </xdr:from>
    <xdr:to>
      <xdr:col>17</xdr:col>
      <xdr:colOff>69273</xdr:colOff>
      <xdr:row>7</xdr:row>
      <xdr:rowOff>27214</xdr:rowOff>
    </xdr:to>
    <xdr:cxnSp macro="">
      <xdr:nvCxnSpPr>
        <xdr:cNvPr id="5" name="直線矢印コネクタ 4">
          <a:extLst>
            <a:ext uri="{FF2B5EF4-FFF2-40B4-BE49-F238E27FC236}">
              <a16:creationId xmlns:a16="http://schemas.microsoft.com/office/drawing/2014/main" id="{4F2C269E-3755-47AA-9CC5-E878ECA5E227}"/>
            </a:ext>
          </a:extLst>
        </xdr:cNvPr>
        <xdr:cNvCxnSpPr/>
      </xdr:nvCxnSpPr>
      <xdr:spPr>
        <a:xfrm flipH="1">
          <a:off x="1360717" y="3377045"/>
          <a:ext cx="6415147" cy="3092533"/>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138547</xdr:colOff>
      <xdr:row>2</xdr:row>
      <xdr:rowOff>1714499</xdr:rowOff>
    </xdr:from>
    <xdr:to>
      <xdr:col>34</xdr:col>
      <xdr:colOff>77933</xdr:colOff>
      <xdr:row>2</xdr:row>
      <xdr:rowOff>2884714</xdr:rowOff>
    </xdr:to>
    <xdr:sp macro="" textlink="">
      <xdr:nvSpPr>
        <xdr:cNvPr id="6" name="吹き出し: 四角形 5">
          <a:extLst>
            <a:ext uri="{FF2B5EF4-FFF2-40B4-BE49-F238E27FC236}">
              <a16:creationId xmlns:a16="http://schemas.microsoft.com/office/drawing/2014/main" id="{AAF646DA-9B0C-4569-884D-342DE9D7D7F7}"/>
            </a:ext>
          </a:extLst>
        </xdr:cNvPr>
        <xdr:cNvSpPr/>
      </xdr:nvSpPr>
      <xdr:spPr>
        <a:xfrm>
          <a:off x="13248411" y="2545772"/>
          <a:ext cx="2190749" cy="1170215"/>
        </a:xfrm>
        <a:prstGeom prst="wedgeRectCallout">
          <a:avLst>
            <a:gd name="adj1" fmla="val -93345"/>
            <a:gd name="adj2" fmla="val 68626"/>
          </a:avLst>
        </a:prstGeom>
        <a:solidFill>
          <a:srgbClr val="FFC000"/>
        </a:solidFill>
        <a:ln w="952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400">
              <a:solidFill>
                <a:schemeClr val="tx1"/>
              </a:solidFill>
              <a:latin typeface="HGｺﾞｼｯｸM" panose="020B0609000000000000" pitchFamily="49" charset="-128"/>
              <a:ea typeface="HGｺﾞｼｯｸM" panose="020B0609000000000000" pitchFamily="49" charset="-128"/>
            </a:rPr>
            <a:t>ｃ　以降もａ、ｂと同様に表のアルファベットと対応する数字を入力ください。</a:t>
          </a:r>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415636</xdr:colOff>
          <xdr:row>2</xdr:row>
          <xdr:rowOff>571498</xdr:rowOff>
        </xdr:from>
        <xdr:to>
          <xdr:col>27</xdr:col>
          <xdr:colOff>163619</xdr:colOff>
          <xdr:row>2</xdr:row>
          <xdr:rowOff>4277591</xdr:rowOff>
        </xdr:to>
        <xdr:pic>
          <xdr:nvPicPr>
            <xdr:cNvPr id="7" name="図 6">
              <a:extLst>
                <a:ext uri="{FF2B5EF4-FFF2-40B4-BE49-F238E27FC236}">
                  <a16:creationId xmlns:a16="http://schemas.microsoft.com/office/drawing/2014/main" id="{D257E49E-678C-43DD-B9FC-1581778FCED6}"/>
                </a:ext>
              </a:extLst>
            </xdr:cNvPr>
            <xdr:cNvPicPr>
              <a:picLocks noChangeAspect="1" noChangeArrowheads="1"/>
              <a:extLst>
                <a:ext uri="{84589F7E-364E-4C9E-8A38-B11213B215E9}">
                  <a14:cameraTool cellRange="'別紙3（貼付用）(2)'!$B$14:$O$24" spid="_x0000_s79287"/>
                </a:ext>
              </a:extLst>
            </xdr:cNvPicPr>
          </xdr:nvPicPr>
          <xdr:blipFill>
            <a:blip xmlns:r="http://schemas.openxmlformats.org/officeDocument/2006/relationships" r:embed="rId1"/>
            <a:srcRect/>
            <a:stretch>
              <a:fillRect/>
            </a:stretch>
          </xdr:blipFill>
          <xdr:spPr bwMode="auto">
            <a:xfrm>
              <a:off x="5420591" y="1402771"/>
              <a:ext cx="6952346" cy="3706093"/>
            </a:xfrm>
            <a:prstGeom prst="rect">
              <a:avLst/>
            </a:prstGeom>
            <a:noFill/>
            <a:ln>
              <a:solidFill>
                <a:sysClr val="windowText" lastClr="000000"/>
              </a:solidFill>
            </a:ln>
            <a:extLst>
              <a:ext uri="{909E8E84-426E-40DD-AFC4-6F175D3DCCD1}">
                <a14:hiddenFill>
                  <a:solidFill>
                    <a:srgbClr val="FFFFFF"/>
                  </a:solidFill>
                </a14:hiddenFill>
              </a:ext>
            </a:extLst>
          </xdr:spPr>
        </xdr:pic>
        <xdr:clientData/>
      </xdr:twoCellAnchor>
    </mc:Choice>
    <mc:Fallback/>
  </mc:AlternateContent>
  <xdr:twoCellAnchor>
    <xdr:from>
      <xdr:col>0</xdr:col>
      <xdr:colOff>163284</xdr:colOff>
      <xdr:row>2</xdr:row>
      <xdr:rowOff>81641</xdr:rowOff>
    </xdr:from>
    <xdr:to>
      <xdr:col>61</xdr:col>
      <xdr:colOff>544285</xdr:colOff>
      <xdr:row>2</xdr:row>
      <xdr:rowOff>489856</xdr:rowOff>
    </xdr:to>
    <xdr:sp macro="" textlink="">
      <xdr:nvSpPr>
        <xdr:cNvPr id="6" name="テキスト ボックス 5">
          <a:extLst>
            <a:ext uri="{FF2B5EF4-FFF2-40B4-BE49-F238E27FC236}">
              <a16:creationId xmlns:a16="http://schemas.microsoft.com/office/drawing/2014/main" id="{CC393D19-0B15-4AF2-9910-B07464548E90}"/>
            </a:ext>
          </a:extLst>
        </xdr:cNvPr>
        <xdr:cNvSpPr txBox="1"/>
      </xdr:nvSpPr>
      <xdr:spPr>
        <a:xfrm>
          <a:off x="163284" y="919841"/>
          <a:ext cx="15744826" cy="408215"/>
        </a:xfrm>
        <a:prstGeom prst="rect">
          <a:avLst/>
        </a:prstGeom>
        <a:solidFill>
          <a:srgbClr val="FFC0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ctr"/>
        <a:lstStyle/>
        <a:p>
          <a:pPr algn="ctr"/>
          <a:r>
            <a:rPr lang="ja-JP" altLang="ja-JP" sz="1800" b="1">
              <a:solidFill>
                <a:srgbClr val="FF0000"/>
              </a:solidFill>
              <a:effectLst/>
              <a:latin typeface="+mn-lt"/>
              <a:ea typeface="+mn-ea"/>
              <a:cs typeface="+mn-cs"/>
            </a:rPr>
            <a:t>入力済みの各月の月例報告書</a:t>
          </a:r>
          <a:r>
            <a:rPr lang="ja-JP" altLang="ja-JP" sz="1800" b="1">
              <a:solidFill>
                <a:schemeClr val="dk1"/>
              </a:solidFill>
              <a:effectLst/>
              <a:latin typeface="+mn-lt"/>
              <a:ea typeface="+mn-ea"/>
              <a:cs typeface="+mn-cs"/>
            </a:rPr>
            <a:t>の以下の部分（</a:t>
          </a:r>
          <a:r>
            <a:rPr lang="ja-JP" altLang="en-US" sz="1800" b="1">
              <a:solidFill>
                <a:schemeClr val="dk1"/>
              </a:solidFill>
              <a:effectLst/>
              <a:latin typeface="+mn-lt"/>
              <a:ea typeface="+mn-ea"/>
              <a:cs typeface="+mn-cs"/>
            </a:rPr>
            <a:t>ａ</a:t>
          </a:r>
          <a:r>
            <a:rPr lang="ja-JP" altLang="ja-JP" sz="1800" b="1">
              <a:solidFill>
                <a:schemeClr val="dk1"/>
              </a:solidFill>
              <a:effectLst/>
              <a:latin typeface="+mn-lt"/>
              <a:ea typeface="+mn-ea"/>
              <a:cs typeface="+mn-cs"/>
            </a:rPr>
            <a:t>～</a:t>
          </a:r>
          <a:r>
            <a:rPr lang="en-US" altLang="ja-JP" sz="1800" b="1">
              <a:solidFill>
                <a:schemeClr val="dk1"/>
              </a:solidFill>
              <a:effectLst/>
              <a:latin typeface="+mn-lt"/>
              <a:ea typeface="+mn-ea"/>
              <a:cs typeface="+mn-cs"/>
            </a:rPr>
            <a:t>av</a:t>
          </a:r>
          <a:r>
            <a:rPr lang="ja-JP" altLang="ja-JP" sz="1800" b="1">
              <a:solidFill>
                <a:schemeClr val="dk1"/>
              </a:solidFill>
              <a:effectLst/>
              <a:latin typeface="+mn-lt"/>
              <a:ea typeface="+mn-ea"/>
              <a:cs typeface="+mn-cs"/>
            </a:rPr>
            <a:t>）を、</a:t>
          </a:r>
          <a:r>
            <a:rPr lang="ja-JP" altLang="ja-JP" sz="1800" b="1" u="sng">
              <a:solidFill>
                <a:srgbClr val="FF0000"/>
              </a:solidFill>
              <a:effectLst/>
              <a:latin typeface="+mn-lt"/>
              <a:ea typeface="+mn-ea"/>
              <a:cs typeface="+mn-cs"/>
            </a:rPr>
            <a:t>月毎に</a:t>
          </a:r>
          <a:r>
            <a:rPr lang="ja-JP" altLang="ja-JP" sz="1800" b="1" u="none">
              <a:solidFill>
                <a:schemeClr val="dk1"/>
              </a:solidFill>
              <a:effectLst/>
              <a:latin typeface="+mn-lt"/>
              <a:ea typeface="+mn-ea"/>
              <a:cs typeface="+mn-cs"/>
            </a:rPr>
            <a:t>、</a:t>
          </a:r>
          <a:r>
            <a:rPr lang="ja-JP" altLang="ja-JP" sz="1800" b="1">
              <a:solidFill>
                <a:srgbClr val="FF0000"/>
              </a:solidFill>
              <a:effectLst/>
              <a:latin typeface="+mn-lt"/>
              <a:ea typeface="+mn-ea"/>
              <a:cs typeface="+mn-cs"/>
            </a:rPr>
            <a:t>それぞれ対応する欄</a:t>
          </a:r>
          <a:r>
            <a:rPr lang="ja-JP" altLang="en-US" sz="1800" b="1">
              <a:solidFill>
                <a:srgbClr val="FF0000"/>
              </a:solidFill>
              <a:effectLst/>
              <a:latin typeface="+mn-lt"/>
              <a:ea typeface="+mn-ea"/>
              <a:cs typeface="+mn-cs"/>
            </a:rPr>
            <a:t>（黄色セル）に</a:t>
          </a:r>
          <a:r>
            <a:rPr lang="ja-JP" altLang="ja-JP" sz="1800" b="1">
              <a:solidFill>
                <a:srgbClr val="FF0000"/>
              </a:solidFill>
              <a:effectLst/>
              <a:latin typeface="+mn-lt"/>
              <a:ea typeface="+mn-ea"/>
              <a:cs typeface="+mn-cs"/>
            </a:rPr>
            <a:t>転記</a:t>
          </a:r>
          <a:r>
            <a:rPr lang="ja-JP" altLang="ja-JP" sz="1800" b="1">
              <a:solidFill>
                <a:schemeClr val="dk1"/>
              </a:solidFill>
              <a:effectLst/>
              <a:latin typeface="+mn-lt"/>
              <a:ea typeface="+mn-ea"/>
              <a:cs typeface="+mn-cs"/>
            </a:rPr>
            <a:t>してください </a:t>
          </a:r>
        </a:p>
      </xdr:txBody>
    </xdr:sp>
    <xdr:clientData/>
  </xdr:twoCellAnchor>
  <xdr:twoCellAnchor>
    <xdr:from>
      <xdr:col>1</xdr:col>
      <xdr:colOff>421823</xdr:colOff>
      <xdr:row>2</xdr:row>
      <xdr:rowOff>2364441</xdr:rowOff>
    </xdr:from>
    <xdr:to>
      <xdr:col>15</xdr:col>
      <xdr:colOff>67235</xdr:colOff>
      <xdr:row>7</xdr:row>
      <xdr:rowOff>27214</xdr:rowOff>
    </xdr:to>
    <xdr:cxnSp macro="">
      <xdr:nvCxnSpPr>
        <xdr:cNvPr id="4" name="直線矢印コネクタ 3">
          <a:extLst>
            <a:ext uri="{FF2B5EF4-FFF2-40B4-BE49-F238E27FC236}">
              <a16:creationId xmlns:a16="http://schemas.microsoft.com/office/drawing/2014/main" id="{8B6D7838-8063-4AB1-9B94-E4AA51269703}"/>
            </a:ext>
          </a:extLst>
        </xdr:cNvPr>
        <xdr:cNvCxnSpPr/>
      </xdr:nvCxnSpPr>
      <xdr:spPr>
        <a:xfrm flipH="1">
          <a:off x="926088" y="3204882"/>
          <a:ext cx="5920706" cy="290712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408217</xdr:colOff>
      <xdr:row>2</xdr:row>
      <xdr:rowOff>2431677</xdr:rowOff>
    </xdr:from>
    <xdr:to>
      <xdr:col>16</xdr:col>
      <xdr:colOff>22412</xdr:colOff>
      <xdr:row>7</xdr:row>
      <xdr:rowOff>27214</xdr:rowOff>
    </xdr:to>
    <xdr:cxnSp macro="">
      <xdr:nvCxnSpPr>
        <xdr:cNvPr id="5" name="直線矢印コネクタ 4">
          <a:extLst>
            <a:ext uri="{FF2B5EF4-FFF2-40B4-BE49-F238E27FC236}">
              <a16:creationId xmlns:a16="http://schemas.microsoft.com/office/drawing/2014/main" id="{6B953640-8182-4045-961D-B0973A2A2FCE}"/>
            </a:ext>
          </a:extLst>
        </xdr:cNvPr>
        <xdr:cNvCxnSpPr/>
      </xdr:nvCxnSpPr>
      <xdr:spPr>
        <a:xfrm flipH="1">
          <a:off x="1360717" y="3272118"/>
          <a:ext cx="5889489" cy="283989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381000</xdr:colOff>
      <xdr:row>2</xdr:row>
      <xdr:rowOff>1125682</xdr:rowOff>
    </xdr:from>
    <xdr:to>
      <xdr:col>33</xdr:col>
      <xdr:colOff>320385</xdr:colOff>
      <xdr:row>2</xdr:row>
      <xdr:rowOff>2295897</xdr:rowOff>
    </xdr:to>
    <xdr:sp macro="" textlink="">
      <xdr:nvSpPr>
        <xdr:cNvPr id="8" name="吹き出し: 四角形 7">
          <a:extLst>
            <a:ext uri="{FF2B5EF4-FFF2-40B4-BE49-F238E27FC236}">
              <a16:creationId xmlns:a16="http://schemas.microsoft.com/office/drawing/2014/main" id="{678B0109-CBF5-440F-BFAE-048105673B8B}"/>
            </a:ext>
          </a:extLst>
        </xdr:cNvPr>
        <xdr:cNvSpPr/>
      </xdr:nvSpPr>
      <xdr:spPr>
        <a:xfrm>
          <a:off x="13040591" y="1956955"/>
          <a:ext cx="2190749" cy="1170215"/>
        </a:xfrm>
        <a:prstGeom prst="wedgeRectCallout">
          <a:avLst>
            <a:gd name="adj1" fmla="val -93345"/>
            <a:gd name="adj2" fmla="val 68626"/>
          </a:avLst>
        </a:prstGeom>
        <a:solidFill>
          <a:srgbClr val="FFC000"/>
        </a:solidFill>
        <a:ln w="952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400">
              <a:solidFill>
                <a:schemeClr val="tx1"/>
              </a:solidFill>
              <a:latin typeface="HGｺﾞｼｯｸM" panose="020B0609000000000000" pitchFamily="49" charset="-128"/>
              <a:ea typeface="HGｺﾞｼｯｸM" panose="020B0609000000000000" pitchFamily="49" charset="-128"/>
            </a:rPr>
            <a:t>ｃ　以降もａ、ｂと同様に表のアルファベットと対応する数字を入力ください。</a:t>
          </a:r>
        </a:p>
      </xdr:txBody>
    </xdr: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432953</xdr:colOff>
          <xdr:row>2</xdr:row>
          <xdr:rowOff>571501</xdr:rowOff>
        </xdr:from>
        <xdr:to>
          <xdr:col>27</xdr:col>
          <xdr:colOff>75949</xdr:colOff>
          <xdr:row>2</xdr:row>
          <xdr:rowOff>4294910</xdr:rowOff>
        </xdr:to>
        <xdr:pic>
          <xdr:nvPicPr>
            <xdr:cNvPr id="7" name="図 6">
              <a:extLst>
                <a:ext uri="{FF2B5EF4-FFF2-40B4-BE49-F238E27FC236}">
                  <a16:creationId xmlns:a16="http://schemas.microsoft.com/office/drawing/2014/main" id="{F3AF2D1C-1227-4C04-83D3-3E46A5360F42}"/>
                </a:ext>
              </a:extLst>
            </xdr:cNvPr>
            <xdr:cNvPicPr>
              <a:picLocks noChangeAspect="1" noChangeArrowheads="1"/>
              <a:extLst>
                <a:ext uri="{84589F7E-364E-4C9E-8A38-B11213B215E9}">
                  <a14:cameraTool cellRange="'別紙3（貼付用）(2)'!$B$28:$O$38" spid="_x0000_s99562"/>
                </a:ext>
              </a:extLst>
            </xdr:cNvPicPr>
          </xdr:nvPicPr>
          <xdr:blipFill>
            <a:blip xmlns:r="http://schemas.openxmlformats.org/officeDocument/2006/relationships" r:embed="rId1"/>
            <a:srcRect/>
            <a:stretch>
              <a:fillRect/>
            </a:stretch>
          </xdr:blipFill>
          <xdr:spPr bwMode="auto">
            <a:xfrm>
              <a:off x="5437908" y="1402774"/>
              <a:ext cx="6847359" cy="3723409"/>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0</xdr:col>
      <xdr:colOff>163284</xdr:colOff>
      <xdr:row>2</xdr:row>
      <xdr:rowOff>81641</xdr:rowOff>
    </xdr:from>
    <xdr:to>
      <xdr:col>61</xdr:col>
      <xdr:colOff>544285</xdr:colOff>
      <xdr:row>2</xdr:row>
      <xdr:rowOff>489856</xdr:rowOff>
    </xdr:to>
    <xdr:sp macro="" textlink="">
      <xdr:nvSpPr>
        <xdr:cNvPr id="3" name="テキスト ボックス 2">
          <a:extLst>
            <a:ext uri="{FF2B5EF4-FFF2-40B4-BE49-F238E27FC236}">
              <a16:creationId xmlns:a16="http://schemas.microsoft.com/office/drawing/2014/main" id="{281EDB73-FE89-4751-8F20-D261F8711F37}"/>
            </a:ext>
          </a:extLst>
        </xdr:cNvPr>
        <xdr:cNvSpPr txBox="1"/>
      </xdr:nvSpPr>
      <xdr:spPr>
        <a:xfrm>
          <a:off x="163284" y="919841"/>
          <a:ext cx="30603826" cy="408215"/>
        </a:xfrm>
        <a:prstGeom prst="rect">
          <a:avLst/>
        </a:prstGeom>
        <a:solidFill>
          <a:srgbClr val="FFC0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ctr"/>
        <a:lstStyle/>
        <a:p>
          <a:pPr algn="ctr"/>
          <a:r>
            <a:rPr lang="ja-JP" altLang="ja-JP" sz="1800" b="1">
              <a:solidFill>
                <a:srgbClr val="FF0000"/>
              </a:solidFill>
              <a:effectLst/>
              <a:latin typeface="+mn-lt"/>
              <a:ea typeface="+mn-ea"/>
              <a:cs typeface="+mn-cs"/>
            </a:rPr>
            <a:t>入力済みの各月の月例報告書</a:t>
          </a:r>
          <a:r>
            <a:rPr lang="ja-JP" altLang="ja-JP" sz="1800" b="1">
              <a:solidFill>
                <a:schemeClr val="dk1"/>
              </a:solidFill>
              <a:effectLst/>
              <a:latin typeface="+mn-lt"/>
              <a:ea typeface="+mn-ea"/>
              <a:cs typeface="+mn-cs"/>
            </a:rPr>
            <a:t>の以下の部分（</a:t>
          </a:r>
          <a:r>
            <a:rPr lang="ja-JP" altLang="en-US" sz="1800" b="1">
              <a:solidFill>
                <a:schemeClr val="dk1"/>
              </a:solidFill>
              <a:effectLst/>
              <a:latin typeface="+mn-lt"/>
              <a:ea typeface="+mn-ea"/>
              <a:cs typeface="+mn-cs"/>
            </a:rPr>
            <a:t>ａ</a:t>
          </a:r>
          <a:r>
            <a:rPr lang="ja-JP" altLang="ja-JP" sz="1800" b="1">
              <a:solidFill>
                <a:schemeClr val="dk1"/>
              </a:solidFill>
              <a:effectLst/>
              <a:latin typeface="+mn-lt"/>
              <a:ea typeface="+mn-ea"/>
              <a:cs typeface="+mn-cs"/>
            </a:rPr>
            <a:t>～</a:t>
          </a:r>
          <a:r>
            <a:rPr lang="en-US" altLang="ja-JP" sz="1800" b="1">
              <a:solidFill>
                <a:schemeClr val="dk1"/>
              </a:solidFill>
              <a:effectLst/>
              <a:latin typeface="+mn-lt"/>
              <a:ea typeface="+mn-ea"/>
              <a:cs typeface="+mn-cs"/>
            </a:rPr>
            <a:t>av</a:t>
          </a:r>
          <a:r>
            <a:rPr lang="ja-JP" altLang="ja-JP" sz="1800" b="1">
              <a:solidFill>
                <a:schemeClr val="dk1"/>
              </a:solidFill>
              <a:effectLst/>
              <a:latin typeface="+mn-lt"/>
              <a:ea typeface="+mn-ea"/>
              <a:cs typeface="+mn-cs"/>
            </a:rPr>
            <a:t>）を、</a:t>
          </a:r>
          <a:r>
            <a:rPr lang="ja-JP" altLang="ja-JP" sz="1800" b="1" u="sng">
              <a:solidFill>
                <a:srgbClr val="FF0000"/>
              </a:solidFill>
              <a:effectLst/>
              <a:latin typeface="+mn-lt"/>
              <a:ea typeface="+mn-ea"/>
              <a:cs typeface="+mn-cs"/>
            </a:rPr>
            <a:t>月毎に</a:t>
          </a:r>
          <a:r>
            <a:rPr lang="ja-JP" altLang="ja-JP" sz="1800" b="1" u="none">
              <a:solidFill>
                <a:schemeClr val="dk1"/>
              </a:solidFill>
              <a:effectLst/>
              <a:latin typeface="+mn-lt"/>
              <a:ea typeface="+mn-ea"/>
              <a:cs typeface="+mn-cs"/>
            </a:rPr>
            <a:t>、</a:t>
          </a:r>
          <a:r>
            <a:rPr lang="ja-JP" altLang="ja-JP" sz="1800" b="1">
              <a:solidFill>
                <a:srgbClr val="FF0000"/>
              </a:solidFill>
              <a:effectLst/>
              <a:latin typeface="+mn-lt"/>
              <a:ea typeface="+mn-ea"/>
              <a:cs typeface="+mn-cs"/>
            </a:rPr>
            <a:t>それぞれ対応する欄</a:t>
          </a:r>
          <a:r>
            <a:rPr lang="ja-JP" altLang="en-US" sz="1800" b="1">
              <a:solidFill>
                <a:srgbClr val="FF0000"/>
              </a:solidFill>
              <a:effectLst/>
              <a:latin typeface="+mn-lt"/>
              <a:ea typeface="+mn-ea"/>
              <a:cs typeface="+mn-cs"/>
            </a:rPr>
            <a:t>（黄色セル）に</a:t>
          </a:r>
          <a:r>
            <a:rPr lang="ja-JP" altLang="ja-JP" sz="1800" b="1">
              <a:solidFill>
                <a:srgbClr val="FF0000"/>
              </a:solidFill>
              <a:effectLst/>
              <a:latin typeface="+mn-lt"/>
              <a:ea typeface="+mn-ea"/>
              <a:cs typeface="+mn-cs"/>
            </a:rPr>
            <a:t>転記</a:t>
          </a:r>
          <a:r>
            <a:rPr lang="ja-JP" altLang="ja-JP" sz="1800" b="1">
              <a:solidFill>
                <a:schemeClr val="dk1"/>
              </a:solidFill>
              <a:effectLst/>
              <a:latin typeface="+mn-lt"/>
              <a:ea typeface="+mn-ea"/>
              <a:cs typeface="+mn-cs"/>
            </a:rPr>
            <a:t>してください </a:t>
          </a:r>
        </a:p>
      </xdr:txBody>
    </xdr:sp>
    <xdr:clientData/>
  </xdr:twoCellAnchor>
  <xdr:twoCellAnchor>
    <xdr:from>
      <xdr:col>1</xdr:col>
      <xdr:colOff>421823</xdr:colOff>
      <xdr:row>2</xdr:row>
      <xdr:rowOff>2364441</xdr:rowOff>
    </xdr:from>
    <xdr:to>
      <xdr:col>15</xdr:col>
      <xdr:colOff>67235</xdr:colOff>
      <xdr:row>7</xdr:row>
      <xdr:rowOff>27214</xdr:rowOff>
    </xdr:to>
    <xdr:cxnSp macro="">
      <xdr:nvCxnSpPr>
        <xdr:cNvPr id="4" name="直線矢印コネクタ 3">
          <a:extLst>
            <a:ext uri="{FF2B5EF4-FFF2-40B4-BE49-F238E27FC236}">
              <a16:creationId xmlns:a16="http://schemas.microsoft.com/office/drawing/2014/main" id="{5AE3B590-CEBC-4686-BD2B-CF1DABAB1585}"/>
            </a:ext>
          </a:extLst>
        </xdr:cNvPr>
        <xdr:cNvCxnSpPr/>
      </xdr:nvCxnSpPr>
      <xdr:spPr>
        <a:xfrm flipH="1">
          <a:off x="926648" y="3202641"/>
          <a:ext cx="5912862" cy="3149173"/>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408217</xdr:colOff>
      <xdr:row>2</xdr:row>
      <xdr:rowOff>2431677</xdr:rowOff>
    </xdr:from>
    <xdr:to>
      <xdr:col>16</xdr:col>
      <xdr:colOff>22412</xdr:colOff>
      <xdr:row>7</xdr:row>
      <xdr:rowOff>27214</xdr:rowOff>
    </xdr:to>
    <xdr:cxnSp macro="">
      <xdr:nvCxnSpPr>
        <xdr:cNvPr id="5" name="直線矢印コネクタ 4">
          <a:extLst>
            <a:ext uri="{FF2B5EF4-FFF2-40B4-BE49-F238E27FC236}">
              <a16:creationId xmlns:a16="http://schemas.microsoft.com/office/drawing/2014/main" id="{EB6FE512-8107-44FC-91F0-B3897BD409F9}"/>
            </a:ext>
          </a:extLst>
        </xdr:cNvPr>
        <xdr:cNvCxnSpPr/>
      </xdr:nvCxnSpPr>
      <xdr:spPr>
        <a:xfrm flipH="1">
          <a:off x="1360717" y="3269877"/>
          <a:ext cx="5881645" cy="3081937"/>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277090</xdr:colOff>
      <xdr:row>2</xdr:row>
      <xdr:rowOff>1143000</xdr:rowOff>
    </xdr:from>
    <xdr:to>
      <xdr:col>33</xdr:col>
      <xdr:colOff>216475</xdr:colOff>
      <xdr:row>2</xdr:row>
      <xdr:rowOff>2313215</xdr:rowOff>
    </xdr:to>
    <xdr:sp macro="" textlink="">
      <xdr:nvSpPr>
        <xdr:cNvPr id="6" name="吹き出し: 四角形 5">
          <a:extLst>
            <a:ext uri="{FF2B5EF4-FFF2-40B4-BE49-F238E27FC236}">
              <a16:creationId xmlns:a16="http://schemas.microsoft.com/office/drawing/2014/main" id="{2A66F923-0F2F-4435-9CF3-FEE66D512BA9}"/>
            </a:ext>
          </a:extLst>
        </xdr:cNvPr>
        <xdr:cNvSpPr/>
      </xdr:nvSpPr>
      <xdr:spPr>
        <a:xfrm>
          <a:off x="12936681" y="1974273"/>
          <a:ext cx="2190749" cy="1170215"/>
        </a:xfrm>
        <a:prstGeom prst="wedgeRectCallout">
          <a:avLst>
            <a:gd name="adj1" fmla="val -93345"/>
            <a:gd name="adj2" fmla="val 68626"/>
          </a:avLst>
        </a:prstGeom>
        <a:solidFill>
          <a:srgbClr val="FFC000"/>
        </a:solidFill>
        <a:ln w="952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400">
              <a:solidFill>
                <a:schemeClr val="tx1"/>
              </a:solidFill>
              <a:latin typeface="HGｺﾞｼｯｸM" panose="020B0609000000000000" pitchFamily="49" charset="-128"/>
              <a:ea typeface="HGｺﾞｼｯｸM" panose="020B0609000000000000" pitchFamily="49" charset="-128"/>
            </a:rPr>
            <a:t>ｃ　以降もａ、ｂと同様に表のアルファベットと対応する数字を入力ください。</a:t>
          </a:r>
        </a:p>
      </xdr:txBody>
    </xdr:sp>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244928</xdr:colOff>
          <xdr:row>2</xdr:row>
          <xdr:rowOff>653143</xdr:rowOff>
        </xdr:from>
        <xdr:to>
          <xdr:col>21</xdr:col>
          <xdr:colOff>244928</xdr:colOff>
          <xdr:row>2</xdr:row>
          <xdr:rowOff>3433175</xdr:rowOff>
        </xdr:to>
        <xdr:pic>
          <xdr:nvPicPr>
            <xdr:cNvPr id="3" name="図 2">
              <a:extLst>
                <a:ext uri="{FF2B5EF4-FFF2-40B4-BE49-F238E27FC236}">
                  <a16:creationId xmlns:a16="http://schemas.microsoft.com/office/drawing/2014/main" id="{00000000-0008-0000-1200-000003000000}"/>
                </a:ext>
              </a:extLst>
            </xdr:cNvPr>
            <xdr:cNvPicPr>
              <a:picLocks noChangeAspect="1" noChangeArrowheads="1"/>
              <a:extLst>
                <a:ext uri="{84589F7E-364E-4C9E-8A38-B11213B215E9}">
                  <a14:cameraTool cellRange="'別紙3(貼付用）(1)'!$B$12:$O$20" spid="_x0000_s53821"/>
                </a:ext>
              </a:extLst>
            </xdr:cNvPicPr>
          </xdr:nvPicPr>
          <xdr:blipFill rotWithShape="1">
            <a:blip xmlns:r="http://schemas.openxmlformats.org/officeDocument/2006/relationships" r:embed="rId1"/>
            <a:srcRect r="6535"/>
            <a:stretch>
              <a:fillRect/>
            </a:stretch>
          </xdr:blipFill>
          <xdr:spPr bwMode="auto">
            <a:xfrm>
              <a:off x="3891642" y="1496786"/>
              <a:ext cx="5837465" cy="278003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23</xdr:col>
      <xdr:colOff>285750</xdr:colOff>
      <xdr:row>2</xdr:row>
      <xdr:rowOff>952500</xdr:rowOff>
    </xdr:from>
    <xdr:to>
      <xdr:col>27</xdr:col>
      <xdr:colOff>217713</xdr:colOff>
      <xdr:row>2</xdr:row>
      <xdr:rowOff>2122715</xdr:rowOff>
    </xdr:to>
    <xdr:sp macro="" textlink="">
      <xdr:nvSpPr>
        <xdr:cNvPr id="4" name="吹き出し: 四角形 3">
          <a:extLst>
            <a:ext uri="{FF2B5EF4-FFF2-40B4-BE49-F238E27FC236}">
              <a16:creationId xmlns:a16="http://schemas.microsoft.com/office/drawing/2014/main" id="{00000000-0008-0000-1200-000004000000}"/>
            </a:ext>
          </a:extLst>
        </xdr:cNvPr>
        <xdr:cNvSpPr/>
      </xdr:nvSpPr>
      <xdr:spPr>
        <a:xfrm>
          <a:off x="10668000" y="1796143"/>
          <a:ext cx="2190749" cy="1170215"/>
        </a:xfrm>
        <a:prstGeom prst="wedgeRectCallout">
          <a:avLst>
            <a:gd name="adj1" fmla="val -93345"/>
            <a:gd name="adj2" fmla="val 68626"/>
          </a:avLst>
        </a:prstGeom>
        <a:solidFill>
          <a:srgbClr val="FFC000"/>
        </a:solidFill>
        <a:ln w="952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400">
              <a:solidFill>
                <a:schemeClr val="tx1"/>
              </a:solidFill>
              <a:latin typeface="HGｺﾞｼｯｸM" panose="020B0609000000000000" pitchFamily="49" charset="-128"/>
              <a:ea typeface="HGｺﾞｼｯｸM" panose="020B0609000000000000" pitchFamily="49" charset="-128"/>
            </a:rPr>
            <a:t>ｃ　以降もａ、ｂと同様に表のアルファベットと対応する数字を入力ください。</a:t>
          </a:r>
        </a:p>
      </xdr:txBody>
    </xdr:sp>
    <xdr:clientData/>
  </xdr:twoCellAnchor>
  <xdr:twoCellAnchor>
    <xdr:from>
      <xdr:col>1</xdr:col>
      <xdr:colOff>421822</xdr:colOff>
      <xdr:row>2</xdr:row>
      <xdr:rowOff>2721428</xdr:rowOff>
    </xdr:from>
    <xdr:to>
      <xdr:col>11</xdr:col>
      <xdr:colOff>244928</xdr:colOff>
      <xdr:row>7</xdr:row>
      <xdr:rowOff>27214</xdr:rowOff>
    </xdr:to>
    <xdr:cxnSp macro="">
      <xdr:nvCxnSpPr>
        <xdr:cNvPr id="6" name="直線矢印コネクタ 5">
          <a:extLst>
            <a:ext uri="{FF2B5EF4-FFF2-40B4-BE49-F238E27FC236}">
              <a16:creationId xmlns:a16="http://schemas.microsoft.com/office/drawing/2014/main" id="{00000000-0008-0000-1200-000006000000}"/>
            </a:ext>
          </a:extLst>
        </xdr:cNvPr>
        <xdr:cNvCxnSpPr/>
      </xdr:nvCxnSpPr>
      <xdr:spPr>
        <a:xfrm flipH="1">
          <a:off x="775608" y="3565071"/>
          <a:ext cx="4313463" cy="1796143"/>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408215</xdr:colOff>
      <xdr:row>2</xdr:row>
      <xdr:rowOff>2735036</xdr:rowOff>
    </xdr:from>
    <xdr:to>
      <xdr:col>12</xdr:col>
      <xdr:colOff>326571</xdr:colOff>
      <xdr:row>7</xdr:row>
      <xdr:rowOff>27214</xdr:rowOff>
    </xdr:to>
    <xdr:cxnSp macro="">
      <xdr:nvCxnSpPr>
        <xdr:cNvPr id="9" name="直線矢印コネクタ 8">
          <a:extLst>
            <a:ext uri="{FF2B5EF4-FFF2-40B4-BE49-F238E27FC236}">
              <a16:creationId xmlns:a16="http://schemas.microsoft.com/office/drawing/2014/main" id="{00000000-0008-0000-1200-000009000000}"/>
            </a:ext>
          </a:extLst>
        </xdr:cNvPr>
        <xdr:cNvCxnSpPr/>
      </xdr:nvCxnSpPr>
      <xdr:spPr>
        <a:xfrm flipH="1">
          <a:off x="1211036" y="3578679"/>
          <a:ext cx="4408714" cy="1782535"/>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163284</xdr:colOff>
      <xdr:row>2</xdr:row>
      <xdr:rowOff>81641</xdr:rowOff>
    </xdr:from>
    <xdr:to>
      <xdr:col>31</xdr:col>
      <xdr:colOff>544285</xdr:colOff>
      <xdr:row>2</xdr:row>
      <xdr:rowOff>489856</xdr:rowOff>
    </xdr:to>
    <xdr:sp macro="" textlink="">
      <xdr:nvSpPr>
        <xdr:cNvPr id="7" name="テキスト ボックス 6">
          <a:extLst>
            <a:ext uri="{FF2B5EF4-FFF2-40B4-BE49-F238E27FC236}">
              <a16:creationId xmlns:a16="http://schemas.microsoft.com/office/drawing/2014/main" id="{539420EE-7988-4749-9CD0-8A3C602FE16A}"/>
            </a:ext>
          </a:extLst>
        </xdr:cNvPr>
        <xdr:cNvSpPr txBox="1"/>
      </xdr:nvSpPr>
      <xdr:spPr>
        <a:xfrm>
          <a:off x="163284" y="925284"/>
          <a:ext cx="15743465" cy="408215"/>
        </a:xfrm>
        <a:prstGeom prst="rect">
          <a:avLst/>
        </a:prstGeom>
        <a:solidFill>
          <a:srgbClr val="FFC0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ctr"/>
        <a:lstStyle/>
        <a:p>
          <a:pPr algn="ctr"/>
          <a:r>
            <a:rPr lang="ja-JP" altLang="ja-JP" sz="1800" b="1">
              <a:solidFill>
                <a:srgbClr val="FF0000"/>
              </a:solidFill>
              <a:effectLst/>
              <a:latin typeface="+mn-lt"/>
              <a:ea typeface="+mn-ea"/>
              <a:cs typeface="+mn-cs"/>
            </a:rPr>
            <a:t>入力済みの各月の月例報告書</a:t>
          </a:r>
          <a:r>
            <a:rPr lang="ja-JP" altLang="ja-JP" sz="1800" b="1">
              <a:solidFill>
                <a:schemeClr val="dk1"/>
              </a:solidFill>
              <a:effectLst/>
              <a:latin typeface="+mn-lt"/>
              <a:ea typeface="+mn-ea"/>
              <a:cs typeface="+mn-cs"/>
            </a:rPr>
            <a:t>の以下の部分（</a:t>
          </a:r>
          <a:r>
            <a:rPr lang="ja-JP" altLang="en-US" sz="1800" b="1">
              <a:solidFill>
                <a:schemeClr val="dk1"/>
              </a:solidFill>
              <a:effectLst/>
              <a:latin typeface="+mn-lt"/>
              <a:ea typeface="+mn-ea"/>
              <a:cs typeface="+mn-cs"/>
            </a:rPr>
            <a:t>ａ</a:t>
          </a:r>
          <a:r>
            <a:rPr lang="ja-JP" altLang="ja-JP" sz="1800" b="1">
              <a:solidFill>
                <a:schemeClr val="dk1"/>
              </a:solidFill>
              <a:effectLst/>
              <a:latin typeface="+mn-lt"/>
              <a:ea typeface="+mn-ea"/>
              <a:cs typeface="+mn-cs"/>
            </a:rPr>
            <a:t>～</a:t>
          </a:r>
          <a:r>
            <a:rPr lang="ja-JP" altLang="en-US" sz="1800" b="1">
              <a:solidFill>
                <a:schemeClr val="dk1"/>
              </a:solidFill>
              <a:effectLst/>
              <a:latin typeface="+mn-lt"/>
              <a:ea typeface="+mn-ea"/>
              <a:cs typeface="+mn-cs"/>
            </a:rPr>
            <a:t>ｘ</a:t>
          </a:r>
          <a:r>
            <a:rPr lang="ja-JP" altLang="ja-JP" sz="1800" b="1">
              <a:solidFill>
                <a:schemeClr val="dk1"/>
              </a:solidFill>
              <a:effectLst/>
              <a:latin typeface="+mn-lt"/>
              <a:ea typeface="+mn-ea"/>
              <a:cs typeface="+mn-cs"/>
            </a:rPr>
            <a:t>）を、</a:t>
          </a:r>
          <a:r>
            <a:rPr lang="ja-JP" altLang="ja-JP" sz="1800" b="1" u="sng">
              <a:solidFill>
                <a:srgbClr val="FF0000"/>
              </a:solidFill>
              <a:effectLst/>
              <a:latin typeface="+mn-lt"/>
              <a:ea typeface="+mn-ea"/>
              <a:cs typeface="+mn-cs"/>
            </a:rPr>
            <a:t>月毎に</a:t>
          </a:r>
          <a:r>
            <a:rPr lang="ja-JP" altLang="ja-JP" sz="1800" b="1" u="none">
              <a:solidFill>
                <a:schemeClr val="dk1"/>
              </a:solidFill>
              <a:effectLst/>
              <a:latin typeface="+mn-lt"/>
              <a:ea typeface="+mn-ea"/>
              <a:cs typeface="+mn-cs"/>
            </a:rPr>
            <a:t>、</a:t>
          </a:r>
          <a:r>
            <a:rPr lang="ja-JP" altLang="ja-JP" sz="1800" b="1">
              <a:solidFill>
                <a:srgbClr val="FF0000"/>
              </a:solidFill>
              <a:effectLst/>
              <a:latin typeface="+mn-lt"/>
              <a:ea typeface="+mn-ea"/>
              <a:cs typeface="+mn-cs"/>
            </a:rPr>
            <a:t>それぞれ対応する欄</a:t>
          </a:r>
          <a:r>
            <a:rPr lang="ja-JP" altLang="en-US" sz="1800" b="1">
              <a:solidFill>
                <a:srgbClr val="FF0000"/>
              </a:solidFill>
              <a:effectLst/>
              <a:latin typeface="+mn-lt"/>
              <a:ea typeface="+mn-ea"/>
              <a:cs typeface="+mn-cs"/>
            </a:rPr>
            <a:t>（黄色セル）に</a:t>
          </a:r>
          <a:r>
            <a:rPr lang="ja-JP" altLang="ja-JP" sz="1800" b="1">
              <a:solidFill>
                <a:srgbClr val="FF0000"/>
              </a:solidFill>
              <a:effectLst/>
              <a:latin typeface="+mn-lt"/>
              <a:ea typeface="+mn-ea"/>
              <a:cs typeface="+mn-cs"/>
            </a:rPr>
            <a:t>転記</a:t>
          </a:r>
          <a:r>
            <a:rPr lang="ja-JP" altLang="ja-JP" sz="1800" b="1">
              <a:solidFill>
                <a:schemeClr val="dk1"/>
              </a:solidFill>
              <a:effectLst/>
              <a:latin typeface="+mn-lt"/>
              <a:ea typeface="+mn-ea"/>
              <a:cs typeface="+mn-cs"/>
            </a:rPr>
            <a:t>してください </a:t>
          </a:r>
        </a:p>
      </xdr:txBody>
    </xdr:sp>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43543</xdr:colOff>
          <xdr:row>2</xdr:row>
          <xdr:rowOff>827314</xdr:rowOff>
        </xdr:from>
        <xdr:to>
          <xdr:col>11</xdr:col>
          <xdr:colOff>185057</xdr:colOff>
          <xdr:row>2</xdr:row>
          <xdr:rowOff>3547654</xdr:rowOff>
        </xdr:to>
        <xdr:pic>
          <xdr:nvPicPr>
            <xdr:cNvPr id="2" name="図 1">
              <a:extLst>
                <a:ext uri="{FF2B5EF4-FFF2-40B4-BE49-F238E27FC236}">
                  <a16:creationId xmlns:a16="http://schemas.microsoft.com/office/drawing/2014/main" id="{17139912-3C1D-034C-AE8F-A02FA8D615AA}"/>
                </a:ext>
              </a:extLst>
            </xdr:cNvPr>
            <xdr:cNvPicPr>
              <a:picLocks noChangeAspect="1" noChangeArrowheads="1"/>
              <a:extLst>
                <a:ext uri="{84589F7E-364E-4C9E-8A38-B11213B215E9}">
                  <a14:cameraTool cellRange="'別紙2-3（貼付用）'!$A$16:$R$23" spid="_x0000_s4676"/>
                </a:ext>
              </a:extLst>
            </xdr:cNvPicPr>
          </xdr:nvPicPr>
          <xdr:blipFill>
            <a:blip xmlns:r="http://schemas.openxmlformats.org/officeDocument/2006/relationships" r:embed="rId1"/>
            <a:srcRect/>
            <a:stretch>
              <a:fillRect/>
            </a:stretch>
          </xdr:blipFill>
          <xdr:spPr bwMode="auto">
            <a:xfrm>
              <a:off x="43543" y="1752600"/>
              <a:ext cx="8719457" cy="272034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821532</xdr:colOff>
      <xdr:row>2</xdr:row>
      <xdr:rowOff>2217964</xdr:rowOff>
    </xdr:from>
    <xdr:to>
      <xdr:col>9</xdr:col>
      <xdr:colOff>449036</xdr:colOff>
      <xdr:row>4</xdr:row>
      <xdr:rowOff>83343</xdr:rowOff>
    </xdr:to>
    <xdr:cxnSp macro="">
      <xdr:nvCxnSpPr>
        <xdr:cNvPr id="6" name="直線矢印コネクタ 5">
          <a:extLst>
            <a:ext uri="{FF2B5EF4-FFF2-40B4-BE49-F238E27FC236}">
              <a16:creationId xmlns:a16="http://schemas.microsoft.com/office/drawing/2014/main" id="{00000000-0008-0000-1300-000006000000}"/>
            </a:ext>
          </a:extLst>
        </xdr:cNvPr>
        <xdr:cNvCxnSpPr/>
      </xdr:nvCxnSpPr>
      <xdr:spPr>
        <a:xfrm flipH="1">
          <a:off x="1501889" y="3143250"/>
          <a:ext cx="6784861" cy="2015557"/>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809628</xdr:colOff>
      <xdr:row>2</xdr:row>
      <xdr:rowOff>2517321</xdr:rowOff>
    </xdr:from>
    <xdr:to>
      <xdr:col>9</xdr:col>
      <xdr:colOff>489857</xdr:colOff>
      <xdr:row>4</xdr:row>
      <xdr:rowOff>59531</xdr:rowOff>
    </xdr:to>
    <xdr:cxnSp macro="">
      <xdr:nvCxnSpPr>
        <xdr:cNvPr id="9" name="直線矢印コネクタ 8">
          <a:extLst>
            <a:ext uri="{FF2B5EF4-FFF2-40B4-BE49-F238E27FC236}">
              <a16:creationId xmlns:a16="http://schemas.microsoft.com/office/drawing/2014/main" id="{00000000-0008-0000-1300-000009000000}"/>
            </a:ext>
          </a:extLst>
        </xdr:cNvPr>
        <xdr:cNvCxnSpPr/>
      </xdr:nvCxnSpPr>
      <xdr:spPr>
        <a:xfrm flipH="1">
          <a:off x="2374449" y="3442607"/>
          <a:ext cx="5953122" cy="1692388"/>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833438</xdr:colOff>
      <xdr:row>2</xdr:row>
      <xdr:rowOff>2884714</xdr:rowOff>
    </xdr:from>
    <xdr:to>
      <xdr:col>9</xdr:col>
      <xdr:colOff>517072</xdr:colOff>
      <xdr:row>4</xdr:row>
      <xdr:rowOff>107156</xdr:rowOff>
    </xdr:to>
    <xdr:cxnSp macro="">
      <xdr:nvCxnSpPr>
        <xdr:cNvPr id="11" name="直線矢印コネクタ 10">
          <a:extLst>
            <a:ext uri="{FF2B5EF4-FFF2-40B4-BE49-F238E27FC236}">
              <a16:creationId xmlns:a16="http://schemas.microsoft.com/office/drawing/2014/main" id="{00000000-0008-0000-1300-00000B000000}"/>
            </a:ext>
          </a:extLst>
        </xdr:cNvPr>
        <xdr:cNvCxnSpPr/>
      </xdr:nvCxnSpPr>
      <xdr:spPr>
        <a:xfrm flipH="1">
          <a:off x="3282724" y="3810000"/>
          <a:ext cx="5072062" cy="137262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408215</xdr:colOff>
      <xdr:row>2</xdr:row>
      <xdr:rowOff>1496786</xdr:rowOff>
    </xdr:from>
    <xdr:to>
      <xdr:col>14</xdr:col>
      <xdr:colOff>748392</xdr:colOff>
      <xdr:row>2</xdr:row>
      <xdr:rowOff>3415396</xdr:rowOff>
    </xdr:to>
    <xdr:sp macro="" textlink="">
      <xdr:nvSpPr>
        <xdr:cNvPr id="16" name="テキスト ボックス 15">
          <a:extLst>
            <a:ext uri="{FF2B5EF4-FFF2-40B4-BE49-F238E27FC236}">
              <a16:creationId xmlns:a16="http://schemas.microsoft.com/office/drawing/2014/main" id="{00000000-0008-0000-1300-000010000000}"/>
            </a:ext>
          </a:extLst>
        </xdr:cNvPr>
        <xdr:cNvSpPr txBox="1"/>
      </xdr:nvSpPr>
      <xdr:spPr>
        <a:xfrm>
          <a:off x="10627179" y="2422072"/>
          <a:ext cx="1578427" cy="1918610"/>
        </a:xfrm>
        <a:prstGeom prst="rect">
          <a:avLst/>
        </a:prstGeom>
        <a:solidFill>
          <a:srgbClr val="FFC0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ｺﾞｼｯｸM" panose="020B0609000000000000" pitchFamily="49" charset="-128"/>
              <a:ea typeface="HGｺﾞｼｯｸM" panose="020B0609000000000000" pitchFamily="49" charset="-128"/>
            </a:rPr>
            <a:t>月初日の短時間在籍児童数を直接入力してください</a:t>
          </a:r>
          <a:endParaRPr kumimoji="1" lang="en-US" altLang="ja-JP" sz="1400">
            <a:latin typeface="HGｺﾞｼｯｸM" panose="020B0609000000000000" pitchFamily="49" charset="-128"/>
            <a:ea typeface="HGｺﾞｼｯｸM" panose="020B0609000000000000" pitchFamily="49" charset="-128"/>
          </a:endParaRPr>
        </a:p>
        <a:p>
          <a:r>
            <a:rPr kumimoji="1" lang="en-US" altLang="ja-JP" sz="1400">
              <a:latin typeface="HGｺﾞｼｯｸM" panose="020B0609000000000000" pitchFamily="49" charset="-128"/>
              <a:ea typeface="HGｺﾞｼｯｸM" panose="020B0609000000000000" pitchFamily="49" charset="-128"/>
            </a:rPr>
            <a:t>※</a:t>
          </a:r>
          <a:r>
            <a:rPr kumimoji="1" lang="ja-JP" altLang="en-US" sz="1400">
              <a:latin typeface="HGｺﾞｼｯｸM" panose="020B0609000000000000" pitchFamily="49" charset="-128"/>
              <a:ea typeface="HGｺﾞｼｯｸM" panose="020B0609000000000000" pitchFamily="49" charset="-128"/>
            </a:rPr>
            <a:t>延長保育を利用していない児童も含みます</a:t>
          </a:r>
        </a:p>
        <a:p>
          <a:endParaRPr kumimoji="1" lang="ja-JP" altLang="en-US" sz="1100">
            <a:latin typeface="HGｺﾞｼｯｸM" panose="020B0609000000000000" pitchFamily="49" charset="-128"/>
            <a:ea typeface="HGｺﾞｼｯｸM" panose="020B0609000000000000" pitchFamily="49" charset="-128"/>
          </a:endParaRPr>
        </a:p>
      </xdr:txBody>
    </xdr:sp>
    <xdr:clientData/>
  </xdr:twoCellAnchor>
  <xdr:twoCellAnchor>
    <xdr:from>
      <xdr:col>7</xdr:col>
      <xdr:colOff>857250</xdr:colOff>
      <xdr:row>2</xdr:row>
      <xdr:rowOff>3145971</xdr:rowOff>
    </xdr:from>
    <xdr:to>
      <xdr:col>13</xdr:col>
      <xdr:colOff>0</xdr:colOff>
      <xdr:row>3</xdr:row>
      <xdr:rowOff>176893</xdr:rowOff>
    </xdr:to>
    <xdr:cxnSp macro="">
      <xdr:nvCxnSpPr>
        <xdr:cNvPr id="17" name="直線矢印コネクタ 16">
          <a:extLst>
            <a:ext uri="{FF2B5EF4-FFF2-40B4-BE49-F238E27FC236}">
              <a16:creationId xmlns:a16="http://schemas.microsoft.com/office/drawing/2014/main" id="{00000000-0008-0000-1300-000011000000}"/>
            </a:ext>
          </a:extLst>
        </xdr:cNvPr>
        <xdr:cNvCxnSpPr/>
      </xdr:nvCxnSpPr>
      <xdr:spPr>
        <a:xfrm flipH="1">
          <a:off x="6300107" y="4071257"/>
          <a:ext cx="3616779" cy="884465"/>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54429</xdr:colOff>
      <xdr:row>2</xdr:row>
      <xdr:rowOff>40821</xdr:rowOff>
    </xdr:from>
    <xdr:to>
      <xdr:col>14</xdr:col>
      <xdr:colOff>1401535</xdr:colOff>
      <xdr:row>2</xdr:row>
      <xdr:rowOff>789214</xdr:rowOff>
    </xdr:to>
    <xdr:sp macro="" textlink="">
      <xdr:nvSpPr>
        <xdr:cNvPr id="10" name="テキスト ボックス 9">
          <a:extLst>
            <a:ext uri="{FF2B5EF4-FFF2-40B4-BE49-F238E27FC236}">
              <a16:creationId xmlns:a16="http://schemas.microsoft.com/office/drawing/2014/main" id="{9404782F-716C-45E7-A0D0-C0244F4ED8E1}"/>
            </a:ext>
          </a:extLst>
        </xdr:cNvPr>
        <xdr:cNvSpPr txBox="1"/>
      </xdr:nvSpPr>
      <xdr:spPr>
        <a:xfrm>
          <a:off x="54429" y="966107"/>
          <a:ext cx="11974285" cy="748393"/>
        </a:xfrm>
        <a:prstGeom prst="rect">
          <a:avLst/>
        </a:prstGeom>
        <a:solidFill>
          <a:srgbClr val="FFC0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ctr"/>
        <a:lstStyle/>
        <a:p>
          <a:pPr algn="ctr"/>
          <a:r>
            <a:rPr lang="ja-JP" altLang="ja-JP" sz="1600" b="1">
              <a:solidFill>
                <a:srgbClr val="FF0000"/>
              </a:solidFill>
              <a:effectLst/>
              <a:latin typeface="+mn-lt"/>
              <a:ea typeface="+mn-ea"/>
              <a:cs typeface="+mn-cs"/>
            </a:rPr>
            <a:t>入力済みの各月の月例報告書</a:t>
          </a:r>
          <a:r>
            <a:rPr lang="ja-JP" altLang="ja-JP" sz="1600" b="1">
              <a:solidFill>
                <a:schemeClr val="dk1"/>
              </a:solidFill>
              <a:effectLst/>
              <a:latin typeface="+mn-lt"/>
              <a:ea typeface="+mn-ea"/>
              <a:cs typeface="+mn-cs"/>
            </a:rPr>
            <a:t>の以下の部分（</a:t>
          </a:r>
          <a:r>
            <a:rPr lang="ja-JP" altLang="en-US" sz="1600" b="1">
              <a:solidFill>
                <a:schemeClr val="dk1"/>
              </a:solidFill>
              <a:effectLst/>
              <a:latin typeface="+mn-lt"/>
              <a:ea typeface="+mn-ea"/>
              <a:cs typeface="+mn-cs"/>
            </a:rPr>
            <a:t>１９</a:t>
          </a:r>
          <a:r>
            <a:rPr lang="ja-JP" altLang="ja-JP" sz="1600" b="1">
              <a:solidFill>
                <a:schemeClr val="dk1"/>
              </a:solidFill>
              <a:effectLst/>
              <a:latin typeface="+mn-lt"/>
              <a:ea typeface="+mn-ea"/>
              <a:cs typeface="+mn-cs"/>
            </a:rPr>
            <a:t>～</a:t>
          </a:r>
          <a:r>
            <a:rPr lang="ja-JP" altLang="en-US" sz="1600" b="1">
              <a:solidFill>
                <a:schemeClr val="dk1"/>
              </a:solidFill>
              <a:effectLst/>
              <a:latin typeface="+mn-lt"/>
              <a:ea typeface="+mn-ea"/>
              <a:cs typeface="+mn-cs"/>
            </a:rPr>
            <a:t>２１</a:t>
          </a:r>
          <a:r>
            <a:rPr lang="ja-JP" altLang="ja-JP" sz="1600" b="1">
              <a:solidFill>
                <a:schemeClr val="dk1"/>
              </a:solidFill>
              <a:effectLst/>
              <a:latin typeface="+mn-lt"/>
              <a:ea typeface="+mn-ea"/>
              <a:cs typeface="+mn-cs"/>
            </a:rPr>
            <a:t>）を、</a:t>
          </a:r>
          <a:r>
            <a:rPr lang="ja-JP" altLang="ja-JP" sz="1600" b="1" u="sng">
              <a:solidFill>
                <a:srgbClr val="FF0000"/>
              </a:solidFill>
              <a:effectLst/>
              <a:latin typeface="+mn-lt"/>
              <a:ea typeface="+mn-ea"/>
              <a:cs typeface="+mn-cs"/>
            </a:rPr>
            <a:t>月毎に</a:t>
          </a:r>
          <a:r>
            <a:rPr lang="ja-JP" altLang="ja-JP" sz="1600" b="1" u="none">
              <a:solidFill>
                <a:schemeClr val="dk1"/>
              </a:solidFill>
              <a:effectLst/>
              <a:latin typeface="+mn-lt"/>
              <a:ea typeface="+mn-ea"/>
              <a:cs typeface="+mn-cs"/>
            </a:rPr>
            <a:t>、</a:t>
          </a:r>
          <a:r>
            <a:rPr lang="ja-JP" altLang="ja-JP" sz="1600" b="1">
              <a:solidFill>
                <a:srgbClr val="FF0000"/>
              </a:solidFill>
              <a:effectLst/>
              <a:latin typeface="+mn-lt"/>
              <a:ea typeface="+mn-ea"/>
              <a:cs typeface="+mn-cs"/>
            </a:rPr>
            <a:t>それぞれ対応する欄</a:t>
          </a:r>
          <a:r>
            <a:rPr lang="ja-JP" altLang="en-US" sz="1600" b="1">
              <a:solidFill>
                <a:srgbClr val="FF0000"/>
              </a:solidFill>
              <a:effectLst/>
              <a:latin typeface="+mn-lt"/>
              <a:ea typeface="+mn-ea"/>
              <a:cs typeface="+mn-cs"/>
            </a:rPr>
            <a:t>（黄色セル）に</a:t>
          </a:r>
          <a:r>
            <a:rPr lang="ja-JP" altLang="ja-JP" sz="1600" b="1">
              <a:solidFill>
                <a:srgbClr val="FF0000"/>
              </a:solidFill>
              <a:effectLst/>
              <a:latin typeface="+mn-lt"/>
              <a:ea typeface="+mn-ea"/>
              <a:cs typeface="+mn-cs"/>
            </a:rPr>
            <a:t>転記</a:t>
          </a:r>
          <a:r>
            <a:rPr lang="ja-JP" altLang="ja-JP" sz="1600" b="1">
              <a:solidFill>
                <a:schemeClr val="dk1"/>
              </a:solidFill>
              <a:effectLst/>
              <a:latin typeface="+mn-lt"/>
              <a:ea typeface="+mn-ea"/>
              <a:cs typeface="+mn-cs"/>
            </a:rPr>
            <a:t>してください </a:t>
          </a:r>
          <a:endParaRPr lang="en-US" altLang="ja-JP" sz="1600" b="1">
            <a:solidFill>
              <a:schemeClr val="dk1"/>
            </a:solidFill>
            <a:effectLst/>
            <a:latin typeface="+mn-lt"/>
            <a:ea typeface="+mn-ea"/>
            <a:cs typeface="+mn-cs"/>
          </a:endParaRPr>
        </a:p>
        <a:p>
          <a:pPr algn="ctr"/>
          <a:r>
            <a:rPr lang="ja-JP" altLang="en-US" sz="1600" b="1">
              <a:solidFill>
                <a:schemeClr val="dk1"/>
              </a:solidFill>
              <a:effectLst/>
              <a:latin typeface="+mn-lt"/>
              <a:ea typeface="+mn-ea"/>
              <a:cs typeface="+mn-cs"/>
            </a:rPr>
            <a:t>また、</a:t>
          </a:r>
          <a:r>
            <a:rPr lang="ja-JP" altLang="en-US" sz="1600" b="1">
              <a:solidFill>
                <a:srgbClr val="FF0000"/>
              </a:solidFill>
              <a:effectLst/>
              <a:latin typeface="+mn-lt"/>
              <a:ea typeface="+mn-ea"/>
              <a:cs typeface="+mn-cs"/>
            </a:rPr>
            <a:t>月初日の短時間在籍児童数</a:t>
          </a:r>
          <a:r>
            <a:rPr lang="ja-JP" altLang="en-US" sz="1600" b="1">
              <a:solidFill>
                <a:schemeClr val="dk1"/>
              </a:solidFill>
              <a:effectLst/>
              <a:latin typeface="+mn-lt"/>
              <a:ea typeface="+mn-ea"/>
              <a:cs typeface="+mn-cs"/>
            </a:rPr>
            <a:t>を、</a:t>
          </a:r>
          <a:r>
            <a:rPr lang="ja-JP" altLang="en-US" sz="1600" b="1">
              <a:solidFill>
                <a:srgbClr val="FF0000"/>
              </a:solidFill>
              <a:effectLst/>
              <a:latin typeface="+mn-lt"/>
              <a:ea typeface="+mn-ea"/>
              <a:cs typeface="+mn-cs"/>
            </a:rPr>
            <a:t>２２の欄に月毎に、転記</a:t>
          </a:r>
          <a:r>
            <a:rPr lang="ja-JP" altLang="en-US" sz="1600" b="1">
              <a:solidFill>
                <a:schemeClr val="dk1"/>
              </a:solidFill>
              <a:effectLst/>
              <a:latin typeface="+mn-lt"/>
              <a:ea typeface="+mn-ea"/>
              <a:cs typeface="+mn-cs"/>
            </a:rPr>
            <a:t>してください。</a:t>
          </a:r>
          <a:endParaRPr lang="ja-JP" altLang="ja-JP" sz="1600" b="1">
            <a:solidFill>
              <a:schemeClr val="dk1"/>
            </a:solidFill>
            <a:effectLst/>
            <a:latin typeface="+mn-lt"/>
            <a:ea typeface="+mn-ea"/>
            <a:cs typeface="+mn-cs"/>
          </a:endParaRPr>
        </a:p>
      </xdr:txBody>
    </xdr:sp>
    <xdr:clientData/>
  </xdr:twoCellAnchor>
  <xdr:twoCellAnchor>
    <xdr:from>
      <xdr:col>4</xdr:col>
      <xdr:colOff>740910</xdr:colOff>
      <xdr:row>2</xdr:row>
      <xdr:rowOff>3238500</xdr:rowOff>
    </xdr:from>
    <xdr:to>
      <xdr:col>9</xdr:col>
      <xdr:colOff>530679</xdr:colOff>
      <xdr:row>4</xdr:row>
      <xdr:rowOff>82663</xdr:rowOff>
    </xdr:to>
    <xdr:cxnSp macro="">
      <xdr:nvCxnSpPr>
        <xdr:cNvPr id="12" name="直線矢印コネクタ 11">
          <a:extLst>
            <a:ext uri="{FF2B5EF4-FFF2-40B4-BE49-F238E27FC236}">
              <a16:creationId xmlns:a16="http://schemas.microsoft.com/office/drawing/2014/main" id="{A5E3BC2A-1E0F-49EE-84A0-596A2A8017B3}"/>
            </a:ext>
          </a:extLst>
        </xdr:cNvPr>
        <xdr:cNvCxnSpPr/>
      </xdr:nvCxnSpPr>
      <xdr:spPr>
        <a:xfrm flipH="1">
          <a:off x="4074660" y="4163786"/>
          <a:ext cx="4293733" cy="994341"/>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428794</xdr:colOff>
          <xdr:row>2</xdr:row>
          <xdr:rowOff>1211036</xdr:rowOff>
        </xdr:from>
        <xdr:to>
          <xdr:col>16</xdr:col>
          <xdr:colOff>68034</xdr:colOff>
          <xdr:row>2</xdr:row>
          <xdr:rowOff>3347357</xdr:rowOff>
        </xdr:to>
        <xdr:pic>
          <xdr:nvPicPr>
            <xdr:cNvPr id="15" name="図 14">
              <a:extLst>
                <a:ext uri="{FF2B5EF4-FFF2-40B4-BE49-F238E27FC236}">
                  <a16:creationId xmlns:a16="http://schemas.microsoft.com/office/drawing/2014/main" id="{855B9AE0-9889-4418-AC0A-06EB7E56C657}"/>
                </a:ext>
              </a:extLst>
            </xdr:cNvPr>
            <xdr:cNvPicPr>
              <a:picLocks noChangeAspect="1" noChangeArrowheads="1"/>
              <a:extLst>
                <a:ext uri="{84589F7E-364E-4C9E-8A38-B11213B215E9}">
                  <a14:cameraTool cellRange="'別紙2-2(貼付用）'!$A$9:$H$13" spid="_x0000_s6774"/>
                </a:ext>
              </a:extLst>
            </xdr:cNvPicPr>
          </xdr:nvPicPr>
          <xdr:blipFill>
            <a:blip xmlns:r="http://schemas.openxmlformats.org/officeDocument/2006/relationships" r:embed="rId1"/>
            <a:srcRect/>
            <a:stretch>
              <a:fillRect/>
            </a:stretch>
          </xdr:blipFill>
          <xdr:spPr bwMode="auto">
            <a:xfrm>
              <a:off x="428794" y="2054679"/>
              <a:ext cx="7517776" cy="2136321"/>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394607</xdr:colOff>
      <xdr:row>2</xdr:row>
      <xdr:rowOff>2762250</xdr:rowOff>
    </xdr:from>
    <xdr:to>
      <xdr:col>5</xdr:col>
      <xdr:colOff>244929</xdr:colOff>
      <xdr:row>5</xdr:row>
      <xdr:rowOff>81643</xdr:rowOff>
    </xdr:to>
    <xdr:cxnSp macro="">
      <xdr:nvCxnSpPr>
        <xdr:cNvPr id="4" name="直線矢印コネクタ 3">
          <a:extLst>
            <a:ext uri="{FF2B5EF4-FFF2-40B4-BE49-F238E27FC236}">
              <a16:creationId xmlns:a16="http://schemas.microsoft.com/office/drawing/2014/main" id="{00000000-0008-0000-1400-000004000000}"/>
            </a:ext>
          </a:extLst>
        </xdr:cNvPr>
        <xdr:cNvCxnSpPr/>
      </xdr:nvCxnSpPr>
      <xdr:spPr>
        <a:xfrm flipH="1">
          <a:off x="925286" y="3605893"/>
          <a:ext cx="1700893" cy="1401536"/>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394607</xdr:colOff>
      <xdr:row>2</xdr:row>
      <xdr:rowOff>2775857</xdr:rowOff>
    </xdr:from>
    <xdr:to>
      <xdr:col>7</xdr:col>
      <xdr:colOff>231321</xdr:colOff>
      <xdr:row>5</xdr:row>
      <xdr:rowOff>68035</xdr:rowOff>
    </xdr:to>
    <xdr:cxnSp macro="">
      <xdr:nvCxnSpPr>
        <xdr:cNvPr id="7" name="直線矢印コネクタ 6">
          <a:extLst>
            <a:ext uri="{FF2B5EF4-FFF2-40B4-BE49-F238E27FC236}">
              <a16:creationId xmlns:a16="http://schemas.microsoft.com/office/drawing/2014/main" id="{00000000-0008-0000-1400-000007000000}"/>
            </a:ext>
          </a:extLst>
        </xdr:cNvPr>
        <xdr:cNvCxnSpPr/>
      </xdr:nvCxnSpPr>
      <xdr:spPr>
        <a:xfrm flipH="1">
          <a:off x="1387928" y="3619500"/>
          <a:ext cx="2149929" cy="1374321"/>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27214</xdr:colOff>
      <xdr:row>2</xdr:row>
      <xdr:rowOff>1265464</xdr:rowOff>
    </xdr:from>
    <xdr:to>
      <xdr:col>16</xdr:col>
      <xdr:colOff>1020534</xdr:colOff>
      <xdr:row>2</xdr:row>
      <xdr:rowOff>2544536</xdr:rowOff>
    </xdr:to>
    <xdr:sp macro="" textlink="">
      <xdr:nvSpPr>
        <xdr:cNvPr id="10" name="吹き出し: 四角形 9">
          <a:extLst>
            <a:ext uri="{FF2B5EF4-FFF2-40B4-BE49-F238E27FC236}">
              <a16:creationId xmlns:a16="http://schemas.microsoft.com/office/drawing/2014/main" id="{00000000-0008-0000-1400-00000A000000}"/>
            </a:ext>
          </a:extLst>
        </xdr:cNvPr>
        <xdr:cNvSpPr/>
      </xdr:nvSpPr>
      <xdr:spPr>
        <a:xfrm>
          <a:off x="6708321" y="2109107"/>
          <a:ext cx="2190749" cy="1279072"/>
        </a:xfrm>
        <a:prstGeom prst="wedgeRectCallout">
          <a:avLst>
            <a:gd name="adj1" fmla="val -88997"/>
            <a:gd name="adj2" fmla="val 74440"/>
          </a:avLst>
        </a:prstGeom>
        <a:solidFill>
          <a:srgbClr val="FFC000"/>
        </a:solidFill>
        <a:ln w="952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ja-JP" altLang="en-US" sz="1400">
              <a:solidFill>
                <a:schemeClr val="tx1"/>
              </a:solidFill>
              <a:latin typeface="HGｺﾞｼｯｸM" panose="020B0609000000000000" pitchFamily="49" charset="-128"/>
              <a:ea typeface="HGｺﾞｼｯｸM" panose="020B0609000000000000" pitchFamily="49" charset="-128"/>
            </a:rPr>
            <a:t>２７以降も２５、２６と同様に表の数字と対応する値を入力ください。</a:t>
          </a:r>
        </a:p>
      </xdr:txBody>
    </xdr:sp>
    <xdr:clientData/>
  </xdr:twoCellAnchor>
  <xdr:twoCellAnchor>
    <xdr:from>
      <xdr:col>17</xdr:col>
      <xdr:colOff>244929</xdr:colOff>
      <xdr:row>2</xdr:row>
      <xdr:rowOff>857249</xdr:rowOff>
    </xdr:from>
    <xdr:to>
      <xdr:col>19</xdr:col>
      <xdr:colOff>1088572</xdr:colOff>
      <xdr:row>2</xdr:row>
      <xdr:rowOff>3360964</xdr:rowOff>
    </xdr:to>
    <xdr:sp macro="" textlink="">
      <xdr:nvSpPr>
        <xdr:cNvPr id="11" name="テキスト ボックス 10">
          <a:extLst>
            <a:ext uri="{FF2B5EF4-FFF2-40B4-BE49-F238E27FC236}">
              <a16:creationId xmlns:a16="http://schemas.microsoft.com/office/drawing/2014/main" id="{00000000-0008-0000-1400-00000B000000}"/>
            </a:ext>
          </a:extLst>
        </xdr:cNvPr>
        <xdr:cNvSpPr txBox="1"/>
      </xdr:nvSpPr>
      <xdr:spPr>
        <a:xfrm>
          <a:off x="9239250" y="1700892"/>
          <a:ext cx="3946072" cy="2503715"/>
        </a:xfrm>
        <a:prstGeom prst="rect">
          <a:avLst/>
        </a:prstGeom>
        <a:solidFill>
          <a:srgbClr val="FFC0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ｺﾞｼｯｸM" panose="020B0609000000000000" pitchFamily="49" charset="-128"/>
              <a:ea typeface="HGｺﾞｼｯｸM" panose="020B0609000000000000" pitchFamily="49" charset="-128"/>
            </a:rPr>
            <a:t>■３７、３８、３９のいずれか１つに入力してください。</a:t>
          </a:r>
        </a:p>
        <a:p>
          <a:endParaRPr kumimoji="1" lang="ja-JP" altLang="en-US" sz="1100">
            <a:latin typeface="HGｺﾞｼｯｸM" panose="020B0609000000000000" pitchFamily="49" charset="-128"/>
            <a:ea typeface="HGｺﾞｼｯｸM" panose="020B0609000000000000" pitchFamily="49" charset="-128"/>
          </a:endParaRPr>
        </a:p>
        <a:p>
          <a:r>
            <a:rPr kumimoji="1" lang="ja-JP" altLang="en-US" sz="1100">
              <a:latin typeface="HGｺﾞｼｯｸM" panose="020B0609000000000000" pitchFamily="49" charset="-128"/>
              <a:ea typeface="HGｺﾞｼｯｸM" panose="020B0609000000000000" pitchFamily="49" charset="-128"/>
            </a:rPr>
            <a:t>■１７時～１８時の実際の保育園の職員配置で、</a:t>
          </a:r>
        </a:p>
        <a:p>
          <a:r>
            <a:rPr kumimoji="1" lang="ja-JP" altLang="en-US" sz="1100">
              <a:latin typeface="HGｺﾞｼｯｸM" panose="020B0609000000000000" pitchFamily="49" charset="-128"/>
              <a:ea typeface="HGｺﾞｼｯｸM" panose="020B0609000000000000" pitchFamily="49" charset="-128"/>
            </a:rPr>
            <a:t>・常勤職員２名以上いる場合→３７の欄に</a:t>
          </a:r>
          <a:r>
            <a:rPr kumimoji="1" lang="en-US" altLang="ja-JP" sz="1100">
              <a:latin typeface="HGｺﾞｼｯｸM" panose="020B0609000000000000" pitchFamily="49" charset="-128"/>
              <a:ea typeface="HGｺﾞｼｯｸM" panose="020B0609000000000000" pitchFamily="49" charset="-128"/>
            </a:rPr>
            <a:t>『</a:t>
          </a:r>
          <a:r>
            <a:rPr kumimoji="1" lang="ja-JP" altLang="en-US" sz="1100">
              <a:latin typeface="HGｺﾞｼｯｸM" panose="020B0609000000000000" pitchFamily="49" charset="-128"/>
              <a:ea typeface="HGｺﾞｼｯｸM" panose="020B0609000000000000" pitchFamily="49" charset="-128"/>
            </a:rPr>
            <a:t>２</a:t>
          </a:r>
          <a:r>
            <a:rPr kumimoji="1" lang="en-US" altLang="ja-JP" sz="1100">
              <a:latin typeface="HGｺﾞｼｯｸM" panose="020B0609000000000000" pitchFamily="49" charset="-128"/>
              <a:ea typeface="HGｺﾞｼｯｸM" panose="020B0609000000000000" pitchFamily="49" charset="-128"/>
            </a:rPr>
            <a:t>』</a:t>
          </a:r>
          <a:r>
            <a:rPr kumimoji="1" lang="ja-JP" altLang="en-US" sz="1100">
              <a:latin typeface="HGｺﾞｼｯｸM" panose="020B0609000000000000" pitchFamily="49" charset="-128"/>
              <a:ea typeface="HGｺﾞｼｯｸM" panose="020B0609000000000000" pitchFamily="49" charset="-128"/>
            </a:rPr>
            <a:t>を入力。</a:t>
          </a:r>
        </a:p>
        <a:p>
          <a:r>
            <a:rPr kumimoji="1" lang="ja-JP" altLang="en-US" sz="1100">
              <a:latin typeface="HGｺﾞｼｯｸM" panose="020B0609000000000000" pitchFamily="49" charset="-128"/>
              <a:ea typeface="HGｺﾞｼｯｸM" panose="020B0609000000000000" pitchFamily="49" charset="-128"/>
            </a:rPr>
            <a:t>・常勤職員１名のみの場合→３８の欄に</a:t>
          </a:r>
          <a:r>
            <a:rPr kumimoji="1" lang="en-US" altLang="ja-JP" sz="1100">
              <a:latin typeface="HGｺﾞｼｯｸM" panose="020B0609000000000000" pitchFamily="49" charset="-128"/>
              <a:ea typeface="HGｺﾞｼｯｸM" panose="020B0609000000000000" pitchFamily="49" charset="-128"/>
            </a:rPr>
            <a:t>『</a:t>
          </a:r>
          <a:r>
            <a:rPr kumimoji="1" lang="ja-JP" altLang="en-US" sz="1100">
              <a:latin typeface="HGｺﾞｼｯｸM" panose="020B0609000000000000" pitchFamily="49" charset="-128"/>
              <a:ea typeface="HGｺﾞｼｯｸM" panose="020B0609000000000000" pitchFamily="49" charset="-128"/>
            </a:rPr>
            <a:t>１</a:t>
          </a:r>
          <a:r>
            <a:rPr kumimoji="1" lang="en-US" altLang="ja-JP" sz="1100">
              <a:latin typeface="HGｺﾞｼｯｸM" panose="020B0609000000000000" pitchFamily="49" charset="-128"/>
              <a:ea typeface="HGｺﾞｼｯｸM" panose="020B0609000000000000" pitchFamily="49" charset="-128"/>
            </a:rPr>
            <a:t>』</a:t>
          </a:r>
          <a:r>
            <a:rPr kumimoji="1" lang="ja-JP" altLang="en-US" sz="1100">
              <a:latin typeface="HGｺﾞｼｯｸM" panose="020B0609000000000000" pitchFamily="49" charset="-128"/>
              <a:ea typeface="HGｺﾞｼｯｸM" panose="020B0609000000000000" pitchFamily="49" charset="-128"/>
            </a:rPr>
            <a:t>を入力。</a:t>
          </a:r>
        </a:p>
        <a:p>
          <a:r>
            <a:rPr kumimoji="1" lang="ja-JP" altLang="en-US" sz="1100">
              <a:latin typeface="HGｺﾞｼｯｸM" panose="020B0609000000000000" pitchFamily="49" charset="-128"/>
              <a:ea typeface="HGｺﾞｼｯｸM" panose="020B0609000000000000" pitchFamily="49" charset="-128"/>
            </a:rPr>
            <a:t>・常勤職員０名（全て非常勤職員）の場合→３９の欄に</a:t>
          </a:r>
          <a:r>
            <a:rPr kumimoji="1" lang="en-US" altLang="ja-JP" sz="1100">
              <a:latin typeface="HGｺﾞｼｯｸM" panose="020B0609000000000000" pitchFamily="49" charset="-128"/>
              <a:ea typeface="HGｺﾞｼｯｸM" panose="020B0609000000000000" pitchFamily="49" charset="-128"/>
            </a:rPr>
            <a:t>『</a:t>
          </a:r>
          <a:r>
            <a:rPr kumimoji="1" lang="ja-JP" altLang="en-US" sz="1100">
              <a:latin typeface="HGｺﾞｼｯｸM" panose="020B0609000000000000" pitchFamily="49" charset="-128"/>
              <a:ea typeface="HGｺﾞｼｯｸM" panose="020B0609000000000000" pitchFamily="49" charset="-128"/>
            </a:rPr>
            <a:t>０</a:t>
          </a:r>
          <a:r>
            <a:rPr kumimoji="1" lang="en-US" altLang="ja-JP" sz="1100">
              <a:latin typeface="HGｺﾞｼｯｸM" panose="020B0609000000000000" pitchFamily="49" charset="-128"/>
              <a:ea typeface="HGｺﾞｼｯｸM" panose="020B0609000000000000" pitchFamily="49" charset="-128"/>
            </a:rPr>
            <a:t>』</a:t>
          </a:r>
          <a:r>
            <a:rPr kumimoji="1" lang="ja-JP" altLang="en-US" sz="1100">
              <a:latin typeface="HGｺﾞｼｯｸM" panose="020B0609000000000000" pitchFamily="49" charset="-128"/>
              <a:ea typeface="HGｺﾞｼｯｸM" panose="020B0609000000000000" pitchFamily="49" charset="-128"/>
            </a:rPr>
            <a:t>を入力。</a:t>
          </a:r>
        </a:p>
        <a:p>
          <a:endParaRPr kumimoji="1" lang="ja-JP" altLang="en-US" sz="1100">
            <a:latin typeface="HGｺﾞｼｯｸM" panose="020B0609000000000000" pitchFamily="49" charset="-128"/>
            <a:ea typeface="HGｺﾞｼｯｸM" panose="020B0609000000000000" pitchFamily="49" charset="-128"/>
          </a:endParaRPr>
        </a:p>
        <a:p>
          <a:r>
            <a:rPr kumimoji="1" lang="en-US" altLang="ja-JP" sz="1100">
              <a:latin typeface="HGｺﾞｼｯｸM" panose="020B0609000000000000" pitchFamily="49" charset="-128"/>
              <a:ea typeface="HGｺﾞｼｯｸM" panose="020B0609000000000000" pitchFamily="49" charset="-128"/>
            </a:rPr>
            <a:t>※</a:t>
          </a:r>
          <a:r>
            <a:rPr kumimoji="1" lang="ja-JP" altLang="en-US" sz="1100">
              <a:latin typeface="HGｺﾞｼｯｸM" panose="020B0609000000000000" pitchFamily="49" charset="-128"/>
              <a:ea typeface="HGｺﾞｼｯｸM" panose="020B0609000000000000" pitchFamily="49" charset="-128"/>
            </a:rPr>
            <a:t>概ねの状況で入力してください。</a:t>
          </a:r>
        </a:p>
        <a:p>
          <a:r>
            <a:rPr kumimoji="1" lang="en-US" altLang="ja-JP" sz="1100">
              <a:latin typeface="HGｺﾞｼｯｸM" panose="020B0609000000000000" pitchFamily="49" charset="-128"/>
              <a:ea typeface="HGｺﾞｼｯｸM" panose="020B0609000000000000" pitchFamily="49" charset="-128"/>
            </a:rPr>
            <a:t>※</a:t>
          </a:r>
          <a:r>
            <a:rPr kumimoji="1" lang="ja-JP" altLang="en-US" sz="1100">
              <a:latin typeface="HGｺﾞｼｯｸM" panose="020B0609000000000000" pitchFamily="49" charset="-128"/>
              <a:ea typeface="HGｺﾞｼｯｸM" panose="020B0609000000000000" pitchFamily="49" charset="-128"/>
            </a:rPr>
            <a:t>施設の実態に合わせ、常勤単価は最大２名までになります。その他は非常勤単価での算出となります。</a:t>
          </a:r>
        </a:p>
        <a:p>
          <a:r>
            <a:rPr kumimoji="1" lang="en-US" altLang="ja-JP" sz="1100">
              <a:latin typeface="HGｺﾞｼｯｸM" panose="020B0609000000000000" pitchFamily="49" charset="-128"/>
              <a:ea typeface="HGｺﾞｼｯｸM" panose="020B0609000000000000" pitchFamily="49" charset="-128"/>
            </a:rPr>
            <a:t>※</a:t>
          </a:r>
          <a:r>
            <a:rPr kumimoji="1" lang="ja-JP" altLang="en-US" sz="1100">
              <a:latin typeface="HGｺﾞｼｯｸM" panose="020B0609000000000000" pitchFamily="49" charset="-128"/>
              <a:ea typeface="HGｺﾞｼｯｸM" panose="020B0609000000000000" pitchFamily="49" charset="-128"/>
            </a:rPr>
            <a:t>入力に誤りがあると、人件費が”入力エラー”となります。</a:t>
          </a:r>
          <a:endParaRPr kumimoji="1" lang="ja-JP" altLang="en-US" sz="900">
            <a:latin typeface="HGｺﾞｼｯｸM" panose="020B0609000000000000" pitchFamily="49" charset="-128"/>
            <a:ea typeface="HGｺﾞｼｯｸM" panose="020B0609000000000000" pitchFamily="49" charset="-128"/>
          </a:endParaRPr>
        </a:p>
      </xdr:txBody>
    </xdr:sp>
    <xdr:clientData/>
  </xdr:twoCellAnchor>
  <xdr:twoCellAnchor>
    <xdr:from>
      <xdr:col>14</xdr:col>
      <xdr:colOff>397330</xdr:colOff>
      <xdr:row>2</xdr:row>
      <xdr:rowOff>2454728</xdr:rowOff>
    </xdr:from>
    <xdr:to>
      <xdr:col>17</xdr:col>
      <xdr:colOff>250372</xdr:colOff>
      <xdr:row>5</xdr:row>
      <xdr:rowOff>2721</xdr:rowOff>
    </xdr:to>
    <xdr:cxnSp macro="">
      <xdr:nvCxnSpPr>
        <xdr:cNvPr id="12" name="直線矢印コネクタ 11">
          <a:extLst>
            <a:ext uri="{FF2B5EF4-FFF2-40B4-BE49-F238E27FC236}">
              <a16:creationId xmlns:a16="http://schemas.microsoft.com/office/drawing/2014/main" id="{00000000-0008-0000-1400-00000C000000}"/>
            </a:ext>
          </a:extLst>
        </xdr:cNvPr>
        <xdr:cNvCxnSpPr/>
      </xdr:nvCxnSpPr>
      <xdr:spPr>
        <a:xfrm flipH="1">
          <a:off x="6996794" y="3298371"/>
          <a:ext cx="2166257" cy="1249136"/>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231322</xdr:colOff>
      <xdr:row>2</xdr:row>
      <xdr:rowOff>54429</xdr:rowOff>
    </xdr:from>
    <xdr:to>
      <xdr:col>19</xdr:col>
      <xdr:colOff>1088571</xdr:colOff>
      <xdr:row>2</xdr:row>
      <xdr:rowOff>802822</xdr:rowOff>
    </xdr:to>
    <xdr:sp macro="" textlink="">
      <xdr:nvSpPr>
        <xdr:cNvPr id="9" name="テキスト ボックス 8">
          <a:extLst>
            <a:ext uri="{FF2B5EF4-FFF2-40B4-BE49-F238E27FC236}">
              <a16:creationId xmlns:a16="http://schemas.microsoft.com/office/drawing/2014/main" id="{AA09B53D-3523-4F18-98DC-79D5202111D9}"/>
            </a:ext>
          </a:extLst>
        </xdr:cNvPr>
        <xdr:cNvSpPr txBox="1"/>
      </xdr:nvSpPr>
      <xdr:spPr>
        <a:xfrm>
          <a:off x="231322" y="898072"/>
          <a:ext cx="12953999" cy="748393"/>
        </a:xfrm>
        <a:prstGeom prst="rect">
          <a:avLst/>
        </a:prstGeom>
        <a:solidFill>
          <a:srgbClr val="FFC0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ctr"/>
        <a:lstStyle/>
        <a:p>
          <a:pPr algn="ctr"/>
          <a:r>
            <a:rPr lang="ja-JP" altLang="ja-JP" sz="1600" b="1">
              <a:solidFill>
                <a:srgbClr val="FF0000"/>
              </a:solidFill>
              <a:effectLst/>
              <a:latin typeface="+mn-lt"/>
              <a:ea typeface="+mn-ea"/>
              <a:cs typeface="+mn-cs"/>
            </a:rPr>
            <a:t>入力済みの各月の月例報告書</a:t>
          </a:r>
          <a:r>
            <a:rPr lang="ja-JP" altLang="ja-JP" sz="1600" b="1">
              <a:solidFill>
                <a:schemeClr val="dk1"/>
              </a:solidFill>
              <a:effectLst/>
              <a:latin typeface="+mn-lt"/>
              <a:ea typeface="+mn-ea"/>
              <a:cs typeface="+mn-cs"/>
            </a:rPr>
            <a:t>の以下の部分（</a:t>
          </a:r>
          <a:r>
            <a:rPr lang="ja-JP" altLang="en-US" sz="1600" b="1">
              <a:solidFill>
                <a:schemeClr val="dk1"/>
              </a:solidFill>
              <a:effectLst/>
              <a:latin typeface="+mn-lt"/>
              <a:ea typeface="+mn-ea"/>
              <a:cs typeface="+mn-cs"/>
            </a:rPr>
            <a:t>２５</a:t>
          </a:r>
          <a:r>
            <a:rPr lang="ja-JP" altLang="ja-JP" sz="1600" b="1">
              <a:solidFill>
                <a:schemeClr val="dk1"/>
              </a:solidFill>
              <a:effectLst/>
              <a:latin typeface="+mn-lt"/>
              <a:ea typeface="+mn-ea"/>
              <a:cs typeface="+mn-cs"/>
            </a:rPr>
            <a:t>～</a:t>
          </a:r>
          <a:r>
            <a:rPr lang="ja-JP" altLang="en-US" sz="1600" b="1">
              <a:solidFill>
                <a:schemeClr val="dk1"/>
              </a:solidFill>
              <a:effectLst/>
              <a:latin typeface="+mn-lt"/>
              <a:ea typeface="+mn-ea"/>
              <a:cs typeface="+mn-cs"/>
            </a:rPr>
            <a:t>２８、３０～３３</a:t>
          </a:r>
          <a:r>
            <a:rPr lang="ja-JP" altLang="ja-JP" sz="1600" b="1">
              <a:solidFill>
                <a:schemeClr val="dk1"/>
              </a:solidFill>
              <a:effectLst/>
              <a:latin typeface="+mn-lt"/>
              <a:ea typeface="+mn-ea"/>
              <a:cs typeface="+mn-cs"/>
            </a:rPr>
            <a:t>）を、</a:t>
          </a:r>
          <a:r>
            <a:rPr lang="ja-JP" altLang="ja-JP" sz="1600" b="1" u="sng">
              <a:solidFill>
                <a:srgbClr val="FF0000"/>
              </a:solidFill>
              <a:effectLst/>
              <a:latin typeface="+mn-lt"/>
              <a:ea typeface="+mn-ea"/>
              <a:cs typeface="+mn-cs"/>
            </a:rPr>
            <a:t>月毎に</a:t>
          </a:r>
          <a:r>
            <a:rPr lang="ja-JP" altLang="ja-JP" sz="1600" b="1" u="none">
              <a:solidFill>
                <a:schemeClr val="dk1"/>
              </a:solidFill>
              <a:effectLst/>
              <a:latin typeface="+mn-lt"/>
              <a:ea typeface="+mn-ea"/>
              <a:cs typeface="+mn-cs"/>
            </a:rPr>
            <a:t>、</a:t>
          </a:r>
          <a:r>
            <a:rPr lang="ja-JP" altLang="ja-JP" sz="1600" b="1">
              <a:solidFill>
                <a:srgbClr val="FF0000"/>
              </a:solidFill>
              <a:effectLst/>
              <a:latin typeface="+mn-lt"/>
              <a:ea typeface="+mn-ea"/>
              <a:cs typeface="+mn-cs"/>
            </a:rPr>
            <a:t>それぞれ対応する欄</a:t>
          </a:r>
          <a:r>
            <a:rPr lang="ja-JP" altLang="en-US" sz="1600" b="1">
              <a:solidFill>
                <a:srgbClr val="FF0000"/>
              </a:solidFill>
              <a:effectLst/>
              <a:latin typeface="+mn-lt"/>
              <a:ea typeface="+mn-ea"/>
              <a:cs typeface="+mn-cs"/>
            </a:rPr>
            <a:t>（黄色セル）に</a:t>
          </a:r>
          <a:r>
            <a:rPr lang="ja-JP" altLang="ja-JP" sz="1600" b="1">
              <a:solidFill>
                <a:srgbClr val="FF0000"/>
              </a:solidFill>
              <a:effectLst/>
              <a:latin typeface="+mn-lt"/>
              <a:ea typeface="+mn-ea"/>
              <a:cs typeface="+mn-cs"/>
            </a:rPr>
            <a:t>転記</a:t>
          </a:r>
          <a:r>
            <a:rPr lang="ja-JP" altLang="ja-JP" sz="1600" b="1">
              <a:solidFill>
                <a:schemeClr val="dk1"/>
              </a:solidFill>
              <a:effectLst/>
              <a:latin typeface="+mn-lt"/>
              <a:ea typeface="+mn-ea"/>
              <a:cs typeface="+mn-cs"/>
            </a:rPr>
            <a:t>してください </a:t>
          </a:r>
          <a:endParaRPr lang="en-US" altLang="ja-JP" sz="1600" b="1">
            <a:solidFill>
              <a:schemeClr val="dk1"/>
            </a:solidFill>
            <a:effectLst/>
            <a:latin typeface="+mn-lt"/>
            <a:ea typeface="+mn-ea"/>
            <a:cs typeface="+mn-cs"/>
          </a:endParaRPr>
        </a:p>
        <a:p>
          <a:pPr algn="ctr"/>
          <a:r>
            <a:rPr lang="ja-JP" altLang="en-US" sz="1600" b="1">
              <a:solidFill>
                <a:schemeClr val="dk1"/>
              </a:solidFill>
              <a:effectLst/>
              <a:latin typeface="+mn-lt"/>
              <a:ea typeface="+mn-ea"/>
              <a:cs typeface="+mn-cs"/>
            </a:rPr>
            <a:t>また、</a:t>
          </a:r>
          <a:r>
            <a:rPr lang="ja-JP" altLang="en-US" sz="1600" b="1">
              <a:solidFill>
                <a:srgbClr val="FF0000"/>
              </a:solidFill>
              <a:effectLst/>
              <a:latin typeface="+mn-lt"/>
              <a:ea typeface="+mn-ea"/>
              <a:cs typeface="+mn-cs"/>
            </a:rPr>
            <a:t>常勤職員配置の数</a:t>
          </a:r>
          <a:r>
            <a:rPr lang="ja-JP" altLang="en-US" sz="1600" b="1">
              <a:solidFill>
                <a:schemeClr val="dk1"/>
              </a:solidFill>
              <a:effectLst/>
              <a:latin typeface="+mn-lt"/>
              <a:ea typeface="+mn-ea"/>
              <a:cs typeface="+mn-cs"/>
            </a:rPr>
            <a:t>を、</a:t>
          </a:r>
          <a:r>
            <a:rPr lang="ja-JP" altLang="en-US" sz="1600" b="1">
              <a:solidFill>
                <a:sysClr val="windowText" lastClr="000000"/>
              </a:solidFill>
              <a:effectLst/>
              <a:latin typeface="+mn-lt"/>
              <a:ea typeface="+mn-ea"/>
              <a:cs typeface="+mn-cs"/>
            </a:rPr>
            <a:t>状況に応じて</a:t>
          </a:r>
          <a:r>
            <a:rPr lang="ja-JP" altLang="en-US" sz="1600" b="1">
              <a:solidFill>
                <a:srgbClr val="FF0000"/>
              </a:solidFill>
              <a:effectLst/>
              <a:latin typeface="+mn-lt"/>
              <a:ea typeface="+mn-ea"/>
              <a:cs typeface="+mn-cs"/>
            </a:rPr>
            <a:t>３７～３９の欄のいずれかに、月毎に、転記</a:t>
          </a:r>
          <a:r>
            <a:rPr lang="ja-JP" altLang="en-US" sz="1600" b="1">
              <a:solidFill>
                <a:schemeClr val="dk1"/>
              </a:solidFill>
              <a:effectLst/>
              <a:latin typeface="+mn-lt"/>
              <a:ea typeface="+mn-ea"/>
              <a:cs typeface="+mn-cs"/>
            </a:rPr>
            <a:t>してください。</a:t>
          </a:r>
          <a:endParaRPr lang="ja-JP" altLang="ja-JP" sz="1600" b="1">
            <a:solidFill>
              <a:schemeClr val="dk1"/>
            </a:solidFill>
            <a:effectLst/>
            <a:latin typeface="+mn-lt"/>
            <a:ea typeface="+mn-ea"/>
            <a:cs typeface="+mn-cs"/>
          </a:endParaRPr>
        </a:p>
      </xdr:txBody>
    </xdr:sp>
    <xdr:clientData/>
  </xdr:twoCellAnchor>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346363</xdr:colOff>
          <xdr:row>3</xdr:row>
          <xdr:rowOff>519545</xdr:rowOff>
        </xdr:from>
        <xdr:to>
          <xdr:col>8</xdr:col>
          <xdr:colOff>804306</xdr:colOff>
          <xdr:row>3</xdr:row>
          <xdr:rowOff>3534567</xdr:rowOff>
        </xdr:to>
        <xdr:pic>
          <xdr:nvPicPr>
            <xdr:cNvPr id="3" name="図 2">
              <a:extLst>
                <a:ext uri="{FF2B5EF4-FFF2-40B4-BE49-F238E27FC236}">
                  <a16:creationId xmlns:a16="http://schemas.microsoft.com/office/drawing/2014/main" id="{00000000-0008-0000-1500-000003000000}"/>
                </a:ext>
              </a:extLst>
            </xdr:cNvPr>
            <xdr:cNvPicPr>
              <a:picLocks noChangeAspect="1" noChangeArrowheads="1"/>
              <a:extLst>
                <a:ext uri="{84589F7E-364E-4C9E-8A38-B11213B215E9}">
                  <a14:cameraTool cellRange="'様式第５号(貼付用）'!$A$1:$H$14" spid="_x0000_s55292"/>
                </a:ext>
              </a:extLst>
            </xdr:cNvPicPr>
          </xdr:nvPicPr>
          <xdr:blipFill>
            <a:blip xmlns:r="http://schemas.openxmlformats.org/officeDocument/2006/relationships" r:embed="rId1"/>
            <a:srcRect/>
            <a:stretch>
              <a:fillRect/>
            </a:stretch>
          </xdr:blipFill>
          <xdr:spPr bwMode="auto">
            <a:xfrm>
              <a:off x="999506" y="1676152"/>
              <a:ext cx="6062601" cy="301502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8</xdr:col>
      <xdr:colOff>924049</xdr:colOff>
      <xdr:row>3</xdr:row>
      <xdr:rowOff>2027056</xdr:rowOff>
    </xdr:from>
    <xdr:to>
      <xdr:col>15</xdr:col>
      <xdr:colOff>51955</xdr:colOff>
      <xdr:row>8</xdr:row>
      <xdr:rowOff>86591</xdr:rowOff>
    </xdr:to>
    <xdr:cxnSp macro="">
      <xdr:nvCxnSpPr>
        <xdr:cNvPr id="4" name="直線矢印コネクタ 3">
          <a:extLst>
            <a:ext uri="{FF2B5EF4-FFF2-40B4-BE49-F238E27FC236}">
              <a16:creationId xmlns:a16="http://schemas.microsoft.com/office/drawing/2014/main" id="{00000000-0008-0000-1500-000004000000}"/>
            </a:ext>
          </a:extLst>
        </xdr:cNvPr>
        <xdr:cNvCxnSpPr>
          <a:stCxn id="3" idx="3"/>
        </xdr:cNvCxnSpPr>
      </xdr:nvCxnSpPr>
      <xdr:spPr>
        <a:xfrm>
          <a:off x="7054685" y="2996874"/>
          <a:ext cx="4738997" cy="3237672"/>
        </a:xfrm>
        <a:prstGeom prst="straightConnector1">
          <a:avLst/>
        </a:prstGeom>
        <a:ln w="762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727366</xdr:colOff>
      <xdr:row>3</xdr:row>
      <xdr:rowOff>2177143</xdr:rowOff>
    </xdr:from>
    <xdr:to>
      <xdr:col>7</xdr:col>
      <xdr:colOff>680357</xdr:colOff>
      <xdr:row>6</xdr:row>
      <xdr:rowOff>69272</xdr:rowOff>
    </xdr:to>
    <xdr:cxnSp macro="">
      <xdr:nvCxnSpPr>
        <xdr:cNvPr id="6" name="直線矢印コネクタ 5">
          <a:extLst>
            <a:ext uri="{FF2B5EF4-FFF2-40B4-BE49-F238E27FC236}">
              <a16:creationId xmlns:a16="http://schemas.microsoft.com/office/drawing/2014/main" id="{00000000-0008-0000-1500-000006000000}"/>
            </a:ext>
          </a:extLst>
        </xdr:cNvPr>
        <xdr:cNvCxnSpPr/>
      </xdr:nvCxnSpPr>
      <xdr:spPr>
        <a:xfrm flipH="1">
          <a:off x="1380509" y="3143250"/>
          <a:ext cx="4552205" cy="1906236"/>
        </a:xfrm>
        <a:prstGeom prst="straightConnector1">
          <a:avLst/>
        </a:prstGeom>
        <a:ln w="762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935182</xdr:colOff>
      <xdr:row>3</xdr:row>
      <xdr:rowOff>3117273</xdr:rowOff>
    </xdr:from>
    <xdr:to>
      <xdr:col>17</xdr:col>
      <xdr:colOff>692728</xdr:colOff>
      <xdr:row>5</xdr:row>
      <xdr:rowOff>69273</xdr:rowOff>
    </xdr:to>
    <xdr:cxnSp macro="">
      <xdr:nvCxnSpPr>
        <xdr:cNvPr id="11" name="直線矢印コネクタ 10">
          <a:extLst>
            <a:ext uri="{FF2B5EF4-FFF2-40B4-BE49-F238E27FC236}">
              <a16:creationId xmlns:a16="http://schemas.microsoft.com/office/drawing/2014/main" id="{00000000-0008-0000-1500-00000B000000}"/>
            </a:ext>
          </a:extLst>
        </xdr:cNvPr>
        <xdr:cNvCxnSpPr/>
      </xdr:nvCxnSpPr>
      <xdr:spPr>
        <a:xfrm>
          <a:off x="7065818" y="4087091"/>
          <a:ext cx="6598228" cy="1454727"/>
        </a:xfrm>
        <a:prstGeom prst="straightConnector1">
          <a:avLst/>
        </a:prstGeom>
        <a:ln w="762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311728</xdr:colOff>
      <xdr:row>3</xdr:row>
      <xdr:rowOff>2632364</xdr:rowOff>
    </xdr:from>
    <xdr:to>
      <xdr:col>9</xdr:col>
      <xdr:colOff>121227</xdr:colOff>
      <xdr:row>6</xdr:row>
      <xdr:rowOff>121227</xdr:rowOff>
    </xdr:to>
    <xdr:cxnSp macro="">
      <xdr:nvCxnSpPr>
        <xdr:cNvPr id="14" name="直線矢印コネクタ 13">
          <a:extLst>
            <a:ext uri="{FF2B5EF4-FFF2-40B4-BE49-F238E27FC236}">
              <a16:creationId xmlns:a16="http://schemas.microsoft.com/office/drawing/2014/main" id="{00000000-0008-0000-1500-00000E000000}"/>
            </a:ext>
          </a:extLst>
        </xdr:cNvPr>
        <xdr:cNvCxnSpPr/>
      </xdr:nvCxnSpPr>
      <xdr:spPr>
        <a:xfrm>
          <a:off x="6442364" y="3602182"/>
          <a:ext cx="883227" cy="2216727"/>
        </a:xfrm>
        <a:prstGeom prst="straightConnector1">
          <a:avLst/>
        </a:prstGeom>
        <a:ln w="762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623456</xdr:colOff>
      <xdr:row>3</xdr:row>
      <xdr:rowOff>3550227</xdr:rowOff>
    </xdr:from>
    <xdr:to>
      <xdr:col>8</xdr:col>
      <xdr:colOff>17319</xdr:colOff>
      <xdr:row>5</xdr:row>
      <xdr:rowOff>51955</xdr:rowOff>
    </xdr:to>
    <xdr:cxnSp macro="">
      <xdr:nvCxnSpPr>
        <xdr:cNvPr id="26" name="直線矢印コネクタ 25">
          <a:extLst>
            <a:ext uri="{FF2B5EF4-FFF2-40B4-BE49-F238E27FC236}">
              <a16:creationId xmlns:a16="http://schemas.microsoft.com/office/drawing/2014/main" id="{00000000-0008-0000-1500-00001A000000}"/>
            </a:ext>
          </a:extLst>
        </xdr:cNvPr>
        <xdr:cNvCxnSpPr/>
      </xdr:nvCxnSpPr>
      <xdr:spPr>
        <a:xfrm flipH="1">
          <a:off x="5870865" y="4520045"/>
          <a:ext cx="277090" cy="1004455"/>
        </a:xfrm>
        <a:prstGeom prst="straightConnector1">
          <a:avLst/>
        </a:prstGeom>
        <a:ln w="762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121228</xdr:colOff>
      <xdr:row>3</xdr:row>
      <xdr:rowOff>121227</xdr:rowOff>
    </xdr:from>
    <xdr:to>
      <xdr:col>21</xdr:col>
      <xdr:colOff>848591</xdr:colOff>
      <xdr:row>3</xdr:row>
      <xdr:rowOff>519546</xdr:rowOff>
    </xdr:to>
    <xdr:sp macro="" textlink="">
      <xdr:nvSpPr>
        <xdr:cNvPr id="12" name="テキスト ボックス 11">
          <a:extLst>
            <a:ext uri="{FF2B5EF4-FFF2-40B4-BE49-F238E27FC236}">
              <a16:creationId xmlns:a16="http://schemas.microsoft.com/office/drawing/2014/main" id="{5A2B631A-FC1C-47F1-9B3F-2C4F6EB94D74}"/>
            </a:ext>
          </a:extLst>
        </xdr:cNvPr>
        <xdr:cNvSpPr txBox="1"/>
      </xdr:nvSpPr>
      <xdr:spPr>
        <a:xfrm>
          <a:off x="121228" y="1091045"/>
          <a:ext cx="18980727" cy="398319"/>
        </a:xfrm>
        <a:prstGeom prst="rect">
          <a:avLst/>
        </a:prstGeom>
        <a:solidFill>
          <a:srgbClr val="FFC0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ctr"/>
        <a:lstStyle/>
        <a:p>
          <a:pPr algn="ctr"/>
          <a:r>
            <a:rPr lang="ja-JP" altLang="ja-JP" sz="1800" b="1">
              <a:solidFill>
                <a:srgbClr val="FF0000"/>
              </a:solidFill>
              <a:effectLst/>
              <a:latin typeface="+mn-lt"/>
              <a:ea typeface="+mn-ea"/>
              <a:cs typeface="+mn-cs"/>
            </a:rPr>
            <a:t>入力済みの各月の月例報告書</a:t>
          </a:r>
          <a:r>
            <a:rPr lang="ja-JP" altLang="ja-JP" sz="1800" b="1">
              <a:solidFill>
                <a:schemeClr val="dk1"/>
              </a:solidFill>
              <a:effectLst/>
              <a:latin typeface="+mn-lt"/>
              <a:ea typeface="+mn-ea"/>
              <a:cs typeface="+mn-cs"/>
            </a:rPr>
            <a:t>の以下の部分（</a:t>
          </a:r>
          <a:r>
            <a:rPr lang="ja-JP" altLang="en-US" sz="1800" b="1">
              <a:solidFill>
                <a:schemeClr val="dk1"/>
              </a:solidFill>
              <a:effectLst/>
              <a:latin typeface="+mn-lt"/>
              <a:ea typeface="+mn-ea"/>
              <a:cs typeface="+mn-cs"/>
            </a:rPr>
            <a:t>４１、４６、４８、５３、５５</a:t>
          </a:r>
          <a:r>
            <a:rPr lang="ja-JP" altLang="ja-JP" sz="1800" b="1">
              <a:solidFill>
                <a:schemeClr val="dk1"/>
              </a:solidFill>
              <a:effectLst/>
              <a:latin typeface="+mn-lt"/>
              <a:ea typeface="+mn-ea"/>
              <a:cs typeface="+mn-cs"/>
            </a:rPr>
            <a:t>）を、</a:t>
          </a:r>
          <a:r>
            <a:rPr lang="ja-JP" altLang="ja-JP" sz="1800" b="1" u="sng">
              <a:solidFill>
                <a:srgbClr val="FF0000"/>
              </a:solidFill>
              <a:effectLst/>
              <a:latin typeface="+mn-lt"/>
              <a:ea typeface="+mn-ea"/>
              <a:cs typeface="+mn-cs"/>
            </a:rPr>
            <a:t>月毎に</a:t>
          </a:r>
          <a:r>
            <a:rPr lang="ja-JP" altLang="ja-JP" sz="1800" b="1" u="none">
              <a:solidFill>
                <a:schemeClr val="dk1"/>
              </a:solidFill>
              <a:effectLst/>
              <a:latin typeface="+mn-lt"/>
              <a:ea typeface="+mn-ea"/>
              <a:cs typeface="+mn-cs"/>
            </a:rPr>
            <a:t>、</a:t>
          </a:r>
          <a:r>
            <a:rPr lang="ja-JP" altLang="ja-JP" sz="1800" b="1">
              <a:solidFill>
                <a:srgbClr val="FF0000"/>
              </a:solidFill>
              <a:effectLst/>
              <a:latin typeface="+mn-lt"/>
              <a:ea typeface="+mn-ea"/>
              <a:cs typeface="+mn-cs"/>
            </a:rPr>
            <a:t>それぞれ対応する欄</a:t>
          </a:r>
          <a:r>
            <a:rPr lang="ja-JP" altLang="en-US" sz="1800" b="1">
              <a:solidFill>
                <a:srgbClr val="FF0000"/>
              </a:solidFill>
              <a:effectLst/>
              <a:latin typeface="+mn-lt"/>
              <a:ea typeface="+mn-ea"/>
              <a:cs typeface="+mn-cs"/>
            </a:rPr>
            <a:t>（黄色セル）に</a:t>
          </a:r>
          <a:r>
            <a:rPr lang="ja-JP" altLang="ja-JP" sz="1800" b="1">
              <a:solidFill>
                <a:srgbClr val="FF0000"/>
              </a:solidFill>
              <a:effectLst/>
              <a:latin typeface="+mn-lt"/>
              <a:ea typeface="+mn-ea"/>
              <a:cs typeface="+mn-cs"/>
            </a:rPr>
            <a:t>転記</a:t>
          </a:r>
          <a:r>
            <a:rPr lang="ja-JP" altLang="ja-JP" sz="1800" b="1">
              <a:solidFill>
                <a:schemeClr val="dk1"/>
              </a:solidFill>
              <a:effectLst/>
              <a:latin typeface="+mn-lt"/>
              <a:ea typeface="+mn-ea"/>
              <a:cs typeface="+mn-cs"/>
            </a:rPr>
            <a:t>してください </a:t>
          </a:r>
          <a:endParaRPr lang="en-US" altLang="ja-JP" sz="1800" b="1">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13</xdr:col>
          <xdr:colOff>843642</xdr:colOff>
          <xdr:row>3</xdr:row>
          <xdr:rowOff>653143</xdr:rowOff>
        </xdr:from>
        <xdr:to>
          <xdr:col>22</xdr:col>
          <xdr:colOff>816428</xdr:colOff>
          <xdr:row>3</xdr:row>
          <xdr:rowOff>3814120</xdr:rowOff>
        </xdr:to>
        <xdr:pic>
          <xdr:nvPicPr>
            <xdr:cNvPr id="9" name="図 8">
              <a:extLst>
                <a:ext uri="{FF2B5EF4-FFF2-40B4-BE49-F238E27FC236}">
                  <a16:creationId xmlns:a16="http://schemas.microsoft.com/office/drawing/2014/main" id="{A6CCE08E-C9AA-4597-AF95-184A4A83EF1E}"/>
                </a:ext>
              </a:extLst>
            </xdr:cNvPr>
            <xdr:cNvPicPr>
              <a:picLocks noChangeAspect="1" noChangeArrowheads="1"/>
              <a:extLst>
                <a:ext uri="{84589F7E-364E-4C9E-8A38-B11213B215E9}">
                  <a14:cameraTool cellRange="'別紙1-1（貼付用） '!$A$1:$N$60" spid="_x0000_s55293"/>
                </a:ext>
              </a:extLst>
            </xdr:cNvPicPr>
          </xdr:nvPicPr>
          <xdr:blipFill>
            <a:blip xmlns:r="http://schemas.openxmlformats.org/officeDocument/2006/relationships" r:embed="rId2"/>
            <a:srcRect/>
            <a:stretch>
              <a:fillRect/>
            </a:stretch>
          </xdr:blipFill>
          <xdr:spPr bwMode="auto">
            <a:xfrm>
              <a:off x="10722428" y="1619250"/>
              <a:ext cx="7674429" cy="316097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22</xdr:col>
      <xdr:colOff>588819</xdr:colOff>
      <xdr:row>3</xdr:row>
      <xdr:rowOff>3775364</xdr:rowOff>
    </xdr:from>
    <xdr:to>
      <xdr:col>22</xdr:col>
      <xdr:colOff>606137</xdr:colOff>
      <xdr:row>8</xdr:row>
      <xdr:rowOff>121227</xdr:rowOff>
    </xdr:to>
    <xdr:cxnSp macro="">
      <xdr:nvCxnSpPr>
        <xdr:cNvPr id="10" name="直線矢印コネクタ 9">
          <a:extLst>
            <a:ext uri="{FF2B5EF4-FFF2-40B4-BE49-F238E27FC236}">
              <a16:creationId xmlns:a16="http://schemas.microsoft.com/office/drawing/2014/main" id="{46C21DB9-E36E-4D1E-863C-6D808E115A60}"/>
            </a:ext>
          </a:extLst>
        </xdr:cNvPr>
        <xdr:cNvCxnSpPr/>
      </xdr:nvCxnSpPr>
      <xdr:spPr>
        <a:xfrm>
          <a:off x="18149455" y="4745182"/>
          <a:ext cx="17318" cy="1524000"/>
        </a:xfrm>
        <a:prstGeom prst="straightConnector1">
          <a:avLst/>
        </a:prstGeom>
        <a:ln w="762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830035</xdr:colOff>
      <xdr:row>9</xdr:row>
      <xdr:rowOff>95250</xdr:rowOff>
    </xdr:from>
    <xdr:to>
      <xdr:col>10</xdr:col>
      <xdr:colOff>450273</xdr:colOff>
      <xdr:row>28</xdr:row>
      <xdr:rowOff>34636</xdr:rowOff>
    </xdr:to>
    <xdr:cxnSp macro="">
      <xdr:nvCxnSpPr>
        <xdr:cNvPr id="5" name="直線矢印コネクタ 4">
          <a:extLst>
            <a:ext uri="{FF2B5EF4-FFF2-40B4-BE49-F238E27FC236}">
              <a16:creationId xmlns:a16="http://schemas.microsoft.com/office/drawing/2014/main" id="{0D8FFED4-5723-4D05-9F39-9D6E102FFD07}"/>
            </a:ext>
          </a:extLst>
        </xdr:cNvPr>
        <xdr:cNvCxnSpPr/>
      </xdr:nvCxnSpPr>
      <xdr:spPr>
        <a:xfrm>
          <a:off x="8028214" y="6531429"/>
          <a:ext cx="545523" cy="6974278"/>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34637</xdr:colOff>
      <xdr:row>28</xdr:row>
      <xdr:rowOff>34635</xdr:rowOff>
    </xdr:from>
    <xdr:to>
      <xdr:col>23</xdr:col>
      <xdr:colOff>398317</xdr:colOff>
      <xdr:row>46</xdr:row>
      <xdr:rowOff>103909</xdr:rowOff>
    </xdr:to>
    <xdr:sp macro="" textlink="">
      <xdr:nvSpPr>
        <xdr:cNvPr id="7" name="テキスト ボックス 6">
          <a:extLst>
            <a:ext uri="{FF2B5EF4-FFF2-40B4-BE49-F238E27FC236}">
              <a16:creationId xmlns:a16="http://schemas.microsoft.com/office/drawing/2014/main" id="{CB154D6D-9E85-4F54-B368-E7C296BCD999}"/>
            </a:ext>
          </a:extLst>
        </xdr:cNvPr>
        <xdr:cNvSpPr txBox="1"/>
      </xdr:nvSpPr>
      <xdr:spPr>
        <a:xfrm>
          <a:off x="6165273" y="13421590"/>
          <a:ext cx="13005953" cy="318654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latin typeface="HGｺﾞｼｯｸM" panose="020B0609000000000000" pitchFamily="49" charset="-128"/>
              <a:ea typeface="HGｺﾞｼｯｸM" panose="020B0609000000000000" pitchFamily="49" charset="-128"/>
            </a:rPr>
            <a:t>【</a:t>
          </a:r>
          <a:r>
            <a:rPr kumimoji="1" lang="ja-JP" altLang="en-US" sz="1800">
              <a:latin typeface="HGｺﾞｼｯｸM" panose="020B0609000000000000" pitchFamily="49" charset="-128"/>
              <a:ea typeface="HGｺﾞｼｯｸM" panose="020B0609000000000000" pitchFamily="49" charset="-128"/>
            </a:rPr>
            <a:t>「短時間認定児童に係る延長保育事業</a:t>
          </a:r>
          <a:r>
            <a:rPr kumimoji="1" lang="ja-JP" altLang="ja-JP" sz="1100">
              <a:solidFill>
                <a:schemeClr val="dk1"/>
              </a:solidFill>
              <a:effectLst/>
              <a:latin typeface="+mn-lt"/>
              <a:ea typeface="+mn-ea"/>
              <a:cs typeface="+mn-cs"/>
            </a:rPr>
            <a:t>」</a:t>
          </a:r>
          <a:r>
            <a:rPr kumimoji="1" lang="ja-JP" altLang="en-US" sz="1800">
              <a:latin typeface="HGｺﾞｼｯｸM" panose="020B0609000000000000" pitchFamily="49" charset="-128"/>
              <a:ea typeface="HGｺﾞｼｯｸM" panose="020B0609000000000000" pitchFamily="49" charset="-128"/>
            </a:rPr>
            <a:t>の「人件費等」を入力する際の注意点</a:t>
          </a:r>
          <a:r>
            <a:rPr kumimoji="1" lang="en-US" altLang="ja-JP" sz="1800">
              <a:latin typeface="HGｺﾞｼｯｸM" panose="020B0609000000000000" pitchFamily="49" charset="-128"/>
              <a:ea typeface="HGｺﾞｼｯｸM" panose="020B0609000000000000" pitchFamily="49" charset="-128"/>
            </a:rPr>
            <a:t>】</a:t>
          </a:r>
        </a:p>
        <a:p>
          <a:r>
            <a:rPr kumimoji="1" lang="ja-JP" altLang="en-US" sz="1800">
              <a:latin typeface="HGｺﾞｼｯｸM" panose="020B0609000000000000" pitchFamily="49" charset="-128"/>
              <a:ea typeface="HGｺﾞｼｯｸM" panose="020B0609000000000000" pitchFamily="49" charset="-128"/>
            </a:rPr>
            <a:t>　</a:t>
          </a:r>
          <a:r>
            <a:rPr kumimoji="1" lang="ja-JP" altLang="en-US" sz="1800" b="1" u="sng">
              <a:solidFill>
                <a:srgbClr val="FF0000"/>
              </a:solidFill>
              <a:latin typeface="HGｺﾞｼｯｸM" panose="020B0609000000000000" pitchFamily="49" charset="-128"/>
              <a:ea typeface="HGｺﾞｼｯｸM" panose="020B0609000000000000" pitchFamily="49" charset="-128"/>
            </a:rPr>
            <a:t>短時間認定児童が、延長保育を利用したことで、人件費等が増額となる場合のみ、当該欄に人件費等を入力</a:t>
          </a:r>
          <a:r>
            <a:rPr kumimoji="1" lang="ja-JP" altLang="en-US" sz="1800">
              <a:latin typeface="HGｺﾞｼｯｸM" panose="020B0609000000000000" pitchFamily="49" charset="-128"/>
              <a:ea typeface="HGｺﾞｼｯｸM" panose="020B0609000000000000" pitchFamily="49" charset="-128"/>
            </a:rPr>
            <a:t>して下さい。</a:t>
          </a:r>
          <a:endParaRPr kumimoji="1" lang="en-US" altLang="ja-JP" sz="1800">
            <a:latin typeface="HGｺﾞｼｯｸM" panose="020B0609000000000000" pitchFamily="49" charset="-128"/>
            <a:ea typeface="HGｺﾞｼｯｸM" panose="020B0609000000000000" pitchFamily="49" charset="-128"/>
          </a:endParaRPr>
        </a:p>
        <a:p>
          <a:endParaRPr kumimoji="1" lang="en-US" altLang="ja-JP" sz="1800">
            <a:latin typeface="HGｺﾞｼｯｸM" panose="020B0609000000000000" pitchFamily="49" charset="-128"/>
            <a:ea typeface="HGｺﾞｼｯｸM" panose="020B0609000000000000" pitchFamily="49" charset="-128"/>
          </a:endParaRPr>
        </a:p>
        <a:p>
          <a:r>
            <a:rPr kumimoji="1" lang="ja-JP" altLang="en-US" sz="1800">
              <a:latin typeface="HGｺﾞｼｯｸM" panose="020B0609000000000000" pitchFamily="49" charset="-128"/>
              <a:ea typeface="HGｺﾞｼｯｸM" panose="020B0609000000000000" pitchFamily="49" charset="-128"/>
            </a:rPr>
            <a:t>　具体例）保育短時間の時間帯が</a:t>
          </a:r>
          <a:r>
            <a:rPr kumimoji="1" lang="en-US" altLang="ja-JP" sz="1800">
              <a:latin typeface="HGｺﾞｼｯｸM" panose="020B0609000000000000" pitchFamily="49" charset="-128"/>
              <a:ea typeface="HGｺﾞｼｯｸM" panose="020B0609000000000000" pitchFamily="49" charset="-128"/>
            </a:rPr>
            <a:t>9</a:t>
          </a:r>
          <a:r>
            <a:rPr kumimoji="1" lang="ja-JP" altLang="en-US" sz="1800">
              <a:latin typeface="HGｺﾞｼｯｸM" panose="020B0609000000000000" pitchFamily="49" charset="-128"/>
              <a:ea typeface="HGｺﾞｼｯｸM" panose="020B0609000000000000" pitchFamily="49" charset="-128"/>
            </a:rPr>
            <a:t>時～</a:t>
          </a:r>
          <a:r>
            <a:rPr kumimoji="1" lang="en-US" altLang="ja-JP" sz="1800">
              <a:latin typeface="HGｺﾞｼｯｸM" panose="020B0609000000000000" pitchFamily="49" charset="-128"/>
              <a:ea typeface="HGｺﾞｼｯｸM" panose="020B0609000000000000" pitchFamily="49" charset="-128"/>
            </a:rPr>
            <a:t>17</a:t>
          </a:r>
          <a:r>
            <a:rPr kumimoji="1" lang="ja-JP" altLang="en-US" sz="1800">
              <a:latin typeface="HGｺﾞｼｯｸM" panose="020B0609000000000000" pitchFamily="49" charset="-128"/>
              <a:ea typeface="HGｺﾞｼｯｸM" panose="020B0609000000000000" pitchFamily="49" charset="-128"/>
            </a:rPr>
            <a:t>時の園において、朝の</a:t>
          </a:r>
          <a:r>
            <a:rPr kumimoji="1" lang="en-US" altLang="ja-JP" sz="1800">
              <a:latin typeface="HGｺﾞｼｯｸM" panose="020B0609000000000000" pitchFamily="49" charset="-128"/>
              <a:ea typeface="HGｺﾞｼｯｸM" panose="020B0609000000000000" pitchFamily="49" charset="-128"/>
            </a:rPr>
            <a:t>8</a:t>
          </a:r>
          <a:r>
            <a:rPr kumimoji="1" lang="ja-JP" altLang="en-US" sz="1800">
              <a:latin typeface="HGｺﾞｼｯｸM" panose="020B0609000000000000" pitchFamily="49" charset="-128"/>
              <a:ea typeface="HGｺﾞｼｯｸM" panose="020B0609000000000000" pitchFamily="49" charset="-128"/>
            </a:rPr>
            <a:t>時～</a:t>
          </a:r>
          <a:r>
            <a:rPr kumimoji="1" lang="en-US" altLang="ja-JP" sz="1800">
              <a:latin typeface="HGｺﾞｼｯｸM" panose="020B0609000000000000" pitchFamily="49" charset="-128"/>
              <a:ea typeface="HGｺﾞｼｯｸM" panose="020B0609000000000000" pitchFamily="49" charset="-128"/>
            </a:rPr>
            <a:t>9</a:t>
          </a:r>
          <a:r>
            <a:rPr kumimoji="1" lang="ja-JP" altLang="en-US" sz="1800">
              <a:latin typeface="HGｺﾞｼｯｸM" panose="020B0609000000000000" pitchFamily="49" charset="-128"/>
              <a:ea typeface="HGｺﾞｼｯｸM" panose="020B0609000000000000" pitchFamily="49" charset="-128"/>
            </a:rPr>
            <a:t>時に</a:t>
          </a:r>
          <a:r>
            <a:rPr kumimoji="1" lang="en-US" altLang="ja-JP" sz="1800">
              <a:latin typeface="HGｺﾞｼｯｸM" panose="020B0609000000000000" pitchFamily="49" charset="-128"/>
              <a:ea typeface="HGｺﾞｼｯｸM" panose="020B0609000000000000" pitchFamily="49" charset="-128"/>
            </a:rPr>
            <a:t>0</a:t>
          </a:r>
          <a:r>
            <a:rPr kumimoji="1" lang="ja-JP" altLang="en-US" sz="1800">
              <a:latin typeface="HGｺﾞｼｯｸM" panose="020B0609000000000000" pitchFamily="49" charset="-128"/>
              <a:ea typeface="HGｺﾞｼｯｸM" panose="020B0609000000000000" pitchFamily="49" charset="-128"/>
            </a:rPr>
            <a:t>歳児が６人いる状況（必要保育士２人）</a:t>
          </a:r>
          <a:endParaRPr kumimoji="1" lang="en-US" altLang="ja-JP" sz="1800">
            <a:latin typeface="HGｺﾞｼｯｸM" panose="020B0609000000000000" pitchFamily="49" charset="-128"/>
            <a:ea typeface="HGｺﾞｼｯｸM" panose="020B0609000000000000" pitchFamily="49" charset="-128"/>
          </a:endParaRPr>
        </a:p>
        <a:p>
          <a:r>
            <a:rPr kumimoji="1" lang="ja-JP" altLang="en-US" sz="1800">
              <a:latin typeface="HGｺﾞｼｯｸM" panose="020B0609000000000000" pitchFamily="49" charset="-128"/>
              <a:ea typeface="HGｺﾞｼｯｸM" panose="020B0609000000000000" pitchFamily="49" charset="-128"/>
            </a:rPr>
            <a:t>　　　　　パターン１）朝の</a:t>
          </a:r>
          <a:r>
            <a:rPr kumimoji="1" lang="en-US" altLang="ja-JP" sz="1800">
              <a:latin typeface="HGｺﾞｼｯｸM" panose="020B0609000000000000" pitchFamily="49" charset="-128"/>
              <a:ea typeface="HGｺﾞｼｯｸM" panose="020B0609000000000000" pitchFamily="49" charset="-128"/>
            </a:rPr>
            <a:t>8</a:t>
          </a:r>
          <a:r>
            <a:rPr kumimoji="1" lang="ja-JP" altLang="en-US" sz="1800">
              <a:latin typeface="HGｺﾞｼｯｸM" panose="020B0609000000000000" pitchFamily="49" charset="-128"/>
              <a:ea typeface="HGｺﾞｼｯｸM" panose="020B0609000000000000" pitchFamily="49" charset="-128"/>
            </a:rPr>
            <a:t>時～</a:t>
          </a:r>
          <a:r>
            <a:rPr kumimoji="1" lang="en-US" altLang="ja-JP" sz="1800">
              <a:latin typeface="HGｺﾞｼｯｸM" panose="020B0609000000000000" pitchFamily="49" charset="-128"/>
              <a:ea typeface="HGｺﾞｼｯｸM" panose="020B0609000000000000" pitchFamily="49" charset="-128"/>
            </a:rPr>
            <a:t>9</a:t>
          </a:r>
          <a:r>
            <a:rPr kumimoji="1" lang="ja-JP" altLang="en-US" sz="1800">
              <a:latin typeface="HGｺﾞｼｯｸM" panose="020B0609000000000000" pitchFamily="49" charset="-128"/>
              <a:ea typeface="HGｺﾞｼｯｸM" panose="020B0609000000000000" pitchFamily="49" charset="-128"/>
            </a:rPr>
            <a:t>時に</a:t>
          </a:r>
          <a:r>
            <a:rPr kumimoji="1" lang="en-US" altLang="ja-JP" sz="1800">
              <a:latin typeface="HGｺﾞｼｯｸM" panose="020B0609000000000000" pitchFamily="49" charset="-128"/>
              <a:ea typeface="HGｺﾞｼｯｸM" panose="020B0609000000000000" pitchFamily="49" charset="-128"/>
            </a:rPr>
            <a:t>0</a:t>
          </a:r>
          <a:r>
            <a:rPr kumimoji="1" lang="ja-JP" altLang="en-US" sz="1800">
              <a:latin typeface="HGｺﾞｼｯｸM" panose="020B0609000000000000" pitchFamily="49" charset="-128"/>
              <a:ea typeface="HGｺﾞｼｯｸM" panose="020B0609000000000000" pitchFamily="49" charset="-128"/>
            </a:rPr>
            <a:t>歳児の短時間認定児童が１名、延長保育を利用した場合</a:t>
          </a:r>
        </a:p>
        <a:p>
          <a:r>
            <a:rPr kumimoji="1" lang="ja-JP" altLang="en-US" sz="1800">
              <a:latin typeface="HGｺﾞｼｯｸM" panose="020B0609000000000000" pitchFamily="49" charset="-128"/>
              <a:ea typeface="HGｺﾞｼｯｸM" panose="020B0609000000000000" pitchFamily="49" charset="-128"/>
            </a:rPr>
            <a:t>　　　　　　　　　　　→　</a:t>
          </a:r>
          <a:r>
            <a:rPr kumimoji="1" lang="ja-JP" altLang="en-US" sz="1800" b="1" u="sng">
              <a:solidFill>
                <a:srgbClr val="FF0000"/>
              </a:solidFill>
              <a:latin typeface="HGｺﾞｼｯｸM" panose="020B0609000000000000" pitchFamily="49" charset="-128"/>
              <a:ea typeface="HGｺﾞｼｯｸM" panose="020B0609000000000000" pitchFamily="49" charset="-128"/>
            </a:rPr>
            <a:t>必要保育士数が２人のまま</a:t>
          </a:r>
          <a:r>
            <a:rPr kumimoji="1" lang="ja-JP" altLang="en-US" sz="1800">
              <a:latin typeface="HGｺﾞｼｯｸM" panose="020B0609000000000000" pitchFamily="49" charset="-128"/>
              <a:ea typeface="HGｺﾞｼｯｸM" panose="020B0609000000000000" pitchFamily="49" charset="-128"/>
            </a:rPr>
            <a:t>であるため、</a:t>
          </a:r>
          <a:r>
            <a:rPr kumimoji="1" lang="ja-JP" altLang="en-US" sz="1800" b="1" i="0" u="sng">
              <a:solidFill>
                <a:srgbClr val="FF0000"/>
              </a:solidFill>
              <a:latin typeface="HGｺﾞｼｯｸM" panose="020B0609000000000000" pitchFamily="49" charset="-128"/>
              <a:ea typeface="HGｺﾞｼｯｸM" panose="020B0609000000000000" pitchFamily="49" charset="-128"/>
            </a:rPr>
            <a:t>当該欄への入力は不要</a:t>
          </a:r>
          <a:endParaRPr kumimoji="1" lang="en-US" altLang="ja-JP" sz="1800" b="1" i="0" u="sng">
            <a:solidFill>
              <a:srgbClr val="FF0000"/>
            </a:solidFill>
            <a:latin typeface="HGｺﾞｼｯｸM" panose="020B0609000000000000" pitchFamily="49" charset="-128"/>
            <a:ea typeface="HGｺﾞｼｯｸM" panose="020B0609000000000000" pitchFamily="49" charset="-128"/>
          </a:endParaRPr>
        </a:p>
        <a:p>
          <a:endParaRPr kumimoji="1" lang="en-US" altLang="ja-JP" sz="1800">
            <a:latin typeface="HGｺﾞｼｯｸM" panose="020B0609000000000000" pitchFamily="49" charset="-128"/>
            <a:ea typeface="HGｺﾞｼｯｸM" panose="020B0609000000000000" pitchFamily="49" charset="-128"/>
          </a:endParaRPr>
        </a:p>
        <a:p>
          <a:r>
            <a:rPr kumimoji="1" lang="ja-JP" altLang="en-US" sz="1800">
              <a:latin typeface="HGｺﾞｼｯｸM" panose="020B0609000000000000" pitchFamily="49" charset="-128"/>
              <a:ea typeface="HGｺﾞｼｯｸM" panose="020B0609000000000000" pitchFamily="49" charset="-128"/>
            </a:rPr>
            <a:t>　　　　　パターン２）朝の</a:t>
          </a:r>
          <a:r>
            <a:rPr kumimoji="1" lang="en-US" altLang="ja-JP" sz="1800">
              <a:latin typeface="HGｺﾞｼｯｸM" panose="020B0609000000000000" pitchFamily="49" charset="-128"/>
              <a:ea typeface="HGｺﾞｼｯｸM" panose="020B0609000000000000" pitchFamily="49" charset="-128"/>
            </a:rPr>
            <a:t>8</a:t>
          </a:r>
          <a:r>
            <a:rPr kumimoji="1" lang="ja-JP" altLang="en-US" sz="1800">
              <a:latin typeface="HGｺﾞｼｯｸM" panose="020B0609000000000000" pitchFamily="49" charset="-128"/>
              <a:ea typeface="HGｺﾞｼｯｸM" panose="020B0609000000000000" pitchFamily="49" charset="-128"/>
            </a:rPr>
            <a:t>時～</a:t>
          </a:r>
          <a:r>
            <a:rPr kumimoji="1" lang="en-US" altLang="ja-JP" sz="1800">
              <a:latin typeface="HGｺﾞｼｯｸM" panose="020B0609000000000000" pitchFamily="49" charset="-128"/>
              <a:ea typeface="HGｺﾞｼｯｸM" panose="020B0609000000000000" pitchFamily="49" charset="-128"/>
            </a:rPr>
            <a:t>9</a:t>
          </a:r>
          <a:r>
            <a:rPr kumimoji="1" lang="ja-JP" altLang="en-US" sz="1800">
              <a:latin typeface="HGｺﾞｼｯｸM" panose="020B0609000000000000" pitchFamily="49" charset="-128"/>
              <a:ea typeface="HGｺﾞｼｯｸM" panose="020B0609000000000000" pitchFamily="49" charset="-128"/>
            </a:rPr>
            <a:t>時に</a:t>
          </a:r>
          <a:r>
            <a:rPr kumimoji="1" lang="en-US" altLang="ja-JP" sz="1800">
              <a:latin typeface="HGｺﾞｼｯｸM" panose="020B0609000000000000" pitchFamily="49" charset="-128"/>
              <a:ea typeface="HGｺﾞｼｯｸM" panose="020B0609000000000000" pitchFamily="49" charset="-128"/>
            </a:rPr>
            <a:t>0</a:t>
          </a:r>
          <a:r>
            <a:rPr kumimoji="1" lang="ja-JP" altLang="en-US" sz="1800">
              <a:latin typeface="HGｺﾞｼｯｸM" panose="020B0609000000000000" pitchFamily="49" charset="-128"/>
              <a:ea typeface="HGｺﾞｼｯｸM" panose="020B0609000000000000" pitchFamily="49" charset="-128"/>
            </a:rPr>
            <a:t>歳児の短時間認定児童が３名、延長保育を利用した場合</a:t>
          </a:r>
        </a:p>
        <a:p>
          <a:r>
            <a:rPr kumimoji="1" lang="ja-JP" altLang="en-US" sz="1800">
              <a:latin typeface="HGｺﾞｼｯｸM" panose="020B0609000000000000" pitchFamily="49" charset="-128"/>
              <a:ea typeface="HGｺﾞｼｯｸM" panose="020B0609000000000000" pitchFamily="49" charset="-128"/>
            </a:rPr>
            <a:t>　　　　　　　　　　　→　</a:t>
          </a:r>
          <a:r>
            <a:rPr kumimoji="1" lang="ja-JP" altLang="en-US" sz="1800" b="1" u="sng">
              <a:solidFill>
                <a:srgbClr val="FF0000"/>
              </a:solidFill>
              <a:latin typeface="HGｺﾞｼｯｸM" panose="020B0609000000000000" pitchFamily="49" charset="-128"/>
              <a:ea typeface="HGｺﾞｼｯｸM" panose="020B0609000000000000" pitchFamily="49" charset="-128"/>
            </a:rPr>
            <a:t>必要保育士数が２人から３人に増えるため、追加で必要となる保育士の人件費分を入力可能</a:t>
          </a:r>
        </a:p>
        <a:p>
          <a:endParaRPr kumimoji="1" lang="ja-JP" altLang="en-US" sz="1800">
            <a:latin typeface="HGｺﾞｼｯｸM" panose="020B0609000000000000" pitchFamily="49" charset="-128"/>
            <a:ea typeface="HGｺﾞｼｯｸM" panose="020B0609000000000000" pitchFamily="49" charset="-128"/>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36</xdr:col>
      <xdr:colOff>0</xdr:colOff>
      <xdr:row>7</xdr:row>
      <xdr:rowOff>63874</xdr:rowOff>
    </xdr:from>
    <xdr:to>
      <xdr:col>37</xdr:col>
      <xdr:colOff>9525</xdr:colOff>
      <xdr:row>11</xdr:row>
      <xdr:rowOff>61073</xdr:rowOff>
    </xdr:to>
    <xdr:sp macro="" textlink="">
      <xdr:nvSpPr>
        <xdr:cNvPr id="4" name="右大かっこ 3">
          <a:extLst>
            <a:ext uri="{FF2B5EF4-FFF2-40B4-BE49-F238E27FC236}">
              <a16:creationId xmlns:a16="http://schemas.microsoft.com/office/drawing/2014/main" id="{AD9F1558-AB47-4523-804D-F8320FE0BEC8}"/>
            </a:ext>
          </a:extLst>
        </xdr:cNvPr>
        <xdr:cNvSpPr/>
      </xdr:nvSpPr>
      <xdr:spPr>
        <a:xfrm>
          <a:off x="6076950" y="1864099"/>
          <a:ext cx="190500" cy="949699"/>
        </a:xfrm>
        <a:prstGeom prst="rightBracket">
          <a:avLst/>
        </a:prstGeom>
        <a:ln w="571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31936</xdr:colOff>
      <xdr:row>9</xdr:row>
      <xdr:rowOff>34738</xdr:rowOff>
    </xdr:from>
    <xdr:to>
      <xdr:col>39</xdr:col>
      <xdr:colOff>73398</xdr:colOff>
      <xdr:row>9</xdr:row>
      <xdr:rowOff>166408</xdr:rowOff>
    </xdr:to>
    <xdr:sp macro="" textlink="">
      <xdr:nvSpPr>
        <xdr:cNvPr id="5" name="矢印: 右 4">
          <a:extLst>
            <a:ext uri="{FF2B5EF4-FFF2-40B4-BE49-F238E27FC236}">
              <a16:creationId xmlns:a16="http://schemas.microsoft.com/office/drawing/2014/main" id="{28B32ECE-24CE-41BB-A46E-E10489331ABF}"/>
            </a:ext>
          </a:extLst>
        </xdr:cNvPr>
        <xdr:cNvSpPr/>
      </xdr:nvSpPr>
      <xdr:spPr>
        <a:xfrm>
          <a:off x="6289861" y="2273113"/>
          <a:ext cx="403412" cy="131670"/>
        </a:xfrm>
        <a:prstGeom prst="rightArrow">
          <a:avLst/>
        </a:prstGeom>
        <a:ln>
          <a:solidFill>
            <a:sysClr val="windowText" lastClr="000000"/>
          </a:solidFill>
          <a:prstDash val="sysDash"/>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73399</xdr:colOff>
      <xdr:row>7</xdr:row>
      <xdr:rowOff>19050</xdr:rowOff>
    </xdr:from>
    <xdr:to>
      <xdr:col>49</xdr:col>
      <xdr:colOff>373717</xdr:colOff>
      <xdr:row>11</xdr:row>
      <xdr:rowOff>105896</xdr:rowOff>
    </xdr:to>
    <xdr:sp macro="" textlink="">
      <xdr:nvSpPr>
        <xdr:cNvPr id="6" name="テキスト ボックス 5">
          <a:extLst>
            <a:ext uri="{FF2B5EF4-FFF2-40B4-BE49-F238E27FC236}">
              <a16:creationId xmlns:a16="http://schemas.microsoft.com/office/drawing/2014/main" id="{3D27062D-20CF-4A0D-B0B6-B47B8F99E9D7}"/>
            </a:ext>
          </a:extLst>
        </xdr:cNvPr>
        <xdr:cNvSpPr txBox="1"/>
      </xdr:nvSpPr>
      <xdr:spPr>
        <a:xfrm>
          <a:off x="6693274" y="1819275"/>
          <a:ext cx="7158318" cy="103934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HGｺﾞｼｯｸE" panose="020B0909000000000000" pitchFamily="49" charset="-128"/>
              <a:ea typeface="HGｺﾞｼｯｸE" panose="020B0909000000000000" pitchFamily="49" charset="-128"/>
            </a:rPr>
            <a:t>・「園毎の固有番号」に基づき、</a:t>
          </a:r>
          <a:r>
            <a:rPr kumimoji="1" lang="en-US" altLang="ja-JP" sz="1200" u="sng">
              <a:solidFill>
                <a:srgbClr val="FF0000"/>
              </a:solidFill>
              <a:latin typeface="HGｺﾞｼｯｸE" panose="020B0909000000000000" pitchFamily="49" charset="-128"/>
              <a:ea typeface="HGｺﾞｼｯｸE" panose="020B0909000000000000" pitchFamily="49" charset="-128"/>
            </a:rPr>
            <a:t>11</a:t>
          </a:r>
          <a:r>
            <a:rPr kumimoji="1" lang="ja-JP" altLang="en-US" sz="1200" u="sng">
              <a:solidFill>
                <a:srgbClr val="FF0000"/>
              </a:solidFill>
              <a:latin typeface="HGｺﾞｼｯｸE" panose="020B0909000000000000" pitchFamily="49" charset="-128"/>
              <a:ea typeface="HGｺﾞｼｯｸE" panose="020B0909000000000000" pitchFamily="49" charset="-128"/>
            </a:rPr>
            <a:t>月</a:t>
          </a:r>
          <a:r>
            <a:rPr kumimoji="1" lang="en-US" altLang="ja-JP" sz="1200" u="sng">
              <a:solidFill>
                <a:srgbClr val="FF0000"/>
              </a:solidFill>
              <a:latin typeface="HGｺﾞｼｯｸE" panose="020B0909000000000000" pitchFamily="49" charset="-128"/>
              <a:ea typeface="HGｺﾞｼｯｸE" panose="020B0909000000000000" pitchFamily="49" charset="-128"/>
            </a:rPr>
            <a:t>25</a:t>
          </a:r>
          <a:r>
            <a:rPr kumimoji="1" lang="ja-JP" altLang="en-US" sz="1200" u="sng">
              <a:solidFill>
                <a:srgbClr val="FF0000"/>
              </a:solidFill>
              <a:latin typeface="HGｺﾞｼｯｸE" panose="020B0909000000000000" pitchFamily="49" charset="-128"/>
              <a:ea typeface="HGｺﾞｼｯｸE" panose="020B0909000000000000" pitchFamily="49" charset="-128"/>
            </a:rPr>
            <a:t>日時点の情報</a:t>
          </a:r>
          <a:r>
            <a:rPr kumimoji="1" lang="ja-JP" altLang="en-US" sz="1200">
              <a:latin typeface="HGｺﾞｼｯｸE" panose="020B0909000000000000" pitchFamily="49" charset="-128"/>
              <a:ea typeface="HGｺﾞｼｯｸE" panose="020B0909000000000000" pitchFamily="49" charset="-128"/>
            </a:rPr>
            <a:t>を記載しております。</a:t>
          </a:r>
          <a:endParaRPr kumimoji="1" lang="en-US" altLang="ja-JP" sz="1200">
            <a:latin typeface="HGｺﾞｼｯｸE" panose="020B0909000000000000" pitchFamily="49" charset="-128"/>
            <a:ea typeface="HGｺﾞｼｯｸE" panose="020B0909000000000000" pitchFamily="49" charset="-128"/>
          </a:endParaRPr>
        </a:p>
        <a:p>
          <a:endParaRPr kumimoji="1" lang="en-US" altLang="ja-JP" sz="1200">
            <a:latin typeface="HGｺﾞｼｯｸE" panose="020B0909000000000000" pitchFamily="49" charset="-128"/>
            <a:ea typeface="HGｺﾞｼｯｸE" panose="020B0909000000000000" pitchFamily="49" charset="-128"/>
          </a:endParaRPr>
        </a:p>
        <a:p>
          <a:r>
            <a:rPr kumimoji="1" lang="ja-JP" altLang="en-US" sz="1200">
              <a:latin typeface="HGｺﾞｼｯｸE" panose="020B0909000000000000" pitchFamily="49" charset="-128"/>
              <a:ea typeface="HGｺﾞｼｯｸE" panose="020B0909000000000000" pitchFamily="49" charset="-128"/>
            </a:rPr>
            <a:t>・</a:t>
          </a:r>
          <a:r>
            <a:rPr kumimoji="1" lang="ja-JP" altLang="en-US" sz="1200" u="sng">
              <a:solidFill>
                <a:srgbClr val="FF0000"/>
              </a:solidFill>
              <a:latin typeface="HGｺﾞｼｯｸE" panose="020B0909000000000000" pitchFamily="49" charset="-128"/>
              <a:ea typeface="HGｺﾞｼｯｸE" panose="020B0909000000000000" pitchFamily="49" charset="-128"/>
            </a:rPr>
            <a:t>令和</a:t>
          </a:r>
          <a:r>
            <a:rPr kumimoji="1" lang="en-US" altLang="ja-JP" sz="1200" u="sng">
              <a:solidFill>
                <a:srgbClr val="FF0000"/>
              </a:solidFill>
              <a:latin typeface="HGｺﾞｼｯｸE" panose="020B0909000000000000" pitchFamily="49" charset="-128"/>
              <a:ea typeface="HGｺﾞｼｯｸE" panose="020B0909000000000000" pitchFamily="49" charset="-128"/>
            </a:rPr>
            <a:t>6</a:t>
          </a:r>
          <a:r>
            <a:rPr kumimoji="1" lang="ja-JP" altLang="en-US" sz="1200" u="sng">
              <a:solidFill>
                <a:srgbClr val="FF0000"/>
              </a:solidFill>
              <a:latin typeface="HGｺﾞｼｯｸE" panose="020B0909000000000000" pitchFamily="49" charset="-128"/>
              <a:ea typeface="HGｺﾞｼｯｸE" panose="020B0909000000000000" pitchFamily="49" charset="-128"/>
            </a:rPr>
            <a:t>年</a:t>
          </a:r>
          <a:r>
            <a:rPr kumimoji="1" lang="en-US" altLang="ja-JP" sz="1200" u="sng">
              <a:solidFill>
                <a:srgbClr val="FF0000"/>
              </a:solidFill>
              <a:latin typeface="HGｺﾞｼｯｸE" panose="020B0909000000000000" pitchFamily="49" charset="-128"/>
              <a:ea typeface="HGｺﾞｼｯｸE" panose="020B0909000000000000" pitchFamily="49" charset="-128"/>
            </a:rPr>
            <a:t>12</a:t>
          </a:r>
          <a:r>
            <a:rPr kumimoji="1" lang="ja-JP" altLang="en-US" sz="1200" u="sng">
              <a:solidFill>
                <a:srgbClr val="FF0000"/>
              </a:solidFill>
              <a:latin typeface="HGｺﾞｼｯｸE" panose="020B0909000000000000" pitchFamily="49" charset="-128"/>
              <a:ea typeface="HGｺﾞｼｯｸE" panose="020B0909000000000000" pitchFamily="49" charset="-128"/>
            </a:rPr>
            <a:t>月時点で修正があった場合は</a:t>
          </a:r>
          <a:r>
            <a:rPr kumimoji="1" lang="ja-JP" altLang="en-US" sz="1200">
              <a:latin typeface="HGｺﾞｼｯｸE" panose="020B0909000000000000" pitchFamily="49" charset="-128"/>
              <a:ea typeface="HGｺﾞｼｯｸE" panose="020B0909000000000000" pitchFamily="49" charset="-128"/>
            </a:rPr>
            <a:t>恐縮ですが、</a:t>
          </a:r>
          <a:r>
            <a:rPr kumimoji="1" lang="ja-JP" altLang="en-US" sz="1200" u="sng">
              <a:solidFill>
                <a:srgbClr val="FF0000"/>
              </a:solidFill>
              <a:latin typeface="HGｺﾞｼｯｸE" panose="020B0909000000000000" pitchFamily="49" charset="-128"/>
              <a:ea typeface="HGｺﾞｼｯｸE" panose="020B0909000000000000" pitchFamily="49" charset="-128"/>
            </a:rPr>
            <a:t>関数の上から上書き</a:t>
          </a:r>
          <a:r>
            <a:rPr kumimoji="1" lang="ja-JP" altLang="en-US" sz="1200">
              <a:latin typeface="HGｺﾞｼｯｸE" panose="020B0909000000000000" pitchFamily="49" charset="-128"/>
              <a:ea typeface="HGｺﾞｼｯｸE" panose="020B0909000000000000" pitchFamily="49" charset="-128"/>
            </a:rPr>
            <a:t>願います。</a:t>
          </a:r>
        </a:p>
      </xdr:txBody>
    </xdr:sp>
    <xdr:clientData/>
  </xdr:twoCellAnchor>
  <xdr:twoCellAnchor>
    <xdr:from>
      <xdr:col>37</xdr:col>
      <xdr:colOff>161058</xdr:colOff>
      <xdr:row>16</xdr:row>
      <xdr:rowOff>180974</xdr:rowOff>
    </xdr:from>
    <xdr:to>
      <xdr:col>47</xdr:col>
      <xdr:colOff>209549</xdr:colOff>
      <xdr:row>19</xdr:row>
      <xdr:rowOff>12987</xdr:rowOff>
    </xdr:to>
    <xdr:sp macro="" textlink="">
      <xdr:nvSpPr>
        <xdr:cNvPr id="7" name="テキスト ボックス 6">
          <a:extLst>
            <a:ext uri="{FF2B5EF4-FFF2-40B4-BE49-F238E27FC236}">
              <a16:creationId xmlns:a16="http://schemas.microsoft.com/office/drawing/2014/main" id="{315DF468-010F-4C00-A1FE-6D346BDFA695}"/>
            </a:ext>
          </a:extLst>
        </xdr:cNvPr>
        <xdr:cNvSpPr txBox="1"/>
      </xdr:nvSpPr>
      <xdr:spPr>
        <a:xfrm>
          <a:off x="6418983" y="4190999"/>
          <a:ext cx="5896841" cy="670213"/>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700"/>
            </a:lnSpc>
          </a:pPr>
          <a:r>
            <a:rPr kumimoji="1" lang="ja-JP" altLang="en-US" sz="1400">
              <a:latin typeface="HGSｺﾞｼｯｸE" panose="020B0900000000000000" pitchFamily="50" charset="-128"/>
              <a:ea typeface="HGSｺﾞｼｯｸE" panose="020B0900000000000000" pitchFamily="50" charset="-128"/>
            </a:rPr>
            <a:t>・開園時間について、修正がある場合は関数の上から修正願います。</a:t>
          </a:r>
        </a:p>
      </xdr:txBody>
    </xdr:sp>
    <xdr:clientData/>
  </xdr:twoCellAnchor>
  <xdr:twoCellAnchor>
    <xdr:from>
      <xdr:col>36</xdr:col>
      <xdr:colOff>0</xdr:colOff>
      <xdr:row>15</xdr:row>
      <xdr:rowOff>0</xdr:rowOff>
    </xdr:from>
    <xdr:to>
      <xdr:col>37</xdr:col>
      <xdr:colOff>85725</xdr:colOff>
      <xdr:row>20</xdr:row>
      <xdr:rowOff>247650</xdr:rowOff>
    </xdr:to>
    <xdr:sp macro="" textlink="">
      <xdr:nvSpPr>
        <xdr:cNvPr id="8" name="右中かっこ 7">
          <a:extLst>
            <a:ext uri="{FF2B5EF4-FFF2-40B4-BE49-F238E27FC236}">
              <a16:creationId xmlns:a16="http://schemas.microsoft.com/office/drawing/2014/main" id="{39BF0D9E-CE17-4165-8BA2-61E9F384675B}"/>
            </a:ext>
          </a:extLst>
        </xdr:cNvPr>
        <xdr:cNvSpPr/>
      </xdr:nvSpPr>
      <xdr:spPr bwMode="auto">
        <a:xfrm>
          <a:off x="6076950" y="3686175"/>
          <a:ext cx="266700" cy="1666875"/>
        </a:xfrm>
        <a:prstGeom prst="rightBrace">
          <a:avLst/>
        </a:prstGeom>
        <a:ln w="28575">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27</xdr:col>
      <xdr:colOff>33618</xdr:colOff>
      <xdr:row>8</xdr:row>
      <xdr:rowOff>44824</xdr:rowOff>
    </xdr:from>
    <xdr:to>
      <xdr:col>27</xdr:col>
      <xdr:colOff>224118</xdr:colOff>
      <xdr:row>10</xdr:row>
      <xdr:rowOff>243728</xdr:rowOff>
    </xdr:to>
    <xdr:sp macro="" textlink="">
      <xdr:nvSpPr>
        <xdr:cNvPr id="3" name="右大かっこ 2">
          <a:extLst>
            <a:ext uri="{FF2B5EF4-FFF2-40B4-BE49-F238E27FC236}">
              <a16:creationId xmlns:a16="http://schemas.microsoft.com/office/drawing/2014/main" id="{B9A0B66A-4A17-4866-8797-465563FA576B}"/>
            </a:ext>
          </a:extLst>
        </xdr:cNvPr>
        <xdr:cNvSpPr/>
      </xdr:nvSpPr>
      <xdr:spPr>
        <a:xfrm>
          <a:off x="6499412" y="1905000"/>
          <a:ext cx="190500" cy="949699"/>
        </a:xfrm>
        <a:prstGeom prst="rightBracket">
          <a:avLst/>
        </a:prstGeom>
        <a:ln w="571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246529</xdr:colOff>
      <xdr:row>8</xdr:row>
      <xdr:rowOff>453838</xdr:rowOff>
    </xdr:from>
    <xdr:to>
      <xdr:col>27</xdr:col>
      <xdr:colOff>649941</xdr:colOff>
      <xdr:row>9</xdr:row>
      <xdr:rowOff>126066</xdr:rowOff>
    </xdr:to>
    <xdr:sp macro="" textlink="">
      <xdr:nvSpPr>
        <xdr:cNvPr id="4" name="矢印: 右 3">
          <a:extLst>
            <a:ext uri="{FF2B5EF4-FFF2-40B4-BE49-F238E27FC236}">
              <a16:creationId xmlns:a16="http://schemas.microsoft.com/office/drawing/2014/main" id="{2BA30111-8B3A-402F-AF0B-D599023F339B}"/>
            </a:ext>
          </a:extLst>
        </xdr:cNvPr>
        <xdr:cNvSpPr/>
      </xdr:nvSpPr>
      <xdr:spPr>
        <a:xfrm>
          <a:off x="6712323" y="2314014"/>
          <a:ext cx="403412" cy="131670"/>
        </a:xfrm>
        <a:prstGeom prst="rightArrow">
          <a:avLst/>
        </a:prstGeom>
        <a:ln>
          <a:solidFill>
            <a:sysClr val="windowText" lastClr="000000"/>
          </a:solidFill>
          <a:prstDash val="sysDash"/>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649942</xdr:colOff>
      <xdr:row>8</xdr:row>
      <xdr:rowOff>0</xdr:rowOff>
    </xdr:from>
    <xdr:to>
      <xdr:col>53</xdr:col>
      <xdr:colOff>177054</xdr:colOff>
      <xdr:row>10</xdr:row>
      <xdr:rowOff>288551</xdr:rowOff>
    </xdr:to>
    <xdr:sp macro="" textlink="">
      <xdr:nvSpPr>
        <xdr:cNvPr id="5" name="テキスト ボックス 4">
          <a:extLst>
            <a:ext uri="{FF2B5EF4-FFF2-40B4-BE49-F238E27FC236}">
              <a16:creationId xmlns:a16="http://schemas.microsoft.com/office/drawing/2014/main" id="{AF5BB3ED-2ABF-4DD5-A2EC-D4B2A233B8F8}"/>
            </a:ext>
          </a:extLst>
        </xdr:cNvPr>
        <xdr:cNvSpPr txBox="1"/>
      </xdr:nvSpPr>
      <xdr:spPr>
        <a:xfrm>
          <a:off x="7115736" y="1860176"/>
          <a:ext cx="7068671" cy="103934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HGｺﾞｼｯｸE" panose="020B0909000000000000" pitchFamily="49" charset="-128"/>
              <a:ea typeface="HGｺﾞｼｯｸE" panose="020B0909000000000000" pitchFamily="49" charset="-128"/>
            </a:rPr>
            <a:t>・「園毎の固有番号」に基づき、</a:t>
          </a:r>
          <a:r>
            <a:rPr kumimoji="1" lang="en-US" altLang="ja-JP" sz="1200" u="sng">
              <a:solidFill>
                <a:srgbClr val="FF0000"/>
              </a:solidFill>
              <a:latin typeface="HGｺﾞｼｯｸE" panose="020B0909000000000000" pitchFamily="49" charset="-128"/>
              <a:ea typeface="HGｺﾞｼｯｸE" panose="020B0909000000000000" pitchFamily="49" charset="-128"/>
            </a:rPr>
            <a:t>2</a:t>
          </a:r>
          <a:r>
            <a:rPr kumimoji="1" lang="ja-JP" altLang="en-US" sz="1200" u="sng">
              <a:solidFill>
                <a:srgbClr val="FF0000"/>
              </a:solidFill>
              <a:latin typeface="HGｺﾞｼｯｸE" panose="020B0909000000000000" pitchFamily="49" charset="-128"/>
              <a:ea typeface="HGｺﾞｼｯｸE" panose="020B0909000000000000" pitchFamily="49" charset="-128"/>
            </a:rPr>
            <a:t>月</a:t>
          </a:r>
          <a:r>
            <a:rPr kumimoji="1" lang="en-US" altLang="ja-JP" sz="1200" u="sng">
              <a:solidFill>
                <a:srgbClr val="FF0000"/>
              </a:solidFill>
              <a:latin typeface="HGｺﾞｼｯｸE" panose="020B0909000000000000" pitchFamily="49" charset="-128"/>
              <a:ea typeface="HGｺﾞｼｯｸE" panose="020B0909000000000000" pitchFamily="49" charset="-128"/>
            </a:rPr>
            <a:t>1</a:t>
          </a:r>
          <a:r>
            <a:rPr kumimoji="1" lang="ja-JP" altLang="en-US" sz="1200" u="sng">
              <a:solidFill>
                <a:srgbClr val="FF0000"/>
              </a:solidFill>
              <a:latin typeface="HGｺﾞｼｯｸE" panose="020B0909000000000000" pitchFamily="49" charset="-128"/>
              <a:ea typeface="HGｺﾞｼｯｸE" panose="020B0909000000000000" pitchFamily="49" charset="-128"/>
            </a:rPr>
            <a:t>日時点の情報</a:t>
          </a:r>
          <a:r>
            <a:rPr kumimoji="1" lang="ja-JP" altLang="en-US" sz="1200">
              <a:latin typeface="HGｺﾞｼｯｸE" panose="020B0909000000000000" pitchFamily="49" charset="-128"/>
              <a:ea typeface="HGｺﾞｼｯｸE" panose="020B0909000000000000" pitchFamily="49" charset="-128"/>
            </a:rPr>
            <a:t>を記載しております。</a:t>
          </a:r>
          <a:endParaRPr kumimoji="1" lang="en-US" altLang="ja-JP" sz="1200">
            <a:latin typeface="HGｺﾞｼｯｸE" panose="020B0909000000000000" pitchFamily="49" charset="-128"/>
            <a:ea typeface="HGｺﾞｼｯｸE" panose="020B0909000000000000" pitchFamily="49" charset="-128"/>
          </a:endParaRPr>
        </a:p>
        <a:p>
          <a:endParaRPr kumimoji="1" lang="en-US" altLang="ja-JP" sz="1200">
            <a:latin typeface="HGｺﾞｼｯｸE" panose="020B0909000000000000" pitchFamily="49" charset="-128"/>
            <a:ea typeface="HGｺﾞｼｯｸE" panose="020B0909000000000000" pitchFamily="49" charset="-128"/>
          </a:endParaRPr>
        </a:p>
        <a:p>
          <a:r>
            <a:rPr kumimoji="1" lang="ja-JP" altLang="en-US" sz="1200">
              <a:latin typeface="HGｺﾞｼｯｸE" panose="020B0909000000000000" pitchFamily="49" charset="-128"/>
              <a:ea typeface="HGｺﾞｼｯｸE" panose="020B0909000000000000" pitchFamily="49" charset="-128"/>
            </a:rPr>
            <a:t>・</a:t>
          </a:r>
          <a:r>
            <a:rPr kumimoji="1" lang="ja-JP" altLang="en-US" sz="1200" u="sng">
              <a:solidFill>
                <a:srgbClr val="FF0000"/>
              </a:solidFill>
              <a:latin typeface="HGｺﾞｼｯｸE" panose="020B0909000000000000" pitchFamily="49" charset="-128"/>
              <a:ea typeface="HGｺﾞｼｯｸE" panose="020B0909000000000000" pitchFamily="49" charset="-128"/>
            </a:rPr>
            <a:t>令和</a:t>
          </a:r>
          <a:r>
            <a:rPr kumimoji="1" lang="en-US" altLang="ja-JP" sz="1200" u="sng">
              <a:solidFill>
                <a:srgbClr val="FF0000"/>
              </a:solidFill>
              <a:latin typeface="HGｺﾞｼｯｸE" panose="020B0909000000000000" pitchFamily="49" charset="-128"/>
              <a:ea typeface="HGｺﾞｼｯｸE" panose="020B0909000000000000" pitchFamily="49" charset="-128"/>
            </a:rPr>
            <a:t>6</a:t>
          </a:r>
          <a:r>
            <a:rPr kumimoji="1" lang="ja-JP" altLang="en-US" sz="1200" u="sng">
              <a:solidFill>
                <a:srgbClr val="FF0000"/>
              </a:solidFill>
              <a:latin typeface="HGｺﾞｼｯｸE" panose="020B0909000000000000" pitchFamily="49" charset="-128"/>
              <a:ea typeface="HGｺﾞｼｯｸE" panose="020B0909000000000000" pitchFamily="49" charset="-128"/>
            </a:rPr>
            <a:t>年</a:t>
          </a:r>
          <a:r>
            <a:rPr kumimoji="1" lang="en-US" altLang="ja-JP" sz="1200" u="sng">
              <a:solidFill>
                <a:srgbClr val="FF0000"/>
              </a:solidFill>
              <a:latin typeface="HGｺﾞｼｯｸE" panose="020B0909000000000000" pitchFamily="49" charset="-128"/>
              <a:ea typeface="HGｺﾞｼｯｸE" panose="020B0909000000000000" pitchFamily="49" charset="-128"/>
            </a:rPr>
            <a:t>3</a:t>
          </a:r>
          <a:r>
            <a:rPr kumimoji="1" lang="ja-JP" altLang="en-US" sz="1200" u="sng">
              <a:solidFill>
                <a:srgbClr val="FF0000"/>
              </a:solidFill>
              <a:latin typeface="HGｺﾞｼｯｸE" panose="020B0909000000000000" pitchFamily="49" charset="-128"/>
              <a:ea typeface="HGｺﾞｼｯｸE" panose="020B0909000000000000" pitchFamily="49" charset="-128"/>
            </a:rPr>
            <a:t>月時点で修正があった場合は</a:t>
          </a:r>
          <a:r>
            <a:rPr kumimoji="1" lang="ja-JP" altLang="en-US" sz="1200">
              <a:latin typeface="HGｺﾞｼｯｸE" panose="020B0909000000000000" pitchFamily="49" charset="-128"/>
              <a:ea typeface="HGｺﾞｼｯｸE" panose="020B0909000000000000" pitchFamily="49" charset="-128"/>
            </a:rPr>
            <a:t>恐縮ですが、</a:t>
          </a:r>
          <a:r>
            <a:rPr kumimoji="1" lang="ja-JP" altLang="en-US" sz="1200" u="sng">
              <a:solidFill>
                <a:srgbClr val="FF0000"/>
              </a:solidFill>
              <a:latin typeface="HGｺﾞｼｯｸE" panose="020B0909000000000000" pitchFamily="49" charset="-128"/>
              <a:ea typeface="HGｺﾞｼｯｸE" panose="020B0909000000000000" pitchFamily="49" charset="-128"/>
            </a:rPr>
            <a:t>関数の上から上書き</a:t>
          </a:r>
          <a:r>
            <a:rPr kumimoji="1" lang="ja-JP" altLang="en-US" sz="1200">
              <a:latin typeface="HGｺﾞｼｯｸE" panose="020B0909000000000000" pitchFamily="49" charset="-128"/>
              <a:ea typeface="HGｺﾞｼｯｸE" panose="020B0909000000000000" pitchFamily="49" charset="-128"/>
            </a:rPr>
            <a:t>願います。</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27</xdr:col>
      <xdr:colOff>22412</xdr:colOff>
      <xdr:row>8</xdr:row>
      <xdr:rowOff>44824</xdr:rowOff>
    </xdr:from>
    <xdr:to>
      <xdr:col>27</xdr:col>
      <xdr:colOff>212912</xdr:colOff>
      <xdr:row>10</xdr:row>
      <xdr:rowOff>221317</xdr:rowOff>
    </xdr:to>
    <xdr:sp macro="" textlink="">
      <xdr:nvSpPr>
        <xdr:cNvPr id="2" name="右大かっこ 1">
          <a:extLst>
            <a:ext uri="{FF2B5EF4-FFF2-40B4-BE49-F238E27FC236}">
              <a16:creationId xmlns:a16="http://schemas.microsoft.com/office/drawing/2014/main" id="{C70227A7-2C1B-43C1-9618-F409EB0D8D51}"/>
            </a:ext>
          </a:extLst>
        </xdr:cNvPr>
        <xdr:cNvSpPr/>
      </xdr:nvSpPr>
      <xdr:spPr>
        <a:xfrm>
          <a:off x="7283824" y="1871383"/>
          <a:ext cx="190500" cy="949699"/>
        </a:xfrm>
        <a:prstGeom prst="rightBracket">
          <a:avLst/>
        </a:prstGeom>
        <a:ln w="571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212911</xdr:colOff>
      <xdr:row>9</xdr:row>
      <xdr:rowOff>5603</xdr:rowOff>
    </xdr:from>
    <xdr:to>
      <xdr:col>29</xdr:col>
      <xdr:colOff>145676</xdr:colOff>
      <xdr:row>9</xdr:row>
      <xdr:rowOff>137273</xdr:rowOff>
    </xdr:to>
    <xdr:sp macro="" textlink="">
      <xdr:nvSpPr>
        <xdr:cNvPr id="3" name="矢印: 右 2">
          <a:extLst>
            <a:ext uri="{FF2B5EF4-FFF2-40B4-BE49-F238E27FC236}">
              <a16:creationId xmlns:a16="http://schemas.microsoft.com/office/drawing/2014/main" id="{C79834B9-A0CB-4C66-8A0B-89D45C40DBC5}"/>
            </a:ext>
          </a:extLst>
        </xdr:cNvPr>
        <xdr:cNvSpPr/>
      </xdr:nvSpPr>
      <xdr:spPr>
        <a:xfrm>
          <a:off x="7474323" y="2280397"/>
          <a:ext cx="403412" cy="131670"/>
        </a:xfrm>
        <a:prstGeom prst="rightArrow">
          <a:avLst/>
        </a:prstGeom>
        <a:ln>
          <a:solidFill>
            <a:sysClr val="windowText" lastClr="000000"/>
          </a:solidFill>
          <a:prstDash val="sysDash"/>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145677</xdr:colOff>
      <xdr:row>8</xdr:row>
      <xdr:rowOff>0</xdr:rowOff>
    </xdr:from>
    <xdr:to>
      <xdr:col>60</xdr:col>
      <xdr:colOff>8966</xdr:colOff>
      <xdr:row>10</xdr:row>
      <xdr:rowOff>266140</xdr:rowOff>
    </xdr:to>
    <xdr:sp macro="" textlink="">
      <xdr:nvSpPr>
        <xdr:cNvPr id="4" name="テキスト ボックス 3">
          <a:extLst>
            <a:ext uri="{FF2B5EF4-FFF2-40B4-BE49-F238E27FC236}">
              <a16:creationId xmlns:a16="http://schemas.microsoft.com/office/drawing/2014/main" id="{685EF9C1-2DB4-49FD-B3F8-E2E80478902A}"/>
            </a:ext>
          </a:extLst>
        </xdr:cNvPr>
        <xdr:cNvSpPr txBox="1"/>
      </xdr:nvSpPr>
      <xdr:spPr>
        <a:xfrm>
          <a:off x="7877736" y="1826559"/>
          <a:ext cx="7158318" cy="103934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HGｺﾞｼｯｸE" panose="020B0909000000000000" pitchFamily="49" charset="-128"/>
              <a:ea typeface="HGｺﾞｼｯｸE" panose="020B0909000000000000" pitchFamily="49" charset="-128"/>
            </a:rPr>
            <a:t>・「園毎の固有番号」に基づき、</a:t>
          </a:r>
          <a:r>
            <a:rPr kumimoji="1" lang="en-US" altLang="ja-JP" sz="1200" u="sng">
              <a:solidFill>
                <a:srgbClr val="FF0000"/>
              </a:solidFill>
              <a:latin typeface="HGｺﾞｼｯｸE" panose="020B0909000000000000" pitchFamily="49" charset="-128"/>
              <a:ea typeface="HGｺﾞｼｯｸE" panose="020B0909000000000000" pitchFamily="49" charset="-128"/>
            </a:rPr>
            <a:t>2</a:t>
          </a:r>
          <a:r>
            <a:rPr kumimoji="1" lang="ja-JP" altLang="en-US" sz="1200" u="sng">
              <a:solidFill>
                <a:srgbClr val="FF0000"/>
              </a:solidFill>
              <a:latin typeface="HGｺﾞｼｯｸE" panose="020B0909000000000000" pitchFamily="49" charset="-128"/>
              <a:ea typeface="HGｺﾞｼｯｸE" panose="020B0909000000000000" pitchFamily="49" charset="-128"/>
            </a:rPr>
            <a:t>月</a:t>
          </a:r>
          <a:r>
            <a:rPr kumimoji="1" lang="en-US" altLang="ja-JP" sz="1200" u="sng">
              <a:solidFill>
                <a:srgbClr val="FF0000"/>
              </a:solidFill>
              <a:latin typeface="HGｺﾞｼｯｸE" panose="020B0909000000000000" pitchFamily="49" charset="-128"/>
              <a:ea typeface="HGｺﾞｼｯｸE" panose="020B0909000000000000" pitchFamily="49" charset="-128"/>
            </a:rPr>
            <a:t>1</a:t>
          </a:r>
          <a:r>
            <a:rPr kumimoji="1" lang="ja-JP" altLang="en-US" sz="1200" u="sng">
              <a:solidFill>
                <a:srgbClr val="FF0000"/>
              </a:solidFill>
              <a:latin typeface="HGｺﾞｼｯｸE" panose="020B0909000000000000" pitchFamily="49" charset="-128"/>
              <a:ea typeface="HGｺﾞｼｯｸE" panose="020B0909000000000000" pitchFamily="49" charset="-128"/>
            </a:rPr>
            <a:t>日時点の情報</a:t>
          </a:r>
          <a:r>
            <a:rPr kumimoji="1" lang="ja-JP" altLang="en-US" sz="1200">
              <a:latin typeface="HGｺﾞｼｯｸE" panose="020B0909000000000000" pitchFamily="49" charset="-128"/>
              <a:ea typeface="HGｺﾞｼｯｸE" panose="020B0909000000000000" pitchFamily="49" charset="-128"/>
            </a:rPr>
            <a:t>を記載しております。</a:t>
          </a:r>
          <a:endParaRPr kumimoji="1" lang="en-US" altLang="ja-JP" sz="1200">
            <a:latin typeface="HGｺﾞｼｯｸE" panose="020B0909000000000000" pitchFamily="49" charset="-128"/>
            <a:ea typeface="HGｺﾞｼｯｸE" panose="020B0909000000000000" pitchFamily="49" charset="-128"/>
          </a:endParaRPr>
        </a:p>
        <a:p>
          <a:endParaRPr kumimoji="1" lang="en-US" altLang="ja-JP" sz="1200">
            <a:latin typeface="HGｺﾞｼｯｸE" panose="020B0909000000000000" pitchFamily="49" charset="-128"/>
            <a:ea typeface="HGｺﾞｼｯｸE" panose="020B0909000000000000" pitchFamily="49" charset="-128"/>
          </a:endParaRPr>
        </a:p>
        <a:p>
          <a:r>
            <a:rPr kumimoji="1" lang="ja-JP" altLang="en-US" sz="1200">
              <a:latin typeface="HGｺﾞｼｯｸE" panose="020B0909000000000000" pitchFamily="49" charset="-128"/>
              <a:ea typeface="HGｺﾞｼｯｸE" panose="020B0909000000000000" pitchFamily="49" charset="-128"/>
            </a:rPr>
            <a:t>・</a:t>
          </a:r>
          <a:r>
            <a:rPr kumimoji="1" lang="ja-JP" altLang="en-US" sz="1200" u="sng">
              <a:solidFill>
                <a:srgbClr val="FF0000"/>
              </a:solidFill>
              <a:latin typeface="HGｺﾞｼｯｸE" panose="020B0909000000000000" pitchFamily="49" charset="-128"/>
              <a:ea typeface="HGｺﾞｼｯｸE" panose="020B0909000000000000" pitchFamily="49" charset="-128"/>
            </a:rPr>
            <a:t>令和</a:t>
          </a:r>
          <a:r>
            <a:rPr kumimoji="1" lang="en-US" altLang="ja-JP" sz="1200" u="sng">
              <a:solidFill>
                <a:srgbClr val="FF0000"/>
              </a:solidFill>
              <a:latin typeface="HGｺﾞｼｯｸE" panose="020B0909000000000000" pitchFamily="49" charset="-128"/>
              <a:ea typeface="HGｺﾞｼｯｸE" panose="020B0909000000000000" pitchFamily="49" charset="-128"/>
            </a:rPr>
            <a:t>6</a:t>
          </a:r>
          <a:r>
            <a:rPr kumimoji="1" lang="ja-JP" altLang="en-US" sz="1200" u="sng">
              <a:solidFill>
                <a:srgbClr val="FF0000"/>
              </a:solidFill>
              <a:latin typeface="HGｺﾞｼｯｸE" panose="020B0909000000000000" pitchFamily="49" charset="-128"/>
              <a:ea typeface="HGｺﾞｼｯｸE" panose="020B0909000000000000" pitchFamily="49" charset="-128"/>
            </a:rPr>
            <a:t>年</a:t>
          </a:r>
          <a:r>
            <a:rPr kumimoji="1" lang="en-US" altLang="ja-JP" sz="1200" u="sng">
              <a:solidFill>
                <a:srgbClr val="FF0000"/>
              </a:solidFill>
              <a:latin typeface="HGｺﾞｼｯｸE" panose="020B0909000000000000" pitchFamily="49" charset="-128"/>
              <a:ea typeface="HGｺﾞｼｯｸE" panose="020B0909000000000000" pitchFamily="49" charset="-128"/>
            </a:rPr>
            <a:t>3</a:t>
          </a:r>
          <a:r>
            <a:rPr kumimoji="1" lang="ja-JP" altLang="en-US" sz="1200" u="sng">
              <a:solidFill>
                <a:srgbClr val="FF0000"/>
              </a:solidFill>
              <a:latin typeface="HGｺﾞｼｯｸE" panose="020B0909000000000000" pitchFamily="49" charset="-128"/>
              <a:ea typeface="HGｺﾞｼｯｸE" panose="020B0909000000000000" pitchFamily="49" charset="-128"/>
            </a:rPr>
            <a:t>月時点で修正があった場合は</a:t>
          </a:r>
          <a:r>
            <a:rPr kumimoji="1" lang="ja-JP" altLang="en-US" sz="1200">
              <a:latin typeface="HGｺﾞｼｯｸE" panose="020B0909000000000000" pitchFamily="49" charset="-128"/>
              <a:ea typeface="HGｺﾞｼｯｸE" panose="020B0909000000000000" pitchFamily="49" charset="-128"/>
            </a:rPr>
            <a:t>恐縮ですが、</a:t>
          </a:r>
          <a:r>
            <a:rPr kumimoji="1" lang="ja-JP" altLang="en-US" sz="1200" u="sng">
              <a:solidFill>
                <a:srgbClr val="FF0000"/>
              </a:solidFill>
              <a:latin typeface="HGｺﾞｼｯｸE" panose="020B0909000000000000" pitchFamily="49" charset="-128"/>
              <a:ea typeface="HGｺﾞｼｯｸE" panose="020B0909000000000000" pitchFamily="49" charset="-128"/>
            </a:rPr>
            <a:t>関数の上から上書き</a:t>
          </a:r>
          <a:r>
            <a:rPr kumimoji="1" lang="ja-JP" altLang="en-US" sz="1200">
              <a:latin typeface="HGｺﾞｼｯｸE" panose="020B0909000000000000" pitchFamily="49" charset="-128"/>
              <a:ea typeface="HGｺﾞｼｯｸE" panose="020B0909000000000000" pitchFamily="49" charset="-128"/>
            </a:rPr>
            <a:t>願います。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1058335</xdr:colOff>
      <xdr:row>1</xdr:row>
      <xdr:rowOff>116417</xdr:rowOff>
    </xdr:from>
    <xdr:to>
      <xdr:col>12</xdr:col>
      <xdr:colOff>476251</xdr:colOff>
      <xdr:row>5</xdr:row>
      <xdr:rowOff>21167</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895168" y="455084"/>
          <a:ext cx="3037416" cy="1703916"/>
        </a:xfrm>
        <a:prstGeom prst="rect">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2000" b="1"/>
            <a:t>【</a:t>
          </a:r>
          <a:r>
            <a:rPr kumimoji="1" lang="ja-JP" altLang="en-US" sz="2000" b="1"/>
            <a:t>印刷不要</a:t>
          </a:r>
          <a:r>
            <a:rPr kumimoji="1" lang="en-US" altLang="ja-JP" sz="2000" b="1"/>
            <a:t>】</a:t>
          </a:r>
        </a:p>
        <a:p>
          <a:pPr algn="l"/>
          <a:r>
            <a:rPr kumimoji="1" lang="ja-JP" altLang="en-US" sz="2000" b="1"/>
            <a:t>オレンジの部分に貼付けしたい月の月例報告の数字を入力してください。</a:t>
          </a:r>
          <a:endParaRPr kumimoji="1" lang="en-US" altLang="ja-JP" sz="2000" b="1"/>
        </a:p>
        <a:p>
          <a:pPr algn="l"/>
          <a:endParaRPr kumimoji="1" lang="en-US" altLang="ja-JP" sz="2000" b="1"/>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27</xdr:col>
      <xdr:colOff>44823</xdr:colOff>
      <xdr:row>9</xdr:row>
      <xdr:rowOff>1</xdr:rowOff>
    </xdr:from>
    <xdr:to>
      <xdr:col>28</xdr:col>
      <xdr:colOff>0</xdr:colOff>
      <xdr:row>12</xdr:row>
      <xdr:rowOff>8406</xdr:rowOff>
    </xdr:to>
    <xdr:sp macro="" textlink="">
      <xdr:nvSpPr>
        <xdr:cNvPr id="2" name="右大かっこ 1">
          <a:extLst>
            <a:ext uri="{FF2B5EF4-FFF2-40B4-BE49-F238E27FC236}">
              <a16:creationId xmlns:a16="http://schemas.microsoft.com/office/drawing/2014/main" id="{5EE5D1B7-D5E3-4C68-B94D-5A81CD283395}"/>
            </a:ext>
          </a:extLst>
        </xdr:cNvPr>
        <xdr:cNvSpPr/>
      </xdr:nvSpPr>
      <xdr:spPr>
        <a:xfrm>
          <a:off x="7306235" y="1994648"/>
          <a:ext cx="190500" cy="949699"/>
        </a:xfrm>
        <a:prstGeom prst="rightBracket">
          <a:avLst/>
        </a:prstGeom>
        <a:ln w="571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22411</xdr:colOff>
      <xdr:row>10</xdr:row>
      <xdr:rowOff>95250</xdr:rowOff>
    </xdr:from>
    <xdr:to>
      <xdr:col>29</xdr:col>
      <xdr:colOff>190499</xdr:colOff>
      <xdr:row>10</xdr:row>
      <xdr:rowOff>226920</xdr:rowOff>
    </xdr:to>
    <xdr:sp macro="" textlink="">
      <xdr:nvSpPr>
        <xdr:cNvPr id="3" name="矢印: 右 2">
          <a:extLst>
            <a:ext uri="{FF2B5EF4-FFF2-40B4-BE49-F238E27FC236}">
              <a16:creationId xmlns:a16="http://schemas.microsoft.com/office/drawing/2014/main" id="{3EEBEC88-2D64-41A4-946A-5A4B986D3D05}"/>
            </a:ext>
          </a:extLst>
        </xdr:cNvPr>
        <xdr:cNvSpPr/>
      </xdr:nvSpPr>
      <xdr:spPr>
        <a:xfrm>
          <a:off x="7519146" y="2403662"/>
          <a:ext cx="403412" cy="131670"/>
        </a:xfrm>
        <a:prstGeom prst="rightArrow">
          <a:avLst/>
        </a:prstGeom>
        <a:ln>
          <a:solidFill>
            <a:sysClr val="windowText" lastClr="000000"/>
          </a:solidFill>
          <a:prstDash val="sysDash"/>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190500</xdr:colOff>
      <xdr:row>8</xdr:row>
      <xdr:rowOff>190500</xdr:rowOff>
    </xdr:from>
    <xdr:to>
      <xdr:col>59</xdr:col>
      <xdr:colOff>199465</xdr:colOff>
      <xdr:row>12</xdr:row>
      <xdr:rowOff>53229</xdr:rowOff>
    </xdr:to>
    <xdr:sp macro="" textlink="">
      <xdr:nvSpPr>
        <xdr:cNvPr id="4" name="テキスト ボックス 3">
          <a:extLst>
            <a:ext uri="{FF2B5EF4-FFF2-40B4-BE49-F238E27FC236}">
              <a16:creationId xmlns:a16="http://schemas.microsoft.com/office/drawing/2014/main" id="{0427BAA4-A9EF-47AB-8FB1-FBD806567559}"/>
            </a:ext>
          </a:extLst>
        </xdr:cNvPr>
        <xdr:cNvSpPr txBox="1"/>
      </xdr:nvSpPr>
      <xdr:spPr>
        <a:xfrm>
          <a:off x="7922559" y="1949824"/>
          <a:ext cx="7068671" cy="103934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HGｺﾞｼｯｸE" panose="020B0909000000000000" pitchFamily="49" charset="-128"/>
              <a:ea typeface="HGｺﾞｼｯｸE" panose="020B0909000000000000" pitchFamily="49" charset="-128"/>
            </a:rPr>
            <a:t>・「園毎の固有番号」に基づき、</a:t>
          </a:r>
          <a:r>
            <a:rPr kumimoji="1" lang="en-US" altLang="ja-JP" sz="1200" u="sng">
              <a:solidFill>
                <a:srgbClr val="FF0000"/>
              </a:solidFill>
              <a:latin typeface="HGｺﾞｼｯｸE" panose="020B0909000000000000" pitchFamily="49" charset="-128"/>
              <a:ea typeface="HGｺﾞｼｯｸE" panose="020B0909000000000000" pitchFamily="49" charset="-128"/>
            </a:rPr>
            <a:t>2</a:t>
          </a:r>
          <a:r>
            <a:rPr kumimoji="1" lang="ja-JP" altLang="en-US" sz="1200" u="sng">
              <a:solidFill>
                <a:srgbClr val="FF0000"/>
              </a:solidFill>
              <a:latin typeface="HGｺﾞｼｯｸE" panose="020B0909000000000000" pitchFamily="49" charset="-128"/>
              <a:ea typeface="HGｺﾞｼｯｸE" panose="020B0909000000000000" pitchFamily="49" charset="-128"/>
            </a:rPr>
            <a:t>月</a:t>
          </a:r>
          <a:r>
            <a:rPr kumimoji="1" lang="en-US" altLang="ja-JP" sz="1200" u="sng">
              <a:solidFill>
                <a:srgbClr val="FF0000"/>
              </a:solidFill>
              <a:latin typeface="HGｺﾞｼｯｸE" panose="020B0909000000000000" pitchFamily="49" charset="-128"/>
              <a:ea typeface="HGｺﾞｼｯｸE" panose="020B0909000000000000" pitchFamily="49" charset="-128"/>
            </a:rPr>
            <a:t>1</a:t>
          </a:r>
          <a:r>
            <a:rPr kumimoji="1" lang="ja-JP" altLang="en-US" sz="1200" u="sng">
              <a:solidFill>
                <a:srgbClr val="FF0000"/>
              </a:solidFill>
              <a:latin typeface="HGｺﾞｼｯｸE" panose="020B0909000000000000" pitchFamily="49" charset="-128"/>
              <a:ea typeface="HGｺﾞｼｯｸE" panose="020B0909000000000000" pitchFamily="49" charset="-128"/>
            </a:rPr>
            <a:t>日時点の情報</a:t>
          </a:r>
          <a:r>
            <a:rPr kumimoji="1" lang="ja-JP" altLang="en-US" sz="1200">
              <a:latin typeface="HGｺﾞｼｯｸE" panose="020B0909000000000000" pitchFamily="49" charset="-128"/>
              <a:ea typeface="HGｺﾞｼｯｸE" panose="020B0909000000000000" pitchFamily="49" charset="-128"/>
            </a:rPr>
            <a:t>を記載しております。</a:t>
          </a:r>
          <a:endParaRPr kumimoji="1" lang="en-US" altLang="ja-JP" sz="1200">
            <a:latin typeface="HGｺﾞｼｯｸE" panose="020B0909000000000000" pitchFamily="49" charset="-128"/>
            <a:ea typeface="HGｺﾞｼｯｸE" panose="020B0909000000000000" pitchFamily="49" charset="-128"/>
          </a:endParaRPr>
        </a:p>
        <a:p>
          <a:r>
            <a:rPr kumimoji="1" lang="ja-JP" altLang="en-US" sz="1200">
              <a:latin typeface="HGｺﾞｼｯｸE" panose="020B0909000000000000" pitchFamily="49" charset="-128"/>
              <a:ea typeface="HGｺﾞｼｯｸE" panose="020B0909000000000000" pitchFamily="49" charset="-128"/>
            </a:rPr>
            <a:t>・請求委任状をご提出いただいている場合は、請求者は委任状記載の受任者になります。</a:t>
          </a:r>
          <a:endParaRPr kumimoji="1" lang="en-US" altLang="ja-JP" sz="1200">
            <a:latin typeface="HGｺﾞｼｯｸE" panose="020B0909000000000000" pitchFamily="49" charset="-128"/>
            <a:ea typeface="HGｺﾞｼｯｸE" panose="020B0909000000000000" pitchFamily="49" charset="-128"/>
          </a:endParaRPr>
        </a:p>
        <a:p>
          <a:r>
            <a:rPr kumimoji="1" lang="ja-JP" altLang="en-US" sz="1200">
              <a:latin typeface="HGｺﾞｼｯｸE" panose="020B0909000000000000" pitchFamily="49" charset="-128"/>
              <a:ea typeface="HGｺﾞｼｯｸE" panose="020B0909000000000000" pitchFamily="49" charset="-128"/>
            </a:rPr>
            <a:t>・</a:t>
          </a:r>
          <a:r>
            <a:rPr kumimoji="1" lang="ja-JP" altLang="en-US" sz="1200" u="sng">
              <a:solidFill>
                <a:srgbClr val="FF0000"/>
              </a:solidFill>
              <a:latin typeface="HGｺﾞｼｯｸE" panose="020B0909000000000000" pitchFamily="49" charset="-128"/>
              <a:ea typeface="HGｺﾞｼｯｸE" panose="020B0909000000000000" pitchFamily="49" charset="-128"/>
            </a:rPr>
            <a:t>令和</a:t>
          </a:r>
          <a:r>
            <a:rPr kumimoji="1" lang="en-US" altLang="ja-JP" sz="1200" u="sng">
              <a:solidFill>
                <a:srgbClr val="FF0000"/>
              </a:solidFill>
              <a:latin typeface="HGｺﾞｼｯｸE" panose="020B0909000000000000" pitchFamily="49" charset="-128"/>
              <a:ea typeface="HGｺﾞｼｯｸE" panose="020B0909000000000000" pitchFamily="49" charset="-128"/>
            </a:rPr>
            <a:t>6</a:t>
          </a:r>
          <a:r>
            <a:rPr kumimoji="1" lang="ja-JP" altLang="en-US" sz="1200" u="sng">
              <a:solidFill>
                <a:srgbClr val="FF0000"/>
              </a:solidFill>
              <a:latin typeface="HGｺﾞｼｯｸE" panose="020B0909000000000000" pitchFamily="49" charset="-128"/>
              <a:ea typeface="HGｺﾞｼｯｸE" panose="020B0909000000000000" pitchFamily="49" charset="-128"/>
            </a:rPr>
            <a:t>年</a:t>
          </a:r>
          <a:r>
            <a:rPr kumimoji="1" lang="en-US" altLang="ja-JP" sz="1200" u="sng">
              <a:solidFill>
                <a:srgbClr val="FF0000"/>
              </a:solidFill>
              <a:latin typeface="HGｺﾞｼｯｸE" panose="020B0909000000000000" pitchFamily="49" charset="-128"/>
              <a:ea typeface="HGｺﾞｼｯｸE" panose="020B0909000000000000" pitchFamily="49" charset="-128"/>
            </a:rPr>
            <a:t>3</a:t>
          </a:r>
          <a:r>
            <a:rPr kumimoji="1" lang="ja-JP" altLang="en-US" sz="1200" u="sng">
              <a:solidFill>
                <a:srgbClr val="FF0000"/>
              </a:solidFill>
              <a:latin typeface="HGｺﾞｼｯｸE" panose="020B0909000000000000" pitchFamily="49" charset="-128"/>
              <a:ea typeface="HGｺﾞｼｯｸE" panose="020B0909000000000000" pitchFamily="49" charset="-128"/>
            </a:rPr>
            <a:t>月時点で修正があった場合は</a:t>
          </a:r>
          <a:r>
            <a:rPr kumimoji="1" lang="ja-JP" altLang="en-US" sz="1200">
              <a:latin typeface="HGｺﾞｼｯｸE" panose="020B0909000000000000" pitchFamily="49" charset="-128"/>
              <a:ea typeface="HGｺﾞｼｯｸE" panose="020B0909000000000000" pitchFamily="49" charset="-128"/>
            </a:rPr>
            <a:t>恐縮ですが、</a:t>
          </a:r>
          <a:r>
            <a:rPr kumimoji="1" lang="ja-JP" altLang="en-US" sz="1200" u="sng">
              <a:solidFill>
                <a:srgbClr val="FF0000"/>
              </a:solidFill>
              <a:latin typeface="HGｺﾞｼｯｸE" panose="020B0909000000000000" pitchFamily="49" charset="-128"/>
              <a:ea typeface="HGｺﾞｼｯｸE" panose="020B0909000000000000" pitchFamily="49" charset="-128"/>
            </a:rPr>
            <a:t>関数の上から上書き</a:t>
          </a:r>
          <a:r>
            <a:rPr kumimoji="1" lang="ja-JP" altLang="en-US" sz="1200">
              <a:latin typeface="HGｺﾞｼｯｸE" panose="020B0909000000000000" pitchFamily="49" charset="-128"/>
              <a:ea typeface="HGｺﾞｼｯｸE" panose="020B0909000000000000" pitchFamily="49" charset="-128"/>
            </a:rPr>
            <a:t>願います。</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3</xdr:col>
      <xdr:colOff>1646563</xdr:colOff>
      <xdr:row>12</xdr:row>
      <xdr:rowOff>268941</xdr:rowOff>
    </xdr:from>
    <xdr:to>
      <xdr:col>3</xdr:col>
      <xdr:colOff>2039469</xdr:colOff>
      <xdr:row>14</xdr:row>
      <xdr:rowOff>36419</xdr:rowOff>
    </xdr:to>
    <xdr:sp macro="" textlink="">
      <xdr:nvSpPr>
        <xdr:cNvPr id="2" name="正方形/長方形 1">
          <a:extLst>
            <a:ext uri="{FF2B5EF4-FFF2-40B4-BE49-F238E27FC236}">
              <a16:creationId xmlns:a16="http://schemas.microsoft.com/office/drawing/2014/main" id="{00000000-0008-0000-1A00-000002000000}"/>
            </a:ext>
          </a:extLst>
        </xdr:cNvPr>
        <xdr:cNvSpPr/>
      </xdr:nvSpPr>
      <xdr:spPr>
        <a:xfrm>
          <a:off x="6228088" y="3583641"/>
          <a:ext cx="392906" cy="31992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p>
      </xdr:txBody>
    </xdr:sp>
    <xdr:clientData/>
  </xdr:twoCellAnchor>
  <xdr:twoCellAnchor>
    <xdr:from>
      <xdr:col>4</xdr:col>
      <xdr:colOff>78441</xdr:colOff>
      <xdr:row>10</xdr:row>
      <xdr:rowOff>268941</xdr:rowOff>
    </xdr:from>
    <xdr:to>
      <xdr:col>4</xdr:col>
      <xdr:colOff>268941</xdr:colOff>
      <xdr:row>14</xdr:row>
      <xdr:rowOff>98052</xdr:rowOff>
    </xdr:to>
    <xdr:sp macro="" textlink="">
      <xdr:nvSpPr>
        <xdr:cNvPr id="3" name="右大かっこ 2">
          <a:extLst>
            <a:ext uri="{FF2B5EF4-FFF2-40B4-BE49-F238E27FC236}">
              <a16:creationId xmlns:a16="http://schemas.microsoft.com/office/drawing/2014/main" id="{5805BC93-1D31-48EF-8845-9D1C1C925D67}"/>
            </a:ext>
          </a:extLst>
        </xdr:cNvPr>
        <xdr:cNvSpPr/>
      </xdr:nvSpPr>
      <xdr:spPr>
        <a:xfrm>
          <a:off x="6701117" y="3070412"/>
          <a:ext cx="190500" cy="949699"/>
        </a:xfrm>
        <a:prstGeom prst="rightBracket">
          <a:avLst/>
        </a:prstGeom>
        <a:ln w="571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11204</xdr:colOff>
      <xdr:row>12</xdr:row>
      <xdr:rowOff>117661</xdr:rowOff>
    </xdr:from>
    <xdr:to>
      <xdr:col>5</xdr:col>
      <xdr:colOff>414616</xdr:colOff>
      <xdr:row>12</xdr:row>
      <xdr:rowOff>249331</xdr:rowOff>
    </xdr:to>
    <xdr:sp macro="" textlink="">
      <xdr:nvSpPr>
        <xdr:cNvPr id="4" name="矢印: 右 3">
          <a:extLst>
            <a:ext uri="{FF2B5EF4-FFF2-40B4-BE49-F238E27FC236}">
              <a16:creationId xmlns:a16="http://schemas.microsoft.com/office/drawing/2014/main" id="{8D5F1116-8717-4D90-B1D6-326ED5203BF9}"/>
            </a:ext>
          </a:extLst>
        </xdr:cNvPr>
        <xdr:cNvSpPr/>
      </xdr:nvSpPr>
      <xdr:spPr>
        <a:xfrm>
          <a:off x="6914028" y="3479426"/>
          <a:ext cx="403412" cy="131670"/>
        </a:xfrm>
        <a:prstGeom prst="rightArrow">
          <a:avLst/>
        </a:prstGeom>
        <a:ln>
          <a:solidFill>
            <a:sysClr val="windowText" lastClr="000000"/>
          </a:solidFill>
          <a:prstDash val="sysDash"/>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414617</xdr:colOff>
      <xdr:row>10</xdr:row>
      <xdr:rowOff>224117</xdr:rowOff>
    </xdr:from>
    <xdr:to>
      <xdr:col>27</xdr:col>
      <xdr:colOff>210670</xdr:colOff>
      <xdr:row>14</xdr:row>
      <xdr:rowOff>142875</xdr:rowOff>
    </xdr:to>
    <xdr:sp macro="" textlink="">
      <xdr:nvSpPr>
        <xdr:cNvPr id="5" name="テキスト ボックス 4">
          <a:extLst>
            <a:ext uri="{FF2B5EF4-FFF2-40B4-BE49-F238E27FC236}">
              <a16:creationId xmlns:a16="http://schemas.microsoft.com/office/drawing/2014/main" id="{2D2790D1-49FA-42F4-803F-BC3E892A1BEA}"/>
            </a:ext>
          </a:extLst>
        </xdr:cNvPr>
        <xdr:cNvSpPr txBox="1"/>
      </xdr:nvSpPr>
      <xdr:spPr>
        <a:xfrm>
          <a:off x="7317441" y="3025588"/>
          <a:ext cx="7472082" cy="103934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HGｺﾞｼｯｸE" panose="020B0909000000000000" pitchFamily="49" charset="-128"/>
              <a:ea typeface="HGｺﾞｼｯｸE" panose="020B0909000000000000" pitchFamily="49" charset="-128"/>
            </a:rPr>
            <a:t>・「園毎の固有番号」に基づき、</a:t>
          </a:r>
          <a:r>
            <a:rPr kumimoji="1" lang="en-US" altLang="ja-JP" sz="1200" u="sng">
              <a:solidFill>
                <a:srgbClr val="FF0000"/>
              </a:solidFill>
              <a:latin typeface="HGｺﾞｼｯｸE" panose="020B0909000000000000" pitchFamily="49" charset="-128"/>
              <a:ea typeface="HGｺﾞｼｯｸE" panose="020B0909000000000000" pitchFamily="49" charset="-128"/>
            </a:rPr>
            <a:t>2</a:t>
          </a:r>
          <a:r>
            <a:rPr kumimoji="1" lang="ja-JP" altLang="en-US" sz="1200" u="sng">
              <a:solidFill>
                <a:srgbClr val="FF0000"/>
              </a:solidFill>
              <a:latin typeface="HGｺﾞｼｯｸE" panose="020B0909000000000000" pitchFamily="49" charset="-128"/>
              <a:ea typeface="HGｺﾞｼｯｸE" panose="020B0909000000000000" pitchFamily="49" charset="-128"/>
            </a:rPr>
            <a:t>月</a:t>
          </a:r>
          <a:r>
            <a:rPr kumimoji="1" lang="en-US" altLang="ja-JP" sz="1200" u="sng">
              <a:solidFill>
                <a:srgbClr val="FF0000"/>
              </a:solidFill>
              <a:latin typeface="HGｺﾞｼｯｸE" panose="020B0909000000000000" pitchFamily="49" charset="-128"/>
              <a:ea typeface="HGｺﾞｼｯｸE" panose="020B0909000000000000" pitchFamily="49" charset="-128"/>
            </a:rPr>
            <a:t>1</a:t>
          </a:r>
          <a:r>
            <a:rPr kumimoji="1" lang="ja-JP" altLang="en-US" sz="1200" u="sng">
              <a:solidFill>
                <a:srgbClr val="FF0000"/>
              </a:solidFill>
              <a:latin typeface="HGｺﾞｼｯｸE" panose="020B0909000000000000" pitchFamily="49" charset="-128"/>
              <a:ea typeface="HGｺﾞｼｯｸE" panose="020B0909000000000000" pitchFamily="49" charset="-128"/>
            </a:rPr>
            <a:t>日時点の情報</a:t>
          </a:r>
          <a:r>
            <a:rPr kumimoji="1" lang="ja-JP" altLang="en-US" sz="1200">
              <a:latin typeface="HGｺﾞｼｯｸE" panose="020B0909000000000000" pitchFamily="49" charset="-128"/>
              <a:ea typeface="HGｺﾞｼｯｸE" panose="020B0909000000000000" pitchFamily="49" charset="-128"/>
            </a:rPr>
            <a:t>を記載しております。</a:t>
          </a:r>
          <a:endParaRPr kumimoji="1" lang="en-US" altLang="ja-JP" sz="1200">
            <a:latin typeface="HGｺﾞｼｯｸE" panose="020B0909000000000000" pitchFamily="49" charset="-128"/>
            <a:ea typeface="HGｺﾞｼｯｸE" panose="020B0909000000000000" pitchFamily="49" charset="-128"/>
          </a:endParaRPr>
        </a:p>
        <a:p>
          <a:r>
            <a:rPr kumimoji="1" lang="ja-JP" altLang="en-US" sz="1200">
              <a:latin typeface="HGｺﾞｼｯｸE" panose="020B0909000000000000" pitchFamily="49" charset="-128"/>
              <a:ea typeface="HGｺﾞｼｯｸE" panose="020B0909000000000000" pitchFamily="49" charset="-128"/>
            </a:rPr>
            <a:t>・請求委任状をご提出いただいている場合は、請求者は委任状記載の受任者になります。</a:t>
          </a:r>
          <a:endParaRPr kumimoji="1" lang="en-US" altLang="ja-JP" sz="1200">
            <a:latin typeface="HGｺﾞｼｯｸE" panose="020B0909000000000000" pitchFamily="49" charset="-128"/>
            <a:ea typeface="HGｺﾞｼｯｸE" panose="020B0909000000000000" pitchFamily="49" charset="-128"/>
          </a:endParaRPr>
        </a:p>
        <a:p>
          <a:r>
            <a:rPr kumimoji="1" lang="ja-JP" altLang="en-US" sz="1200">
              <a:latin typeface="HGｺﾞｼｯｸE" panose="020B0909000000000000" pitchFamily="49" charset="-128"/>
              <a:ea typeface="HGｺﾞｼｯｸE" panose="020B0909000000000000" pitchFamily="49" charset="-128"/>
            </a:rPr>
            <a:t>・</a:t>
          </a:r>
          <a:r>
            <a:rPr kumimoji="1" lang="ja-JP" altLang="en-US" sz="1200" u="sng">
              <a:solidFill>
                <a:srgbClr val="FF0000"/>
              </a:solidFill>
              <a:latin typeface="HGｺﾞｼｯｸE" panose="020B0909000000000000" pitchFamily="49" charset="-128"/>
              <a:ea typeface="HGｺﾞｼｯｸE" panose="020B0909000000000000" pitchFamily="49" charset="-128"/>
            </a:rPr>
            <a:t>令和</a:t>
          </a:r>
          <a:r>
            <a:rPr kumimoji="1" lang="en-US" altLang="ja-JP" sz="1200" u="sng">
              <a:solidFill>
                <a:srgbClr val="FF0000"/>
              </a:solidFill>
              <a:latin typeface="HGｺﾞｼｯｸE" panose="020B0909000000000000" pitchFamily="49" charset="-128"/>
              <a:ea typeface="HGｺﾞｼｯｸE" panose="020B0909000000000000" pitchFamily="49" charset="-128"/>
            </a:rPr>
            <a:t>6</a:t>
          </a:r>
          <a:r>
            <a:rPr kumimoji="1" lang="ja-JP" altLang="en-US" sz="1200" u="sng">
              <a:solidFill>
                <a:srgbClr val="FF0000"/>
              </a:solidFill>
              <a:latin typeface="HGｺﾞｼｯｸE" panose="020B0909000000000000" pitchFamily="49" charset="-128"/>
              <a:ea typeface="HGｺﾞｼｯｸE" panose="020B0909000000000000" pitchFamily="49" charset="-128"/>
            </a:rPr>
            <a:t>年</a:t>
          </a:r>
          <a:r>
            <a:rPr kumimoji="1" lang="en-US" altLang="ja-JP" sz="1200" u="sng">
              <a:solidFill>
                <a:srgbClr val="FF0000"/>
              </a:solidFill>
              <a:latin typeface="HGｺﾞｼｯｸE" panose="020B0909000000000000" pitchFamily="49" charset="-128"/>
              <a:ea typeface="HGｺﾞｼｯｸE" panose="020B0909000000000000" pitchFamily="49" charset="-128"/>
            </a:rPr>
            <a:t>3</a:t>
          </a:r>
          <a:r>
            <a:rPr kumimoji="1" lang="ja-JP" altLang="en-US" sz="1200" u="sng">
              <a:solidFill>
                <a:srgbClr val="FF0000"/>
              </a:solidFill>
              <a:latin typeface="HGｺﾞｼｯｸE" panose="020B0909000000000000" pitchFamily="49" charset="-128"/>
              <a:ea typeface="HGｺﾞｼｯｸE" panose="020B0909000000000000" pitchFamily="49" charset="-128"/>
            </a:rPr>
            <a:t>月時点で修正があった場合は</a:t>
          </a:r>
          <a:r>
            <a:rPr kumimoji="1" lang="ja-JP" altLang="en-US" sz="1200">
              <a:latin typeface="HGｺﾞｼｯｸE" panose="020B0909000000000000" pitchFamily="49" charset="-128"/>
              <a:ea typeface="HGｺﾞｼｯｸE" panose="020B0909000000000000" pitchFamily="49" charset="-128"/>
            </a:rPr>
            <a:t>恐縮ですが、</a:t>
          </a:r>
          <a:r>
            <a:rPr kumimoji="1" lang="ja-JP" altLang="en-US" sz="1200" u="sng">
              <a:solidFill>
                <a:srgbClr val="FF0000"/>
              </a:solidFill>
              <a:latin typeface="HGｺﾞｼｯｸE" panose="020B0909000000000000" pitchFamily="49" charset="-128"/>
              <a:ea typeface="HGｺﾞｼｯｸE" panose="020B0909000000000000" pitchFamily="49" charset="-128"/>
            </a:rPr>
            <a:t>関数の上から上書き</a:t>
          </a:r>
          <a:r>
            <a:rPr kumimoji="1" lang="ja-JP" altLang="en-US" sz="1200">
              <a:latin typeface="HGｺﾞｼｯｸE" panose="020B0909000000000000" pitchFamily="49" charset="-128"/>
              <a:ea typeface="HGｺﾞｼｯｸE" panose="020B0909000000000000" pitchFamily="49" charset="-128"/>
            </a:rPr>
            <a:t>願います。</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4</xdr:col>
      <xdr:colOff>114299</xdr:colOff>
      <xdr:row>5</xdr:row>
      <xdr:rowOff>57151</xdr:rowOff>
    </xdr:from>
    <xdr:ext cx="428961" cy="213360"/>
    <xdr:pic>
      <xdr:nvPicPr>
        <xdr:cNvPr id="2" name="図 1">
          <a:extLst>
            <a:ext uri="{FF2B5EF4-FFF2-40B4-BE49-F238E27FC236}">
              <a16:creationId xmlns:a16="http://schemas.microsoft.com/office/drawing/2014/main" id="{05F854CE-24B9-4E15-B7E0-2FC8EA339B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54579" y="933451"/>
          <a:ext cx="428961" cy="21336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104775</xdr:colOff>
      <xdr:row>0</xdr:row>
      <xdr:rowOff>38100</xdr:rowOff>
    </xdr:from>
    <xdr:to>
      <xdr:col>2</xdr:col>
      <xdr:colOff>571500</xdr:colOff>
      <xdr:row>1</xdr:row>
      <xdr:rowOff>244928</xdr:rowOff>
    </xdr:to>
    <xdr:sp macro="" textlink="">
      <xdr:nvSpPr>
        <xdr:cNvPr id="2" name="Text Box 2">
          <a:extLst>
            <a:ext uri="{FF2B5EF4-FFF2-40B4-BE49-F238E27FC236}">
              <a16:creationId xmlns:a16="http://schemas.microsoft.com/office/drawing/2014/main" id="{00000000-0008-0000-0C00-000002000000}"/>
            </a:ext>
          </a:extLst>
        </xdr:cNvPr>
        <xdr:cNvSpPr txBox="1">
          <a:spLocks noChangeArrowheads="1"/>
        </xdr:cNvSpPr>
      </xdr:nvSpPr>
      <xdr:spPr bwMode="auto">
        <a:xfrm>
          <a:off x="257175" y="38100"/>
          <a:ext cx="1009650" cy="483053"/>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2800" b="0" i="0" strike="noStrike">
              <a:solidFill>
                <a:srgbClr val="000000"/>
              </a:solidFill>
              <a:latin typeface="ＭＳ Ｐゴシック"/>
              <a:ea typeface="ＭＳ Ｐゴシック"/>
            </a:rPr>
            <a:t>別紙３</a:t>
          </a:r>
          <a:endParaRPr lang="en-US" altLang="ja-JP" sz="2800" b="0" i="0" strike="noStrike">
            <a:solidFill>
              <a:srgbClr val="000000"/>
            </a:solidFill>
            <a:latin typeface="ＭＳ Ｐゴシック"/>
            <a:ea typeface="ＭＳ Ｐゴシック"/>
          </a:endParaRPr>
        </a:p>
        <a:p>
          <a:pPr algn="l" rtl="0">
            <a:lnSpc>
              <a:spcPts val="13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1</xdr:col>
      <xdr:colOff>104775</xdr:colOff>
      <xdr:row>11</xdr:row>
      <xdr:rowOff>38100</xdr:rowOff>
    </xdr:from>
    <xdr:to>
      <xdr:col>2</xdr:col>
      <xdr:colOff>571500</xdr:colOff>
      <xdr:row>12</xdr:row>
      <xdr:rowOff>244928</xdr:rowOff>
    </xdr:to>
    <xdr:sp macro="" textlink="">
      <xdr:nvSpPr>
        <xdr:cNvPr id="8" name="Text Box 2">
          <a:extLst>
            <a:ext uri="{FF2B5EF4-FFF2-40B4-BE49-F238E27FC236}">
              <a16:creationId xmlns:a16="http://schemas.microsoft.com/office/drawing/2014/main" id="{A654B110-4154-4595-BE07-CF816E583B9A}"/>
            </a:ext>
          </a:extLst>
        </xdr:cNvPr>
        <xdr:cNvSpPr txBox="1">
          <a:spLocks noChangeArrowheads="1"/>
        </xdr:cNvSpPr>
      </xdr:nvSpPr>
      <xdr:spPr bwMode="auto">
        <a:xfrm>
          <a:off x="254454" y="38100"/>
          <a:ext cx="1011010" cy="478971"/>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2800" b="0" i="0" strike="noStrike">
              <a:solidFill>
                <a:srgbClr val="000000"/>
              </a:solidFill>
              <a:latin typeface="ＭＳ Ｐゴシック"/>
              <a:ea typeface="ＭＳ Ｐゴシック"/>
            </a:rPr>
            <a:t>別紙３</a:t>
          </a:r>
          <a:endParaRPr lang="en-US" altLang="ja-JP" sz="2800" b="0" i="0" strike="noStrike">
            <a:solidFill>
              <a:srgbClr val="000000"/>
            </a:solidFill>
            <a:latin typeface="ＭＳ Ｐゴシック"/>
            <a:ea typeface="ＭＳ Ｐゴシック"/>
          </a:endParaRPr>
        </a:p>
        <a:p>
          <a:pPr algn="l" rtl="0">
            <a:lnSpc>
              <a:spcPts val="1300"/>
            </a:lnSpc>
            <a:defRPr sz="1000"/>
          </a:pPr>
          <a:endParaRPr lang="ja-JP" altLang="en-US" sz="1100" b="0" i="0" strike="noStrike">
            <a:solidFill>
              <a:srgbClr val="000000"/>
            </a:solidFill>
            <a:latin typeface="ＭＳ Ｐゴシック"/>
            <a:ea typeface="ＭＳ Ｐ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40822</xdr:colOff>
      <xdr:row>3</xdr:row>
      <xdr:rowOff>13607</xdr:rowOff>
    </xdr:from>
    <xdr:to>
      <xdr:col>20</xdr:col>
      <xdr:colOff>326572</xdr:colOff>
      <xdr:row>5</xdr:row>
      <xdr:rowOff>408214</xdr:rowOff>
    </xdr:to>
    <xdr:sp macro="" textlink="">
      <xdr:nvSpPr>
        <xdr:cNvPr id="3" name="吹き出し: 四角形 2">
          <a:extLst>
            <a:ext uri="{FF2B5EF4-FFF2-40B4-BE49-F238E27FC236}">
              <a16:creationId xmlns:a16="http://schemas.microsoft.com/office/drawing/2014/main" id="{756A7C5D-80B5-49BB-B54A-9D3FB1FBF5B6}"/>
            </a:ext>
          </a:extLst>
        </xdr:cNvPr>
        <xdr:cNvSpPr/>
      </xdr:nvSpPr>
      <xdr:spPr bwMode="auto">
        <a:xfrm>
          <a:off x="9252858" y="1170214"/>
          <a:ext cx="1564821" cy="1319893"/>
        </a:xfrm>
        <a:prstGeom prst="wedgeRectCallou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21</xdr:col>
      <xdr:colOff>612322</xdr:colOff>
      <xdr:row>2</xdr:row>
      <xdr:rowOff>0</xdr:rowOff>
    </xdr:from>
    <xdr:to>
      <xdr:col>22</xdr:col>
      <xdr:colOff>54428</xdr:colOff>
      <xdr:row>8</xdr:row>
      <xdr:rowOff>136073</xdr:rowOff>
    </xdr:to>
    <xdr:sp macro="" textlink="">
      <xdr:nvSpPr>
        <xdr:cNvPr id="4" name="吹き出し: 四角形 3">
          <a:extLst>
            <a:ext uri="{FF2B5EF4-FFF2-40B4-BE49-F238E27FC236}">
              <a16:creationId xmlns:a16="http://schemas.microsoft.com/office/drawing/2014/main" id="{1D76293B-DD02-49A3-8E1C-867FFED77977}"/>
            </a:ext>
          </a:extLst>
        </xdr:cNvPr>
        <xdr:cNvSpPr/>
      </xdr:nvSpPr>
      <xdr:spPr bwMode="auto">
        <a:xfrm>
          <a:off x="11742965" y="870858"/>
          <a:ext cx="81642" cy="2735036"/>
        </a:xfrm>
        <a:prstGeom prst="wedgeRectCallout">
          <a:avLst>
            <a:gd name="adj1" fmla="val -43605"/>
            <a:gd name="adj2" fmla="val 67313"/>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400">
              <a:latin typeface="HGｺﾞｼｯｸM" panose="020B0609000000000000" pitchFamily="49" charset="-128"/>
              <a:ea typeface="HGｺﾞｼｯｸM" panose="020B0609000000000000" pitchFamily="49" charset="-128"/>
            </a:rPr>
            <a:t>【</a:t>
          </a:r>
          <a:r>
            <a:rPr kumimoji="1" lang="ja-JP" altLang="en-US" sz="1400">
              <a:latin typeface="HGｺﾞｼｯｸM" panose="020B0609000000000000" pitchFamily="49" charset="-128"/>
              <a:ea typeface="HGｺﾞｼｯｸM" panose="020B0609000000000000" pitchFamily="49" charset="-128"/>
            </a:rPr>
            <a:t>具体例</a:t>
          </a:r>
          <a:r>
            <a:rPr kumimoji="1" lang="en-US" altLang="ja-JP" sz="1400">
              <a:latin typeface="HGｺﾞｼｯｸM" panose="020B0609000000000000" pitchFamily="49" charset="-128"/>
              <a:ea typeface="HGｺﾞｼｯｸM" panose="020B0609000000000000" pitchFamily="49" charset="-128"/>
            </a:rPr>
            <a:t>】</a:t>
          </a:r>
        </a:p>
        <a:p>
          <a:pPr algn="l"/>
          <a:r>
            <a:rPr kumimoji="1" lang="ja-JP" altLang="en-US" sz="1400">
              <a:latin typeface="HGｺﾞｼｯｸM" panose="020B0609000000000000" pitchFamily="49" charset="-128"/>
              <a:ea typeface="HGｺﾞｼｯｸM" panose="020B0609000000000000" pitchFamily="49" charset="-128"/>
            </a:rPr>
            <a:t>・０歳児（標準・一般階層）</a:t>
          </a:r>
          <a:endParaRPr kumimoji="1" lang="en-US" altLang="ja-JP" sz="1400">
            <a:latin typeface="HGｺﾞｼｯｸM" panose="020B0609000000000000" pitchFamily="49" charset="-128"/>
            <a:ea typeface="HGｺﾞｼｯｸM" panose="020B0609000000000000" pitchFamily="49" charset="-128"/>
          </a:endParaRPr>
        </a:p>
        <a:p>
          <a:pPr algn="l"/>
          <a:r>
            <a:rPr kumimoji="1" lang="ja-JP" altLang="en-US" sz="1400">
              <a:latin typeface="HGｺﾞｼｯｸM" panose="020B0609000000000000" pitchFamily="49" charset="-128"/>
              <a:ea typeface="HGｺﾞｼｯｸM" panose="020B0609000000000000" pitchFamily="49" charset="-128"/>
            </a:rPr>
            <a:t>・延長保育の利用申し込みをしていない</a:t>
          </a:r>
          <a:endParaRPr kumimoji="1" lang="en-US" altLang="ja-JP" sz="1400">
            <a:latin typeface="HGｺﾞｼｯｸM" panose="020B0609000000000000" pitchFamily="49" charset="-128"/>
            <a:ea typeface="HGｺﾞｼｯｸM" panose="020B0609000000000000" pitchFamily="49" charset="-128"/>
          </a:endParaRPr>
        </a:p>
        <a:p>
          <a:pPr algn="l"/>
          <a:r>
            <a:rPr kumimoji="1" lang="ja-JP" altLang="en-US" sz="1400">
              <a:latin typeface="HGｺﾞｼｯｸM" panose="020B0609000000000000" pitchFamily="49" charset="-128"/>
              <a:ea typeface="HGｺﾞｼｯｸM" panose="020B0609000000000000" pitchFamily="49" charset="-128"/>
            </a:rPr>
            <a:t>・電車の遅延により</a:t>
          </a:r>
          <a:r>
            <a:rPr kumimoji="1" lang="en-US" altLang="ja-JP" sz="1400">
              <a:latin typeface="HGｺﾞｼｯｸM" panose="020B0609000000000000" pitchFamily="49" charset="-128"/>
              <a:ea typeface="HGｺﾞｼｯｸM" panose="020B0609000000000000" pitchFamily="49" charset="-128"/>
            </a:rPr>
            <a:t>18</a:t>
          </a:r>
          <a:r>
            <a:rPr kumimoji="1" lang="ja-JP" altLang="en-US" sz="1400">
              <a:latin typeface="HGｺﾞｼｯｸM" panose="020B0609000000000000" pitchFamily="49" charset="-128"/>
              <a:ea typeface="HGｺﾞｼｯｸM" panose="020B0609000000000000" pitchFamily="49" charset="-128"/>
            </a:rPr>
            <a:t>時を過ぎ、</a:t>
          </a:r>
          <a:endParaRPr kumimoji="1" lang="en-US" altLang="ja-JP" sz="1400">
            <a:latin typeface="HGｺﾞｼｯｸM" panose="020B0609000000000000" pitchFamily="49" charset="-128"/>
            <a:ea typeface="HGｺﾞｼｯｸM" panose="020B0609000000000000" pitchFamily="49" charset="-128"/>
          </a:endParaRPr>
        </a:p>
        <a:p>
          <a:pPr algn="l"/>
          <a:r>
            <a:rPr kumimoji="1" lang="ja-JP" altLang="en-US" sz="1400">
              <a:latin typeface="HGｺﾞｼｯｸM" panose="020B0609000000000000" pitchFamily="49" charset="-128"/>
              <a:ea typeface="HGｺﾞｼｯｸM" panose="020B0609000000000000" pitchFamily="49" charset="-128"/>
            </a:rPr>
            <a:t>　</a:t>
          </a:r>
          <a:r>
            <a:rPr kumimoji="1" lang="en-US" altLang="ja-JP" sz="1400">
              <a:latin typeface="HGｺﾞｼｯｸM" panose="020B0609000000000000" pitchFamily="49" charset="-128"/>
              <a:ea typeface="HGｺﾞｼｯｸM" panose="020B0609000000000000" pitchFamily="49" charset="-128"/>
            </a:rPr>
            <a:t>20</a:t>
          </a:r>
          <a:r>
            <a:rPr kumimoji="1" lang="ja-JP" altLang="en-US" sz="1400">
              <a:latin typeface="HGｺﾞｼｯｸM" panose="020B0609000000000000" pitchFamily="49" charset="-128"/>
              <a:ea typeface="HGｺﾞｼｯｸM" panose="020B0609000000000000" pitchFamily="49" charset="-128"/>
            </a:rPr>
            <a:t>時に迎えが来た場合</a:t>
          </a:r>
          <a:endParaRPr kumimoji="1" lang="en-US" altLang="ja-JP" sz="1400">
            <a:latin typeface="HGｺﾞｼｯｸM" panose="020B0609000000000000" pitchFamily="49" charset="-128"/>
            <a:ea typeface="HGｺﾞｼｯｸM" panose="020B0609000000000000" pitchFamily="49" charset="-128"/>
          </a:endParaRPr>
        </a:p>
        <a:p>
          <a:pPr algn="l"/>
          <a:endParaRPr kumimoji="1" lang="en-US" altLang="ja-JP" sz="1400">
            <a:latin typeface="HGｺﾞｼｯｸM" panose="020B0609000000000000" pitchFamily="49" charset="-128"/>
            <a:ea typeface="HGｺﾞｼｯｸM" panose="020B0609000000000000" pitchFamily="49" charset="-128"/>
          </a:endParaRPr>
        </a:p>
        <a:p>
          <a:pPr algn="l"/>
          <a:r>
            <a:rPr kumimoji="1" lang="ja-JP" altLang="en-US" sz="1400">
              <a:latin typeface="HGｺﾞｼｯｸM" panose="020B0609000000000000" pitchFamily="49" charset="-128"/>
              <a:ea typeface="HGｺﾞｼｯｸM" panose="020B0609000000000000" pitchFamily="49" charset="-128"/>
            </a:rPr>
            <a:t>→　</a:t>
          </a:r>
          <a:r>
            <a:rPr kumimoji="1" lang="ja-JP" altLang="en-US" sz="1400">
              <a:solidFill>
                <a:srgbClr val="FF0000"/>
              </a:solidFill>
              <a:latin typeface="HGｺﾞｼｯｸM" panose="020B0609000000000000" pitchFamily="49" charset="-128"/>
              <a:ea typeface="HGｺﾞｼｯｸM" panose="020B0609000000000000" pitchFamily="49" charset="-128"/>
            </a:rPr>
            <a:t>「０歳児」「一般」「２時間延長」</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a:solidFill>
                <a:srgbClr val="FF0000"/>
              </a:solidFill>
              <a:latin typeface="HGｺﾞｼｯｸM" panose="020B0609000000000000" pitchFamily="49" charset="-128"/>
              <a:ea typeface="HGｺﾞｼｯｸM" panose="020B0609000000000000" pitchFamily="49" charset="-128"/>
            </a:rPr>
            <a:t>　　の欄に「１」と入力</a:t>
          </a:r>
          <a:r>
            <a:rPr kumimoji="1" lang="ja-JP" altLang="en-US" sz="1400">
              <a:latin typeface="HGｺﾞｼｯｸM" panose="020B0609000000000000" pitchFamily="49" charset="-128"/>
              <a:ea typeface="HGｺﾞｼｯｸM" panose="020B0609000000000000" pitchFamily="49" charset="-128"/>
            </a:rPr>
            <a:t>ください。</a:t>
          </a:r>
          <a:endParaRPr kumimoji="1" lang="en-US" altLang="ja-JP" sz="1400">
            <a:latin typeface="HGｺﾞｼｯｸM" panose="020B0609000000000000" pitchFamily="49" charset="-128"/>
            <a:ea typeface="HGｺﾞｼｯｸM" panose="020B0609000000000000" pitchFamily="49" charset="-128"/>
          </a:endParaRPr>
        </a:p>
        <a:p>
          <a:pPr algn="l"/>
          <a:r>
            <a:rPr kumimoji="1" lang="ja-JP" altLang="en-US" sz="1400">
              <a:latin typeface="HGｺﾞｼｯｸM" panose="020B0609000000000000" pitchFamily="49" charset="-128"/>
              <a:ea typeface="HGｺﾞｼｯｸM" panose="020B0609000000000000" pitchFamily="49" charset="-128"/>
            </a:rPr>
            <a:t>　　なお、</a:t>
          </a:r>
          <a:r>
            <a:rPr kumimoji="1" lang="ja-JP" altLang="en-US" sz="1400">
              <a:solidFill>
                <a:srgbClr val="FF0000"/>
              </a:solidFill>
              <a:latin typeface="HGｺﾞｼｯｸM" panose="020B0609000000000000" pitchFamily="49" charset="-128"/>
              <a:ea typeface="HGｺﾞｼｯｸM" panose="020B0609000000000000" pitchFamily="49" charset="-128"/>
            </a:rPr>
            <a:t>同一人物が同月内に２回</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a:solidFill>
                <a:srgbClr val="FF0000"/>
              </a:solidFill>
              <a:latin typeface="HGｺﾞｼｯｸM" panose="020B0609000000000000" pitchFamily="49" charset="-128"/>
              <a:ea typeface="HGｺﾞｼｯｸM" panose="020B0609000000000000" pitchFamily="49" charset="-128"/>
            </a:rPr>
            <a:t>　　遅れた場合はそれぞれカウント</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a:latin typeface="HGｺﾞｼｯｸM" panose="020B0609000000000000" pitchFamily="49" charset="-128"/>
              <a:ea typeface="HGｺﾞｼｯｸM" panose="020B0609000000000000" pitchFamily="49" charset="-128"/>
            </a:rPr>
            <a:t>　　して構いません。</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81644</xdr:colOff>
          <xdr:row>2</xdr:row>
          <xdr:rowOff>761999</xdr:rowOff>
        </xdr:from>
        <xdr:to>
          <xdr:col>9</xdr:col>
          <xdr:colOff>374596</xdr:colOff>
          <xdr:row>2</xdr:row>
          <xdr:rowOff>2940859</xdr:rowOff>
        </xdr:to>
        <xdr:pic>
          <xdr:nvPicPr>
            <xdr:cNvPr id="12" name="図 11">
              <a:extLst>
                <a:ext uri="{FF2B5EF4-FFF2-40B4-BE49-F238E27FC236}">
                  <a16:creationId xmlns:a16="http://schemas.microsoft.com/office/drawing/2014/main" id="{A809FDF2-35E4-47A8-8EAD-75BD3093AE06}"/>
                </a:ext>
              </a:extLst>
            </xdr:cNvPr>
            <xdr:cNvPicPr>
              <a:picLocks noChangeAspect="1" noChangeArrowheads="1"/>
              <a:extLst>
                <a:ext uri="{84589F7E-364E-4C9E-8A38-B11213B215E9}">
                  <a14:cameraTool cellRange="'別紙2-2(貼付用）'!$A$1:$H$7" spid="_x0000_s119926"/>
                </a:ext>
              </a:extLst>
            </xdr:cNvPicPr>
          </xdr:nvPicPr>
          <xdr:blipFill>
            <a:blip xmlns:r="http://schemas.openxmlformats.org/officeDocument/2006/relationships" r:embed="rId1"/>
            <a:srcRect/>
            <a:stretch>
              <a:fillRect/>
            </a:stretch>
          </xdr:blipFill>
          <xdr:spPr bwMode="auto">
            <a:xfrm>
              <a:off x="585108" y="1605642"/>
              <a:ext cx="5796642" cy="217886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394608</xdr:colOff>
          <xdr:row>2</xdr:row>
          <xdr:rowOff>353787</xdr:rowOff>
        </xdr:from>
        <xdr:to>
          <xdr:col>26</xdr:col>
          <xdr:colOff>233156</xdr:colOff>
          <xdr:row>2</xdr:row>
          <xdr:rowOff>3143250</xdr:rowOff>
        </xdr:to>
        <xdr:pic>
          <xdr:nvPicPr>
            <xdr:cNvPr id="16" name="図 15">
              <a:extLst>
                <a:ext uri="{FF2B5EF4-FFF2-40B4-BE49-F238E27FC236}">
                  <a16:creationId xmlns:a16="http://schemas.microsoft.com/office/drawing/2014/main" id="{00000000-0008-0000-0E00-000010000000}"/>
                </a:ext>
              </a:extLst>
            </xdr:cNvPr>
            <xdr:cNvPicPr>
              <a:picLocks noChangeAspect="1" noChangeArrowheads="1"/>
              <a:extLst>
                <a:ext uri="{84589F7E-364E-4C9E-8A38-B11213B215E9}">
                  <a14:cameraTool cellRange="'別紙3(貼付用）(1)'!$B$1:$N$11" spid="_x0000_s119927"/>
                </a:ext>
              </a:extLst>
            </xdr:cNvPicPr>
          </xdr:nvPicPr>
          <xdr:blipFill>
            <a:blip xmlns:r="http://schemas.openxmlformats.org/officeDocument/2006/relationships" r:embed="rId2"/>
            <a:srcRect/>
            <a:stretch>
              <a:fillRect/>
            </a:stretch>
          </xdr:blipFill>
          <xdr:spPr bwMode="auto">
            <a:xfrm>
              <a:off x="6817179" y="1197430"/>
              <a:ext cx="6125047" cy="278946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748394</xdr:colOff>
      <xdr:row>2</xdr:row>
      <xdr:rowOff>1796143</xdr:rowOff>
    </xdr:from>
    <xdr:to>
      <xdr:col>8</xdr:col>
      <xdr:colOff>312965</xdr:colOff>
      <xdr:row>5</xdr:row>
      <xdr:rowOff>122464</xdr:rowOff>
    </xdr:to>
    <xdr:cxnSp macro="">
      <xdr:nvCxnSpPr>
        <xdr:cNvPr id="6" name="直線矢印コネクタ 5">
          <a:extLst>
            <a:ext uri="{FF2B5EF4-FFF2-40B4-BE49-F238E27FC236}">
              <a16:creationId xmlns:a16="http://schemas.microsoft.com/office/drawing/2014/main" id="{00000000-0008-0000-0E00-000006000000}"/>
            </a:ext>
          </a:extLst>
        </xdr:cNvPr>
        <xdr:cNvCxnSpPr/>
      </xdr:nvCxnSpPr>
      <xdr:spPr>
        <a:xfrm flipH="1">
          <a:off x="1251858" y="2639786"/>
          <a:ext cx="3660321" cy="1945821"/>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598714</xdr:colOff>
      <xdr:row>2</xdr:row>
      <xdr:rowOff>2081893</xdr:rowOff>
    </xdr:from>
    <xdr:to>
      <xdr:col>8</xdr:col>
      <xdr:colOff>340179</xdr:colOff>
      <xdr:row>5</xdr:row>
      <xdr:rowOff>163286</xdr:rowOff>
    </xdr:to>
    <xdr:cxnSp macro="">
      <xdr:nvCxnSpPr>
        <xdr:cNvPr id="7" name="直線矢印コネクタ 6">
          <a:extLst>
            <a:ext uri="{FF2B5EF4-FFF2-40B4-BE49-F238E27FC236}">
              <a16:creationId xmlns:a16="http://schemas.microsoft.com/office/drawing/2014/main" id="{00000000-0008-0000-0E00-000007000000}"/>
            </a:ext>
          </a:extLst>
        </xdr:cNvPr>
        <xdr:cNvCxnSpPr/>
      </xdr:nvCxnSpPr>
      <xdr:spPr>
        <a:xfrm flipH="1">
          <a:off x="1932214" y="2925536"/>
          <a:ext cx="3007179" cy="1700893"/>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489858</xdr:colOff>
      <xdr:row>2</xdr:row>
      <xdr:rowOff>2381250</xdr:rowOff>
    </xdr:from>
    <xdr:to>
      <xdr:col>8</xdr:col>
      <xdr:colOff>312965</xdr:colOff>
      <xdr:row>5</xdr:row>
      <xdr:rowOff>163286</xdr:rowOff>
    </xdr:to>
    <xdr:cxnSp macro="">
      <xdr:nvCxnSpPr>
        <xdr:cNvPr id="9" name="直線矢印コネクタ 8">
          <a:extLst>
            <a:ext uri="{FF2B5EF4-FFF2-40B4-BE49-F238E27FC236}">
              <a16:creationId xmlns:a16="http://schemas.microsoft.com/office/drawing/2014/main" id="{00000000-0008-0000-0E00-000009000000}"/>
            </a:ext>
          </a:extLst>
        </xdr:cNvPr>
        <xdr:cNvCxnSpPr/>
      </xdr:nvCxnSpPr>
      <xdr:spPr>
        <a:xfrm flipH="1">
          <a:off x="2544537" y="3224893"/>
          <a:ext cx="2367642" cy="1401536"/>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421823</xdr:colOff>
      <xdr:row>2</xdr:row>
      <xdr:rowOff>2667000</xdr:rowOff>
    </xdr:from>
    <xdr:to>
      <xdr:col>8</xdr:col>
      <xdr:colOff>326572</xdr:colOff>
      <xdr:row>5</xdr:row>
      <xdr:rowOff>136072</xdr:rowOff>
    </xdr:to>
    <xdr:cxnSp macro="">
      <xdr:nvCxnSpPr>
        <xdr:cNvPr id="11" name="直線矢印コネクタ 10">
          <a:extLst>
            <a:ext uri="{FF2B5EF4-FFF2-40B4-BE49-F238E27FC236}">
              <a16:creationId xmlns:a16="http://schemas.microsoft.com/office/drawing/2014/main" id="{00000000-0008-0000-0E00-00000B000000}"/>
            </a:ext>
          </a:extLst>
        </xdr:cNvPr>
        <xdr:cNvCxnSpPr/>
      </xdr:nvCxnSpPr>
      <xdr:spPr>
        <a:xfrm flipH="1">
          <a:off x="3197680" y="3510643"/>
          <a:ext cx="1728106" cy="1088572"/>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326571</xdr:colOff>
      <xdr:row>2</xdr:row>
      <xdr:rowOff>68036</xdr:rowOff>
    </xdr:from>
    <xdr:to>
      <xdr:col>30</xdr:col>
      <xdr:colOff>54429</xdr:colOff>
      <xdr:row>2</xdr:row>
      <xdr:rowOff>381000</xdr:rowOff>
    </xdr:to>
    <xdr:sp macro="" textlink="">
      <xdr:nvSpPr>
        <xdr:cNvPr id="14" name="テキスト ボックス 13">
          <a:extLst>
            <a:ext uri="{FF2B5EF4-FFF2-40B4-BE49-F238E27FC236}">
              <a16:creationId xmlns:a16="http://schemas.microsoft.com/office/drawing/2014/main" id="{00000000-0008-0000-0E00-00000E000000}"/>
            </a:ext>
          </a:extLst>
        </xdr:cNvPr>
        <xdr:cNvSpPr txBox="1"/>
      </xdr:nvSpPr>
      <xdr:spPr>
        <a:xfrm>
          <a:off x="326571" y="911679"/>
          <a:ext cx="14233072" cy="312964"/>
        </a:xfrm>
        <a:prstGeom prst="rect">
          <a:avLst/>
        </a:prstGeom>
        <a:solidFill>
          <a:srgbClr val="FFC0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ctr"/>
        <a:lstStyle/>
        <a:p>
          <a:pPr algn="ctr"/>
          <a:r>
            <a:rPr lang="ja-JP" altLang="ja-JP" sz="1800" b="1">
              <a:solidFill>
                <a:srgbClr val="FF0000"/>
              </a:solidFill>
              <a:effectLst/>
              <a:latin typeface="+mn-lt"/>
              <a:ea typeface="+mn-ea"/>
              <a:cs typeface="+mn-cs"/>
            </a:rPr>
            <a:t>入力済みの各月の月例報告書</a:t>
          </a:r>
          <a:r>
            <a:rPr lang="ja-JP" altLang="ja-JP" sz="1800" b="1">
              <a:solidFill>
                <a:schemeClr val="dk1"/>
              </a:solidFill>
              <a:effectLst/>
              <a:latin typeface="+mn-lt"/>
              <a:ea typeface="+mn-ea"/>
              <a:cs typeface="+mn-cs"/>
            </a:rPr>
            <a:t>の以下の部分（１～４、Ａ～Ｘ）を、</a:t>
          </a:r>
          <a:r>
            <a:rPr lang="ja-JP" altLang="ja-JP" sz="1800" b="1" u="sng">
              <a:solidFill>
                <a:srgbClr val="FF0000"/>
              </a:solidFill>
              <a:effectLst/>
              <a:latin typeface="+mn-lt"/>
              <a:ea typeface="+mn-ea"/>
              <a:cs typeface="+mn-cs"/>
            </a:rPr>
            <a:t>月毎に</a:t>
          </a:r>
          <a:r>
            <a:rPr lang="ja-JP" altLang="ja-JP" sz="1800" b="1" u="none">
              <a:solidFill>
                <a:schemeClr val="dk1"/>
              </a:solidFill>
              <a:effectLst/>
              <a:latin typeface="+mn-lt"/>
              <a:ea typeface="+mn-ea"/>
              <a:cs typeface="+mn-cs"/>
            </a:rPr>
            <a:t>、</a:t>
          </a:r>
          <a:r>
            <a:rPr lang="ja-JP" altLang="ja-JP" sz="1800" b="1">
              <a:solidFill>
                <a:srgbClr val="FF0000"/>
              </a:solidFill>
              <a:effectLst/>
              <a:latin typeface="+mn-lt"/>
              <a:ea typeface="+mn-ea"/>
              <a:cs typeface="+mn-cs"/>
            </a:rPr>
            <a:t>それぞれ対応する欄</a:t>
          </a:r>
          <a:r>
            <a:rPr lang="ja-JP" altLang="en-US" sz="1800" b="1">
              <a:solidFill>
                <a:srgbClr val="FF0000"/>
              </a:solidFill>
              <a:effectLst/>
              <a:latin typeface="+mn-lt"/>
              <a:ea typeface="+mn-ea"/>
              <a:cs typeface="+mn-cs"/>
            </a:rPr>
            <a:t>（黄色セル）に</a:t>
          </a:r>
          <a:r>
            <a:rPr lang="ja-JP" altLang="ja-JP" sz="1800" b="1">
              <a:solidFill>
                <a:srgbClr val="FF0000"/>
              </a:solidFill>
              <a:effectLst/>
              <a:latin typeface="+mn-lt"/>
              <a:ea typeface="+mn-ea"/>
              <a:cs typeface="+mn-cs"/>
            </a:rPr>
            <a:t>転記</a:t>
          </a:r>
          <a:r>
            <a:rPr lang="ja-JP" altLang="ja-JP" sz="1800" b="1">
              <a:solidFill>
                <a:schemeClr val="dk1"/>
              </a:solidFill>
              <a:effectLst/>
              <a:latin typeface="+mn-lt"/>
              <a:ea typeface="+mn-ea"/>
              <a:cs typeface="+mn-cs"/>
            </a:rPr>
            <a:t>してください </a:t>
          </a:r>
        </a:p>
      </xdr:txBody>
    </xdr:sp>
    <xdr:clientData/>
  </xdr:twoCellAnchor>
  <xdr:twoCellAnchor>
    <xdr:from>
      <xdr:col>7</xdr:col>
      <xdr:colOff>394608</xdr:colOff>
      <xdr:row>2</xdr:row>
      <xdr:rowOff>2381250</xdr:rowOff>
    </xdr:from>
    <xdr:to>
      <xdr:col>15</xdr:col>
      <xdr:colOff>408214</xdr:colOff>
      <xdr:row>7</xdr:row>
      <xdr:rowOff>54429</xdr:rowOff>
    </xdr:to>
    <xdr:cxnSp macro="">
      <xdr:nvCxnSpPr>
        <xdr:cNvPr id="21" name="直線矢印コネクタ 20">
          <a:extLst>
            <a:ext uri="{FF2B5EF4-FFF2-40B4-BE49-F238E27FC236}">
              <a16:creationId xmlns:a16="http://schemas.microsoft.com/office/drawing/2014/main" id="{00000000-0008-0000-0E00-000015000000}"/>
            </a:ext>
          </a:extLst>
        </xdr:cNvPr>
        <xdr:cNvCxnSpPr/>
      </xdr:nvCxnSpPr>
      <xdr:spPr>
        <a:xfrm flipH="1">
          <a:off x="4572001" y="3224893"/>
          <a:ext cx="3605892" cy="1973036"/>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435429</xdr:colOff>
      <xdr:row>2</xdr:row>
      <xdr:rowOff>2408464</xdr:rowOff>
    </xdr:from>
    <xdr:to>
      <xdr:col>17</xdr:col>
      <xdr:colOff>54430</xdr:colOff>
      <xdr:row>7</xdr:row>
      <xdr:rowOff>95250</xdr:rowOff>
    </xdr:to>
    <xdr:cxnSp macro="">
      <xdr:nvCxnSpPr>
        <xdr:cNvPr id="22" name="直線矢印コネクタ 21">
          <a:extLst>
            <a:ext uri="{FF2B5EF4-FFF2-40B4-BE49-F238E27FC236}">
              <a16:creationId xmlns:a16="http://schemas.microsoft.com/office/drawing/2014/main" id="{00000000-0008-0000-0E00-000016000000}"/>
            </a:ext>
          </a:extLst>
        </xdr:cNvPr>
        <xdr:cNvCxnSpPr/>
      </xdr:nvCxnSpPr>
      <xdr:spPr>
        <a:xfrm flipH="1">
          <a:off x="5034643" y="3252107"/>
          <a:ext cx="3660323" cy="1796143"/>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408215</xdr:colOff>
      <xdr:row>2</xdr:row>
      <xdr:rowOff>802821</xdr:rowOff>
    </xdr:from>
    <xdr:to>
      <xdr:col>30</xdr:col>
      <xdr:colOff>353786</xdr:colOff>
      <xdr:row>2</xdr:row>
      <xdr:rowOff>1973036</xdr:rowOff>
    </xdr:to>
    <xdr:sp macro="" textlink="">
      <xdr:nvSpPr>
        <xdr:cNvPr id="24" name="吹き出し: 四角形 23">
          <a:extLst>
            <a:ext uri="{FF2B5EF4-FFF2-40B4-BE49-F238E27FC236}">
              <a16:creationId xmlns:a16="http://schemas.microsoft.com/office/drawing/2014/main" id="{00000000-0008-0000-0E00-000018000000}"/>
            </a:ext>
          </a:extLst>
        </xdr:cNvPr>
        <xdr:cNvSpPr/>
      </xdr:nvSpPr>
      <xdr:spPr>
        <a:xfrm>
          <a:off x="12641036" y="1646464"/>
          <a:ext cx="2190750" cy="1170215"/>
        </a:xfrm>
        <a:prstGeom prst="wedgeRectCallout">
          <a:avLst>
            <a:gd name="adj1" fmla="val -50488"/>
            <a:gd name="adj2" fmla="val 74440"/>
          </a:avLst>
        </a:prstGeom>
        <a:solidFill>
          <a:srgbClr val="FFC000"/>
        </a:solidFill>
        <a:ln w="952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400">
              <a:solidFill>
                <a:schemeClr val="tx1"/>
              </a:solidFill>
              <a:latin typeface="HGｺﾞｼｯｸM" panose="020B0609000000000000" pitchFamily="49" charset="-128"/>
              <a:ea typeface="HGｺﾞｼｯｸM" panose="020B0609000000000000" pitchFamily="49" charset="-128"/>
            </a:rPr>
            <a:t>Ｃ　以降もＡ、Ｂと同様に、表のアルファベットと対応する数字を入力ください。</a:t>
          </a:r>
        </a:p>
      </xdr:txBody>
    </xdr:sp>
    <xdr:clientData/>
  </xdr:twoCellAnchor>
  <xdr:twoCellAnchor>
    <xdr:from>
      <xdr:col>0</xdr:col>
      <xdr:colOff>504264</xdr:colOff>
      <xdr:row>21</xdr:row>
      <xdr:rowOff>0</xdr:rowOff>
    </xdr:from>
    <xdr:to>
      <xdr:col>5</xdr:col>
      <xdr:colOff>56028</xdr:colOff>
      <xdr:row>22</xdr:row>
      <xdr:rowOff>32017</xdr:rowOff>
    </xdr:to>
    <xdr:sp macro="" textlink="">
      <xdr:nvSpPr>
        <xdr:cNvPr id="17" name="正方形/長方形 16">
          <a:extLst>
            <a:ext uri="{FF2B5EF4-FFF2-40B4-BE49-F238E27FC236}">
              <a16:creationId xmlns:a16="http://schemas.microsoft.com/office/drawing/2014/main" id="{99DD7A9F-5BF8-46B9-B13F-A3C568522993}"/>
            </a:ext>
          </a:extLst>
        </xdr:cNvPr>
        <xdr:cNvSpPr/>
      </xdr:nvSpPr>
      <xdr:spPr>
        <a:xfrm>
          <a:off x="504264" y="10656794"/>
          <a:ext cx="3866029" cy="435429"/>
        </a:xfrm>
        <a:prstGeom prst="rect">
          <a:avLst/>
        </a:prstGeom>
        <a:noFill/>
        <a:ln w="571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xdr:col>
      <xdr:colOff>67235</xdr:colOff>
      <xdr:row>22</xdr:row>
      <xdr:rowOff>33618</xdr:rowOff>
    </xdr:from>
    <xdr:to>
      <xdr:col>16</xdr:col>
      <xdr:colOff>287352</xdr:colOff>
      <xdr:row>22</xdr:row>
      <xdr:rowOff>354877</xdr:rowOff>
    </xdr:to>
    <xdr:cxnSp macro="">
      <xdr:nvCxnSpPr>
        <xdr:cNvPr id="18" name="直線矢印コネクタ 17">
          <a:extLst>
            <a:ext uri="{FF2B5EF4-FFF2-40B4-BE49-F238E27FC236}">
              <a16:creationId xmlns:a16="http://schemas.microsoft.com/office/drawing/2014/main" id="{D1723462-6BC4-4097-BB98-7A0BEE49382D}"/>
            </a:ext>
          </a:extLst>
        </xdr:cNvPr>
        <xdr:cNvCxnSpPr/>
      </xdr:nvCxnSpPr>
      <xdr:spPr>
        <a:xfrm flipH="1" flipV="1">
          <a:off x="4381500" y="11093824"/>
          <a:ext cx="4926587" cy="321259"/>
        </a:xfrm>
        <a:prstGeom prst="straightConnector1">
          <a:avLst/>
        </a:prstGeom>
        <a:noFill/>
        <a:ln w="57150" cap="flat" cmpd="sng" algn="ctr">
          <a:solidFill>
            <a:srgbClr val="FF0000"/>
          </a:solidFill>
          <a:prstDash val="solid"/>
          <a:tailEnd type="triangle"/>
        </a:ln>
        <a:effectLst/>
      </xdr:spPr>
    </xdr:cxnSp>
    <xdr:clientData/>
  </xdr:twoCellAnchor>
  <xdr:twoCellAnchor>
    <xdr:from>
      <xdr:col>16</xdr:col>
      <xdr:colOff>167360</xdr:colOff>
      <xdr:row>22</xdr:row>
      <xdr:rowOff>59230</xdr:rowOff>
    </xdr:from>
    <xdr:to>
      <xdr:col>30</xdr:col>
      <xdr:colOff>156883</xdr:colOff>
      <xdr:row>26</xdr:row>
      <xdr:rowOff>157682</xdr:rowOff>
    </xdr:to>
    <xdr:sp macro="" textlink="">
      <xdr:nvSpPr>
        <xdr:cNvPr id="19" name="正方形/長方形 18">
          <a:extLst>
            <a:ext uri="{FF2B5EF4-FFF2-40B4-BE49-F238E27FC236}">
              <a16:creationId xmlns:a16="http://schemas.microsoft.com/office/drawing/2014/main" id="{5A74E564-C4C6-4738-98AB-D180ED209836}"/>
            </a:ext>
          </a:extLst>
        </xdr:cNvPr>
        <xdr:cNvSpPr/>
      </xdr:nvSpPr>
      <xdr:spPr>
        <a:xfrm>
          <a:off x="9188095" y="11119436"/>
          <a:ext cx="6264817" cy="1319893"/>
        </a:xfrm>
        <a:prstGeom prst="rect">
          <a:avLst/>
        </a:prstGeom>
        <a:solidFill>
          <a:sysClr val="window" lastClr="FFFFFF"/>
        </a:solidFill>
        <a:ln w="57150" cap="flat" cmpd="sng" algn="ctr">
          <a:solidFill>
            <a:srgbClr val="FF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一番左の１の欄は、１８時１５分時点で利用していた児童の平均</a:t>
          </a:r>
          <a:endParaRPr kumimoji="1" lang="en-US" altLang="ja-JP" sz="12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２の欄は、１８時３１分時点で利用していた児童の平均、となっているため、</a:t>
          </a:r>
          <a:endParaRPr kumimoji="0" lang="en-US" altLang="ja-JP" sz="12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必ず一番左の数字が大きく、だんだん小さい数字となります。</a:t>
          </a:r>
          <a:endParaRPr kumimoji="0" lang="en-US" altLang="ja-JP" sz="12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（１の欄　≧　２の欄</a:t>
          </a:r>
          <a:r>
            <a:rPr kumimoji="0" lang="ja-JP"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0"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３の欄　≧　４の欄）</a:t>
          </a:r>
          <a:endParaRPr kumimoji="0" lang="ja-JP" altLang="ja-JP" sz="12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このようになっていない場合は、数字を良くご確認ください。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111577</xdr:colOff>
      <xdr:row>0</xdr:row>
      <xdr:rowOff>122465</xdr:rowOff>
    </xdr:from>
    <xdr:to>
      <xdr:col>14</xdr:col>
      <xdr:colOff>462643</xdr:colOff>
      <xdr:row>3</xdr:row>
      <xdr:rowOff>326572</xdr:rowOff>
    </xdr:to>
    <xdr:sp macro="" textlink="">
      <xdr:nvSpPr>
        <xdr:cNvPr id="7" name="正方形/長方形 6">
          <a:extLst>
            <a:ext uri="{FF2B5EF4-FFF2-40B4-BE49-F238E27FC236}">
              <a16:creationId xmlns:a16="http://schemas.microsoft.com/office/drawing/2014/main" id="{00000000-0008-0000-0F00-000007000000}"/>
            </a:ext>
          </a:extLst>
        </xdr:cNvPr>
        <xdr:cNvSpPr/>
      </xdr:nvSpPr>
      <xdr:spPr>
        <a:xfrm>
          <a:off x="261256" y="122465"/>
          <a:ext cx="8243208" cy="1564821"/>
        </a:xfrm>
        <a:prstGeom prst="rect">
          <a:avLst/>
        </a:prstGeom>
        <a:solidFill>
          <a:srgbClr val="FFC0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b="1">
              <a:solidFill>
                <a:srgbClr val="FF0000"/>
              </a:solidFill>
              <a:effectLst/>
              <a:latin typeface="HGｺﾞｼｯｸM" panose="020B0609000000000000" pitchFamily="49" charset="-128"/>
              <a:ea typeface="HGｺﾞｼｯｸM" panose="020B0609000000000000" pitchFamily="49" charset="-128"/>
              <a:cs typeface="+mn-cs"/>
            </a:rPr>
            <a:t>こちらは土曜の延長保育を実施している園のみ記載ください</a:t>
          </a:r>
          <a:endParaRPr kumimoji="1" lang="en-US" altLang="ja-JP" sz="1800" b="1">
            <a:solidFill>
              <a:srgbClr val="FF0000"/>
            </a:solidFill>
            <a:effectLst/>
            <a:latin typeface="HGｺﾞｼｯｸM" panose="020B0609000000000000" pitchFamily="49" charset="-128"/>
            <a:ea typeface="HGｺﾞｼｯｸM" panose="020B0609000000000000" pitchFamily="49" charset="-128"/>
            <a:cs typeface="+mn-cs"/>
          </a:endParaRPr>
        </a:p>
        <a:p>
          <a:pPr algn="l"/>
          <a:r>
            <a:rPr kumimoji="1" lang="ja-JP" altLang="en-US" sz="1600" b="1">
              <a:solidFill>
                <a:schemeClr val="dk1"/>
              </a:solidFill>
              <a:effectLst/>
              <a:latin typeface="HGｺﾞｼｯｸM" panose="020B0609000000000000" pitchFamily="49" charset="-128"/>
              <a:ea typeface="HGｺﾞｼｯｸM" panose="020B0609000000000000" pitchFamily="49" charset="-128"/>
              <a:cs typeface="+mn-cs"/>
            </a:rPr>
            <a:t>　</a:t>
          </a:r>
          <a:r>
            <a:rPr kumimoji="1" lang="en-US" altLang="ja-JP" sz="1600" b="1">
              <a:solidFill>
                <a:schemeClr val="dk1"/>
              </a:solidFill>
              <a:effectLst/>
              <a:latin typeface="HGｺﾞｼｯｸM" panose="020B0609000000000000" pitchFamily="49" charset="-128"/>
              <a:ea typeface="HGｺﾞｼｯｸM" panose="020B0609000000000000" pitchFamily="49" charset="-128"/>
              <a:cs typeface="+mn-cs"/>
            </a:rPr>
            <a:t>※</a:t>
          </a:r>
          <a:r>
            <a:rPr kumimoji="1" lang="ja-JP" altLang="en-US" sz="1600" b="1">
              <a:solidFill>
                <a:schemeClr val="dk1"/>
              </a:solidFill>
              <a:effectLst/>
              <a:latin typeface="HGｺﾞｼｯｸM" panose="020B0609000000000000" pitchFamily="49" charset="-128"/>
              <a:ea typeface="HGｺﾞｼｯｸM" panose="020B0609000000000000" pitchFamily="49" charset="-128"/>
              <a:cs typeface="+mn-cs"/>
            </a:rPr>
            <a:t>実施園</a:t>
          </a:r>
          <a:r>
            <a:rPr kumimoji="1" lang="ja-JP" altLang="en-US" sz="1200" b="1">
              <a:solidFill>
                <a:schemeClr val="dk1"/>
              </a:solidFill>
              <a:effectLst/>
              <a:latin typeface="HGｺﾞｼｯｸM" panose="020B0609000000000000" pitchFamily="49" charset="-128"/>
              <a:ea typeface="HGｺﾞｼｯｸM" panose="020B0609000000000000" pitchFamily="49" charset="-128"/>
              <a:cs typeface="+mn-cs"/>
            </a:rPr>
            <a:t>：</a:t>
          </a:r>
          <a:r>
            <a:rPr kumimoji="1" lang="ja-JP" altLang="en-US" sz="1400" b="1">
              <a:solidFill>
                <a:schemeClr val="dk1"/>
              </a:solidFill>
              <a:effectLst/>
              <a:latin typeface="HGｺﾞｼｯｸM" panose="020B0609000000000000" pitchFamily="49" charset="-128"/>
              <a:ea typeface="HGｺﾞｼｯｸM" panose="020B0609000000000000" pitchFamily="49" charset="-128"/>
              <a:cs typeface="+mn-cs"/>
            </a:rPr>
            <a:t>キートスチャイルドケア新田町・幕張本郷・桜木・おゆみ野南、なぎさ保育園、</a:t>
          </a:r>
          <a:endParaRPr kumimoji="1" lang="en-US" altLang="ja-JP" sz="1400" b="1">
            <a:solidFill>
              <a:schemeClr val="dk1"/>
            </a:solidFill>
            <a:effectLst/>
            <a:latin typeface="HGｺﾞｼｯｸM" panose="020B0609000000000000" pitchFamily="49" charset="-128"/>
            <a:ea typeface="HGｺﾞｼｯｸM" panose="020B0609000000000000" pitchFamily="49" charset="-128"/>
            <a:cs typeface="+mn-cs"/>
          </a:endParaRPr>
        </a:p>
        <a:p>
          <a:pPr algn="l"/>
          <a:r>
            <a:rPr kumimoji="1" lang="ja-JP" altLang="en-US" sz="1400" b="1">
              <a:solidFill>
                <a:schemeClr val="dk1"/>
              </a:solidFill>
              <a:effectLst/>
              <a:latin typeface="HGｺﾞｼｯｸM" panose="020B0609000000000000" pitchFamily="49" charset="-128"/>
              <a:ea typeface="HGｺﾞｼｯｸM" panose="020B0609000000000000" pitchFamily="49" charset="-128"/>
              <a:cs typeface="+mn-cs"/>
            </a:rPr>
            <a:t>　　アストロベースキャンプ保育園</a:t>
          </a:r>
          <a:endParaRPr kumimoji="1" lang="en-US" altLang="ja-JP" sz="1200" b="1">
            <a:solidFill>
              <a:schemeClr val="dk1"/>
            </a:solidFill>
            <a:effectLst/>
            <a:latin typeface="HGｺﾞｼｯｸM" panose="020B0609000000000000" pitchFamily="49" charset="-128"/>
            <a:ea typeface="HGｺﾞｼｯｸM" panose="020B0609000000000000" pitchFamily="49" charset="-128"/>
            <a:cs typeface="+mn-cs"/>
          </a:endParaRPr>
        </a:p>
        <a:p>
          <a:pPr algn="l"/>
          <a:r>
            <a:rPr kumimoji="1" lang="ja-JP" altLang="en-US" sz="1600" b="1">
              <a:solidFill>
                <a:schemeClr val="dk1"/>
              </a:solidFill>
              <a:effectLst/>
              <a:latin typeface="HGｺﾞｼｯｸM" panose="020B0609000000000000" pitchFamily="49" charset="-128"/>
              <a:ea typeface="HGｺﾞｼｯｸM" panose="020B0609000000000000" pitchFamily="49" charset="-128"/>
              <a:cs typeface="+mn-cs"/>
            </a:rPr>
            <a:t>　</a:t>
          </a:r>
          <a:r>
            <a:rPr kumimoji="1" lang="en-US" altLang="ja-JP" sz="1600" b="1">
              <a:solidFill>
                <a:schemeClr val="dk1"/>
              </a:solidFill>
              <a:effectLst/>
              <a:latin typeface="HGｺﾞｼｯｸM" panose="020B0609000000000000" pitchFamily="49" charset="-128"/>
              <a:ea typeface="HGｺﾞｼｯｸM" panose="020B0609000000000000" pitchFamily="49" charset="-128"/>
              <a:cs typeface="+mn-cs"/>
            </a:rPr>
            <a:t>※</a:t>
          </a:r>
          <a:r>
            <a:rPr kumimoji="1" lang="ja-JP" altLang="en-US" sz="1600" b="1">
              <a:solidFill>
                <a:schemeClr val="dk1"/>
              </a:solidFill>
              <a:effectLst/>
              <a:latin typeface="HGｺﾞｼｯｸM" panose="020B0609000000000000" pitchFamily="49" charset="-128"/>
              <a:ea typeface="HGｺﾞｼｯｸM" panose="020B0609000000000000" pitchFamily="49" charset="-128"/>
              <a:cs typeface="+mn-cs"/>
            </a:rPr>
            <a:t>実施園の場合はオレンジセル、それ以外の園は灰色セルとなります。</a:t>
          </a:r>
          <a:endParaRPr lang="ja-JP" altLang="ja-JP" sz="1600">
            <a:effectLst/>
            <a:latin typeface="HGｺﾞｼｯｸM" panose="020B0609000000000000" pitchFamily="49" charset="-128"/>
            <a:ea typeface="HGｺﾞｼｯｸM" panose="020B0609000000000000"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15</xdr:col>
          <xdr:colOff>149677</xdr:colOff>
          <xdr:row>1</xdr:row>
          <xdr:rowOff>544286</xdr:rowOff>
        </xdr:from>
        <xdr:to>
          <xdr:col>25</xdr:col>
          <xdr:colOff>366031</xdr:colOff>
          <xdr:row>5</xdr:row>
          <xdr:rowOff>228975</xdr:rowOff>
        </xdr:to>
        <xdr:pic>
          <xdr:nvPicPr>
            <xdr:cNvPr id="5" name="図 4">
              <a:extLst>
                <a:ext uri="{FF2B5EF4-FFF2-40B4-BE49-F238E27FC236}">
                  <a16:creationId xmlns:a16="http://schemas.microsoft.com/office/drawing/2014/main" id="{201F3492-373C-422B-B7F2-AFC2FA60C4B9}"/>
                </a:ext>
              </a:extLst>
            </xdr:cNvPr>
            <xdr:cNvPicPr>
              <a:picLocks noChangeAspect="1" noChangeArrowheads="1"/>
              <a:extLst>
                <a:ext uri="{84589F7E-364E-4C9E-8A38-B11213B215E9}">
                  <a14:cameraTool cellRange="'別紙3(貼付用）(1)'!$B$24:$O$29" spid="_x0000_s43136"/>
                </a:ext>
              </a:extLst>
            </xdr:cNvPicPr>
          </xdr:nvPicPr>
          <xdr:blipFill>
            <a:blip xmlns:r="http://schemas.openxmlformats.org/officeDocument/2006/relationships" r:embed="rId1"/>
            <a:srcRect/>
            <a:stretch>
              <a:fillRect/>
            </a:stretch>
          </xdr:blipFill>
          <xdr:spPr bwMode="auto">
            <a:xfrm>
              <a:off x="8803820" y="721179"/>
              <a:ext cx="6339568" cy="157608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2</xdr:col>
      <xdr:colOff>258536</xdr:colOff>
      <xdr:row>2</xdr:row>
      <xdr:rowOff>326572</xdr:rowOff>
    </xdr:from>
    <xdr:to>
      <xdr:col>18</xdr:col>
      <xdr:colOff>176893</xdr:colOff>
      <xdr:row>11</xdr:row>
      <xdr:rowOff>801</xdr:rowOff>
    </xdr:to>
    <xdr:cxnSp macro="">
      <xdr:nvCxnSpPr>
        <xdr:cNvPr id="6" name="直線矢印コネクタ 5">
          <a:extLst>
            <a:ext uri="{FF2B5EF4-FFF2-40B4-BE49-F238E27FC236}">
              <a16:creationId xmlns:a16="http://schemas.microsoft.com/office/drawing/2014/main" id="{64D3CD87-5042-4B2B-B571-8D323E3E341A}"/>
            </a:ext>
          </a:extLst>
        </xdr:cNvPr>
        <xdr:cNvCxnSpPr/>
      </xdr:nvCxnSpPr>
      <xdr:spPr>
        <a:xfrm flipH="1">
          <a:off x="952500" y="1306286"/>
          <a:ext cx="9715500" cy="2205158"/>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135272</xdr:colOff>
      <xdr:row>2</xdr:row>
      <xdr:rowOff>340179</xdr:rowOff>
    </xdr:from>
    <xdr:to>
      <xdr:col>19</xdr:col>
      <xdr:colOff>204107</xdr:colOff>
      <xdr:row>11</xdr:row>
      <xdr:rowOff>41622</xdr:rowOff>
    </xdr:to>
    <xdr:cxnSp macro="">
      <xdr:nvCxnSpPr>
        <xdr:cNvPr id="8" name="直線矢印コネクタ 7">
          <a:extLst>
            <a:ext uri="{FF2B5EF4-FFF2-40B4-BE49-F238E27FC236}">
              <a16:creationId xmlns:a16="http://schemas.microsoft.com/office/drawing/2014/main" id="{D84F2157-0308-44EC-984B-02BCBA99E86C}"/>
            </a:ext>
          </a:extLst>
        </xdr:cNvPr>
        <xdr:cNvCxnSpPr/>
      </xdr:nvCxnSpPr>
      <xdr:spPr>
        <a:xfrm flipH="1">
          <a:off x="1441558" y="1319893"/>
          <a:ext cx="9865978" cy="2232372"/>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0</xdr:colOff>
      <xdr:row>1</xdr:row>
      <xdr:rowOff>0</xdr:rowOff>
    </xdr:from>
    <xdr:to>
      <xdr:col>29</xdr:col>
      <xdr:colOff>240926</xdr:colOff>
      <xdr:row>2</xdr:row>
      <xdr:rowOff>367394</xdr:rowOff>
    </xdr:to>
    <xdr:sp macro="" textlink="">
      <xdr:nvSpPr>
        <xdr:cNvPr id="12" name="吹き出し: 四角形 11">
          <a:extLst>
            <a:ext uri="{FF2B5EF4-FFF2-40B4-BE49-F238E27FC236}">
              <a16:creationId xmlns:a16="http://schemas.microsoft.com/office/drawing/2014/main" id="{C349D974-23BD-4459-92AD-ADF0C001C8D4}"/>
            </a:ext>
          </a:extLst>
        </xdr:cNvPr>
        <xdr:cNvSpPr/>
      </xdr:nvSpPr>
      <xdr:spPr>
        <a:xfrm>
          <a:off x="15389679" y="176893"/>
          <a:ext cx="2186747" cy="1170215"/>
        </a:xfrm>
        <a:prstGeom prst="wedgeRectCallout">
          <a:avLst>
            <a:gd name="adj1" fmla="val -50488"/>
            <a:gd name="adj2" fmla="val 74440"/>
          </a:avLst>
        </a:prstGeom>
        <a:solidFill>
          <a:srgbClr val="FFC000"/>
        </a:solidFill>
        <a:ln w="952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400">
              <a:solidFill>
                <a:schemeClr val="tx1"/>
              </a:solidFill>
              <a:latin typeface="HGｺﾞｼｯｸM" panose="020B0609000000000000" pitchFamily="49" charset="-128"/>
              <a:ea typeface="HGｺﾞｼｯｸM" panose="020B0609000000000000" pitchFamily="49" charset="-128"/>
            </a:rPr>
            <a:t>Ｃ　以降もＡ、Ｂと同様に、表のアルファベットと対応する数字を入力ください。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264159</xdr:colOff>
      <xdr:row>0</xdr:row>
      <xdr:rowOff>1</xdr:rowOff>
    </xdr:from>
    <xdr:to>
      <xdr:col>2</xdr:col>
      <xdr:colOff>336372</xdr:colOff>
      <xdr:row>0</xdr:row>
      <xdr:rowOff>285126</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264159" y="1"/>
          <a:ext cx="1329513" cy="285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別紙５－２</a:t>
          </a:r>
        </a:p>
      </xdr:txBody>
    </xdr:sp>
    <xdr:clientData/>
  </xdr:twoCellAnchor>
  <xdr:twoCellAnchor>
    <xdr:from>
      <xdr:col>1</xdr:col>
      <xdr:colOff>392206</xdr:colOff>
      <xdr:row>2</xdr:row>
      <xdr:rowOff>44823</xdr:rowOff>
    </xdr:from>
    <xdr:to>
      <xdr:col>15</xdr:col>
      <xdr:colOff>100852</xdr:colOff>
      <xdr:row>2</xdr:row>
      <xdr:rowOff>311362</xdr:rowOff>
    </xdr:to>
    <xdr:sp macro="" textlink="">
      <xdr:nvSpPr>
        <xdr:cNvPr id="3" name="テキスト ボックス 2">
          <a:extLst>
            <a:ext uri="{FF2B5EF4-FFF2-40B4-BE49-F238E27FC236}">
              <a16:creationId xmlns:a16="http://schemas.microsoft.com/office/drawing/2014/main" id="{F18BBC34-4D4B-4F8C-B89C-C0670AF6D3D8}"/>
            </a:ext>
          </a:extLst>
        </xdr:cNvPr>
        <xdr:cNvSpPr txBox="1"/>
      </xdr:nvSpPr>
      <xdr:spPr>
        <a:xfrm>
          <a:off x="840441" y="705970"/>
          <a:ext cx="10634382" cy="266539"/>
        </a:xfrm>
        <a:prstGeom prst="rect">
          <a:avLst/>
        </a:prstGeom>
        <a:solidFill>
          <a:srgbClr val="FFC0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ctr"/>
        <a:lstStyle/>
        <a:p>
          <a:pPr algn="ctr"/>
          <a:r>
            <a:rPr kumimoji="1" lang="ja-JP" altLang="en-US" sz="1800" b="1">
              <a:solidFill>
                <a:sysClr val="windowText" lastClr="000000"/>
              </a:solidFill>
            </a:rPr>
            <a:t>入力不要</a:t>
          </a:r>
          <a:endParaRPr kumimoji="1" lang="en-US" altLang="ja-JP" sz="1800" b="1">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19</xdr:col>
      <xdr:colOff>85725</xdr:colOff>
      <xdr:row>3</xdr:row>
      <xdr:rowOff>228600</xdr:rowOff>
    </xdr:from>
    <xdr:to>
      <xdr:col>19</xdr:col>
      <xdr:colOff>371475</xdr:colOff>
      <xdr:row>4</xdr:row>
      <xdr:rowOff>219075</xdr:rowOff>
    </xdr:to>
    <xdr:sp macro="" textlink="">
      <xdr:nvSpPr>
        <xdr:cNvPr id="2" name="右矢印 1">
          <a:extLst>
            <a:ext uri="{FF2B5EF4-FFF2-40B4-BE49-F238E27FC236}">
              <a16:creationId xmlns:a16="http://schemas.microsoft.com/office/drawing/2014/main" id="{00000000-0008-0000-1100-000002000000}"/>
            </a:ext>
          </a:extLst>
        </xdr:cNvPr>
        <xdr:cNvSpPr>
          <a:spLocks noChangeArrowheads="1"/>
        </xdr:cNvSpPr>
      </xdr:nvSpPr>
      <xdr:spPr bwMode="auto">
        <a:xfrm>
          <a:off x="14192250" y="1514475"/>
          <a:ext cx="285750" cy="266700"/>
        </a:xfrm>
        <a:prstGeom prst="rightArrow">
          <a:avLst>
            <a:gd name="adj1" fmla="val 50000"/>
            <a:gd name="adj2" fmla="val 44643"/>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408214</xdr:colOff>
      <xdr:row>2</xdr:row>
      <xdr:rowOff>54429</xdr:rowOff>
    </xdr:from>
    <xdr:to>
      <xdr:col>15</xdr:col>
      <xdr:colOff>592310</xdr:colOff>
      <xdr:row>2</xdr:row>
      <xdr:rowOff>320968</xdr:rowOff>
    </xdr:to>
    <xdr:sp macro="" textlink="">
      <xdr:nvSpPr>
        <xdr:cNvPr id="3" name="テキスト ボックス 2">
          <a:extLst>
            <a:ext uri="{FF2B5EF4-FFF2-40B4-BE49-F238E27FC236}">
              <a16:creationId xmlns:a16="http://schemas.microsoft.com/office/drawing/2014/main" id="{94005AD6-B428-47B5-B0F3-C2B24C8EC366}"/>
            </a:ext>
          </a:extLst>
        </xdr:cNvPr>
        <xdr:cNvSpPr txBox="1"/>
      </xdr:nvSpPr>
      <xdr:spPr>
        <a:xfrm>
          <a:off x="734785" y="925286"/>
          <a:ext cx="10634382" cy="266539"/>
        </a:xfrm>
        <a:prstGeom prst="rect">
          <a:avLst/>
        </a:prstGeom>
        <a:solidFill>
          <a:srgbClr val="FFC0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ctr"/>
        <a:lstStyle/>
        <a:p>
          <a:pPr algn="ctr"/>
          <a:r>
            <a:rPr kumimoji="1" lang="ja-JP" altLang="en-US" sz="1800" b="1">
              <a:solidFill>
                <a:sysClr val="windowText" lastClr="000000"/>
              </a:solidFill>
            </a:rPr>
            <a:t>入力不要</a:t>
          </a:r>
          <a:endParaRPr kumimoji="1" lang="en-US" altLang="ja-JP" sz="1800" b="1">
            <a:solidFill>
              <a:sysClr val="windowText" lastClr="000000"/>
            </a:solidFill>
          </a:endParaRPr>
        </a:p>
      </xdr:txBody>
    </xdr:sp>
    <xdr:clientData/>
  </xdr:twoCellAnchor>
  <xdr:twoCellAnchor>
    <xdr:from>
      <xdr:col>0</xdr:col>
      <xdr:colOff>182335</xdr:colOff>
      <xdr:row>19</xdr:row>
      <xdr:rowOff>217715</xdr:rowOff>
    </xdr:from>
    <xdr:to>
      <xdr:col>8</xdr:col>
      <xdr:colOff>345621</xdr:colOff>
      <xdr:row>23</xdr:row>
      <xdr:rowOff>60235</xdr:rowOff>
    </xdr:to>
    <xdr:pic>
      <xdr:nvPicPr>
        <xdr:cNvPr id="4" name="図 3">
          <a:extLst>
            <a:ext uri="{FF2B5EF4-FFF2-40B4-BE49-F238E27FC236}">
              <a16:creationId xmlns:a16="http://schemas.microsoft.com/office/drawing/2014/main" id="{1CC41859-9211-48FC-A4E1-849F28936A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335" y="6335486"/>
          <a:ext cx="5388429" cy="1127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0.xml"/><Relationship Id="rId1" Type="http://schemas.openxmlformats.org/officeDocument/2006/relationships/printerSettings" Target="../printerSettings/printerSettings24.bin"/><Relationship Id="rId4" Type="http://schemas.openxmlformats.org/officeDocument/2006/relationships/comments" Target="../comments1.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unei-josei@city.chiba.lg.jp" TargetMode="External"/><Relationship Id="rId1" Type="http://schemas.openxmlformats.org/officeDocument/2006/relationships/hyperlink" Target="mailto:unei-josei@city.chiba.lg.jp" TargetMode="Externa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2FF2C-330E-4F26-AC02-931166991AA6}">
  <sheetPr codeName="Sheet9">
    <tabColor theme="1"/>
  </sheetPr>
  <dimension ref="A1:BY352"/>
  <sheetViews>
    <sheetView topLeftCell="AW1" zoomScale="70" zoomScaleNormal="70" workbookViewId="0">
      <selection activeCell="BD17" sqref="BD17"/>
    </sheetView>
  </sheetViews>
  <sheetFormatPr defaultColWidth="9" defaultRowHeight="13.2"/>
  <cols>
    <col min="1" max="23" width="9" style="525" customWidth="1"/>
    <col min="24" max="50" width="9" style="525"/>
    <col min="51" max="51" width="11.33203125" style="525" customWidth="1"/>
    <col min="52" max="16384" width="9" style="525"/>
  </cols>
  <sheetData>
    <row r="1" spans="1:77">
      <c r="A1" s="525" t="s">
        <v>340</v>
      </c>
      <c r="B1" s="526">
        <v>45354</v>
      </c>
      <c r="C1" s="525" t="s">
        <v>341</v>
      </c>
      <c r="D1" s="525">
        <f>+F1+H1</f>
        <v>337</v>
      </c>
      <c r="E1" s="525" t="s">
        <v>342</v>
      </c>
      <c r="F1" s="525">
        <f>J1+L1+N1+P1+R1+T1+V1+X1+Z1</f>
        <v>308</v>
      </c>
      <c r="G1" s="525" t="s">
        <v>1480</v>
      </c>
      <c r="H1" s="525">
        <f>AD1+AF1</f>
        <v>29</v>
      </c>
      <c r="I1" s="525" t="s">
        <v>343</v>
      </c>
      <c r="J1" s="525">
        <f>A5+N5+AA5+AN5+BA5+BN5</f>
        <v>175</v>
      </c>
      <c r="K1" s="525" t="s">
        <v>344</v>
      </c>
      <c r="L1" s="525">
        <f>B5+O5+AB5+AO5+BB5+BO5</f>
        <v>10</v>
      </c>
      <c r="M1" s="525" t="s">
        <v>345</v>
      </c>
      <c r="N1" s="525">
        <f>C5+P5+AC5+AP5+BC5+BP5</f>
        <v>32</v>
      </c>
      <c r="O1" s="525" t="s">
        <v>346</v>
      </c>
      <c r="P1" s="525">
        <f>D5+Q5+AD5+AQ5+BD5+BQ5</f>
        <v>1</v>
      </c>
      <c r="Q1" s="525" t="s">
        <v>347</v>
      </c>
      <c r="R1" s="525">
        <f>E5+R5+AE5+AR5+BE5+BR5</f>
        <v>1</v>
      </c>
      <c r="S1" s="525" t="s">
        <v>1481</v>
      </c>
      <c r="T1" s="525">
        <f>F5+S5+AF5+AS5+BF5+BS5</f>
        <v>5</v>
      </c>
      <c r="U1" s="525" t="s">
        <v>1482</v>
      </c>
      <c r="V1" s="525">
        <f>G5+T5+AG5+AT5+BG5+BT5</f>
        <v>60</v>
      </c>
      <c r="W1" s="525" t="s">
        <v>1483</v>
      </c>
      <c r="X1" s="525">
        <f>H5+U5+AH5+AU5+BH5+BU5</f>
        <v>17</v>
      </c>
      <c r="Y1" s="525" t="s">
        <v>1484</v>
      </c>
      <c r="Z1" s="525">
        <f>I5+V5+AI5+AV5+BI5+BV5</f>
        <v>7</v>
      </c>
      <c r="AA1" s="525" t="s">
        <v>1485</v>
      </c>
      <c r="AB1" s="525">
        <f>J5+W5+AJ5+AW5+BJ5+BW5</f>
        <v>2</v>
      </c>
      <c r="AC1" s="525" t="s">
        <v>1486</v>
      </c>
      <c r="AD1" s="525">
        <f>K5+X5+AK5+AX5+BK5+BX5</f>
        <v>22</v>
      </c>
      <c r="AE1" s="525" t="s">
        <v>1487</v>
      </c>
      <c r="AF1" s="525">
        <f>L5+Y5+AL5+AY5+BL5+BY5</f>
        <v>7</v>
      </c>
    </row>
    <row r="3" spans="1:77" s="527" customFormat="1">
      <c r="A3" s="527" t="str">
        <f>A6&amp;A7</f>
        <v>中央区保育園</v>
      </c>
      <c r="B3" s="527" t="str">
        <f t="shared" ref="B3:BM3" si="0">B6&amp;B7</f>
        <v>中央区幼保連携型認定こども園</v>
      </c>
      <c r="C3" s="527" t="str">
        <f t="shared" si="0"/>
        <v>中央区幼稚園型認定こども園</v>
      </c>
      <c r="D3" s="527" t="str">
        <f t="shared" si="0"/>
        <v>中央区保育所型認定こども園</v>
      </c>
      <c r="E3" s="527" t="str">
        <f t="shared" si="0"/>
        <v>中央区地方裁量型認定こども園</v>
      </c>
      <c r="F3" s="527" t="str">
        <f t="shared" si="0"/>
        <v>中央区給付型幼稚園</v>
      </c>
      <c r="G3" s="527" t="str">
        <f t="shared" si="0"/>
        <v>中央区小規模保育事業</v>
      </c>
      <c r="H3" s="527" t="str">
        <f t="shared" si="0"/>
        <v>中央区事業所内保育事業</v>
      </c>
      <c r="I3" s="527" t="str">
        <f t="shared" si="0"/>
        <v>中央区家庭的保育事業</v>
      </c>
      <c r="J3" s="527" t="str">
        <f t="shared" si="0"/>
        <v>中央区居宅訪問型保育事業</v>
      </c>
      <c r="K3" s="527" t="str">
        <f t="shared" si="0"/>
        <v>中央区企業主導型</v>
      </c>
      <c r="L3" s="527" t="str">
        <f t="shared" si="0"/>
        <v>中央区保育ルーム</v>
      </c>
      <c r="M3" s="527" t="str">
        <f t="shared" si="0"/>
        <v/>
      </c>
      <c r="N3" s="527" t="str">
        <f t="shared" si="0"/>
        <v>花見川区保育園</v>
      </c>
      <c r="O3" s="527" t="str">
        <f t="shared" si="0"/>
        <v>花見川区幼保連携型認定こども園</v>
      </c>
      <c r="P3" s="527" t="str">
        <f t="shared" si="0"/>
        <v>花見川区幼稚園型認定こども園</v>
      </c>
      <c r="Q3" s="527" t="str">
        <f t="shared" si="0"/>
        <v>花見川区保育所型認定こども園</v>
      </c>
      <c r="R3" s="527" t="str">
        <f t="shared" si="0"/>
        <v>花見川区地方裁量型認定こども園</v>
      </c>
      <c r="S3" s="527" t="str">
        <f t="shared" si="0"/>
        <v>花見川区給付型幼稚園</v>
      </c>
      <c r="T3" s="527" t="str">
        <f t="shared" si="0"/>
        <v>花見川区小規模保育事業</v>
      </c>
      <c r="U3" s="527" t="str">
        <f t="shared" si="0"/>
        <v>花見川区事業所内保育事業</v>
      </c>
      <c r="V3" s="527" t="str">
        <f t="shared" si="0"/>
        <v>花見川区家庭的保育事業</v>
      </c>
      <c r="W3" s="527" t="str">
        <f t="shared" si="0"/>
        <v>花見川区居宅訪問型保育事業</v>
      </c>
      <c r="X3" s="527" t="str">
        <f t="shared" si="0"/>
        <v>花見川区企業主導型</v>
      </c>
      <c r="Y3" s="527" t="str">
        <f t="shared" si="0"/>
        <v>花見川区保育ルーム</v>
      </c>
      <c r="Z3" s="527" t="str">
        <f t="shared" si="0"/>
        <v/>
      </c>
      <c r="AA3" s="527" t="str">
        <f t="shared" si="0"/>
        <v>稲毛区保育園</v>
      </c>
      <c r="AB3" s="527" t="str">
        <f t="shared" si="0"/>
        <v>稲毛区幼保連携型認定こども園</v>
      </c>
      <c r="AC3" s="527" t="str">
        <f t="shared" si="0"/>
        <v>稲毛区幼稚園型認定こども園</v>
      </c>
      <c r="AD3" s="527" t="str">
        <f t="shared" si="0"/>
        <v>稲毛区保育所型認定こども園</v>
      </c>
      <c r="AE3" s="527" t="str">
        <f t="shared" si="0"/>
        <v>稲毛区地方裁量型認定こども園</v>
      </c>
      <c r="AF3" s="527" t="str">
        <f t="shared" si="0"/>
        <v>稲毛区給付型幼稚園</v>
      </c>
      <c r="AG3" s="527" t="str">
        <f t="shared" si="0"/>
        <v>稲毛区小規模保育事業</v>
      </c>
      <c r="AH3" s="527" t="str">
        <f t="shared" si="0"/>
        <v>稲毛区事業所内保育事業</v>
      </c>
      <c r="AI3" s="527" t="str">
        <f t="shared" si="0"/>
        <v>稲毛区家庭的保育事業</v>
      </c>
      <c r="AJ3" s="527" t="str">
        <f t="shared" si="0"/>
        <v>稲毛区居宅訪問型保育事業</v>
      </c>
      <c r="AK3" s="527" t="str">
        <f t="shared" si="0"/>
        <v>稲毛区企業主導型</v>
      </c>
      <c r="AL3" s="527" t="str">
        <f t="shared" si="0"/>
        <v>稲毛区保育ルーム</v>
      </c>
      <c r="AM3" s="527" t="str">
        <f t="shared" si="0"/>
        <v/>
      </c>
      <c r="AN3" s="527" t="str">
        <f t="shared" si="0"/>
        <v>若葉区保育園</v>
      </c>
      <c r="AO3" s="527" t="str">
        <f t="shared" si="0"/>
        <v>若葉区幼保連携型認定こども園</v>
      </c>
      <c r="AP3" s="527" t="str">
        <f t="shared" si="0"/>
        <v>若葉区幼稚園型認定こども園</v>
      </c>
      <c r="AQ3" s="527" t="str">
        <f t="shared" si="0"/>
        <v>若葉区保育所型認定こども園</v>
      </c>
      <c r="AR3" s="527" t="str">
        <f t="shared" si="0"/>
        <v>若葉区地方裁量型認定こども園</v>
      </c>
      <c r="AS3" s="527" t="str">
        <f t="shared" si="0"/>
        <v>若葉区給付型幼稚園</v>
      </c>
      <c r="AT3" s="527" t="str">
        <f t="shared" si="0"/>
        <v>若葉区小規模保育事業</v>
      </c>
      <c r="AU3" s="527" t="str">
        <f t="shared" si="0"/>
        <v>若葉区事業所内保育事業</v>
      </c>
      <c r="AV3" s="527" t="str">
        <f t="shared" si="0"/>
        <v>若葉区家庭的保育事業</v>
      </c>
      <c r="AW3" s="527" t="str">
        <f t="shared" si="0"/>
        <v>若葉区居宅訪問型保育事業</v>
      </c>
      <c r="AX3" s="527" t="str">
        <f t="shared" si="0"/>
        <v>若葉区企業主導型</v>
      </c>
      <c r="AY3" s="527" t="str">
        <f t="shared" si="0"/>
        <v>若葉区保育ルーム</v>
      </c>
      <c r="AZ3" s="527" t="str">
        <f t="shared" si="0"/>
        <v/>
      </c>
      <c r="BA3" s="527" t="str">
        <f t="shared" si="0"/>
        <v>緑区保育園</v>
      </c>
      <c r="BB3" s="527" t="str">
        <f t="shared" si="0"/>
        <v>緑区幼保連携型認定こども園</v>
      </c>
      <c r="BC3" s="527" t="str">
        <f t="shared" si="0"/>
        <v>緑区幼稚園型認定こども園</v>
      </c>
      <c r="BD3" s="527" t="str">
        <f t="shared" si="0"/>
        <v>緑区保育所型認定こども園</v>
      </c>
      <c r="BE3" s="527" t="str">
        <f t="shared" si="0"/>
        <v>緑区地方裁量型認定こども園</v>
      </c>
      <c r="BF3" s="527" t="str">
        <f t="shared" si="0"/>
        <v>緑区給付型幼稚園</v>
      </c>
      <c r="BG3" s="527" t="str">
        <f t="shared" si="0"/>
        <v>緑区小規模保育事業</v>
      </c>
      <c r="BH3" s="527" t="str">
        <f t="shared" si="0"/>
        <v>緑区事業所内保育事業</v>
      </c>
      <c r="BI3" s="527" t="str">
        <f t="shared" si="0"/>
        <v>緑区家庭的保育事業</v>
      </c>
      <c r="BJ3" s="527" t="str">
        <f t="shared" si="0"/>
        <v>緑区居宅訪問型保育事業</v>
      </c>
      <c r="BK3" s="527" t="str">
        <f t="shared" si="0"/>
        <v>緑区企業主導型</v>
      </c>
      <c r="BL3" s="527" t="str">
        <f t="shared" si="0"/>
        <v>緑区保育ルーム</v>
      </c>
      <c r="BM3" s="527" t="str">
        <f t="shared" si="0"/>
        <v/>
      </c>
      <c r="BN3" s="527" t="str">
        <f t="shared" ref="BN3:BY3" si="1">BN6&amp;BN7</f>
        <v>美浜区保育園</v>
      </c>
      <c r="BO3" s="527" t="str">
        <f t="shared" si="1"/>
        <v>美浜区幼保連携型認定こども園</v>
      </c>
      <c r="BP3" s="527" t="str">
        <f t="shared" si="1"/>
        <v>美浜区幼稚園型認定こども園</v>
      </c>
      <c r="BQ3" s="527" t="str">
        <f t="shared" si="1"/>
        <v>美浜区保育所型認定こども園</v>
      </c>
      <c r="BR3" s="527" t="str">
        <f t="shared" si="1"/>
        <v>美浜区地方裁量型認定こども園</v>
      </c>
      <c r="BS3" s="527" t="str">
        <f t="shared" si="1"/>
        <v>美浜区給付型幼稚園</v>
      </c>
      <c r="BT3" s="527" t="str">
        <f t="shared" si="1"/>
        <v>美浜区小規模保育事業</v>
      </c>
      <c r="BU3" s="527" t="str">
        <f t="shared" si="1"/>
        <v>美浜区事業所内保育事業</v>
      </c>
      <c r="BV3" s="527" t="str">
        <f t="shared" si="1"/>
        <v>美浜区家庭的保育事業</v>
      </c>
      <c r="BW3" s="527" t="str">
        <f t="shared" si="1"/>
        <v>美浜区居宅訪問型保育事業</v>
      </c>
      <c r="BX3" s="527" t="str">
        <f t="shared" si="1"/>
        <v>美浜区企業主導型</v>
      </c>
      <c r="BY3" s="527" t="str">
        <f t="shared" si="1"/>
        <v>美浜区保育ルーム</v>
      </c>
    </row>
    <row r="4" spans="1:77" ht="15.75" customHeight="1">
      <c r="A4" s="528" t="s">
        <v>1488</v>
      </c>
      <c r="B4" s="529"/>
      <c r="C4" s="529"/>
      <c r="D4" s="529"/>
      <c r="E4" s="529"/>
      <c r="K4" s="525" t="s">
        <v>1489</v>
      </c>
    </row>
    <row r="5" spans="1:77">
      <c r="A5" s="525">
        <f>COUNTA(A8:A48)</f>
        <v>39</v>
      </c>
      <c r="B5" s="525">
        <f t="shared" ref="B5:BY5" si="2">COUNTA(B8:B48)</f>
        <v>2</v>
      </c>
      <c r="C5" s="525">
        <f t="shared" si="2"/>
        <v>8</v>
      </c>
      <c r="D5" s="525">
        <f t="shared" si="2"/>
        <v>0</v>
      </c>
      <c r="E5" s="525">
        <f t="shared" si="2"/>
        <v>0</v>
      </c>
      <c r="F5" s="525">
        <f t="shared" si="2"/>
        <v>1</v>
      </c>
      <c r="G5" s="525">
        <f t="shared" si="2"/>
        <v>19</v>
      </c>
      <c r="H5" s="525">
        <f t="shared" si="2"/>
        <v>6</v>
      </c>
      <c r="I5" s="525">
        <f t="shared" si="2"/>
        <v>1</v>
      </c>
      <c r="J5" s="525">
        <f t="shared" si="2"/>
        <v>1</v>
      </c>
      <c r="K5" s="525">
        <f t="shared" si="2"/>
        <v>10</v>
      </c>
      <c r="L5" s="525">
        <f t="shared" si="2"/>
        <v>2</v>
      </c>
      <c r="M5" s="525">
        <f t="shared" si="2"/>
        <v>0</v>
      </c>
      <c r="N5" s="525">
        <f t="shared" si="2"/>
        <v>29</v>
      </c>
      <c r="O5" s="525">
        <f t="shared" si="2"/>
        <v>0</v>
      </c>
      <c r="P5" s="525">
        <f t="shared" si="2"/>
        <v>5</v>
      </c>
      <c r="Q5" s="525">
        <f t="shared" si="2"/>
        <v>0</v>
      </c>
      <c r="R5" s="525">
        <f t="shared" si="2"/>
        <v>0</v>
      </c>
      <c r="S5" s="525">
        <f t="shared" si="2"/>
        <v>1</v>
      </c>
      <c r="T5" s="525">
        <f t="shared" si="2"/>
        <v>17</v>
      </c>
      <c r="U5" s="525">
        <f t="shared" si="2"/>
        <v>2</v>
      </c>
      <c r="V5" s="525">
        <f t="shared" si="2"/>
        <v>0</v>
      </c>
      <c r="W5" s="525">
        <f t="shared" si="2"/>
        <v>1</v>
      </c>
      <c r="X5" s="525">
        <f t="shared" si="2"/>
        <v>2</v>
      </c>
      <c r="Y5" s="525">
        <f t="shared" si="2"/>
        <v>2</v>
      </c>
      <c r="Z5" s="525">
        <f t="shared" si="2"/>
        <v>0</v>
      </c>
      <c r="AA5" s="525">
        <f t="shared" si="2"/>
        <v>28</v>
      </c>
      <c r="AB5" s="525">
        <f t="shared" si="2"/>
        <v>1</v>
      </c>
      <c r="AC5" s="525">
        <f t="shared" si="2"/>
        <v>4</v>
      </c>
      <c r="AD5" s="525">
        <f t="shared" si="2"/>
        <v>0</v>
      </c>
      <c r="AE5" s="525">
        <f t="shared" si="2"/>
        <v>0</v>
      </c>
      <c r="AF5" s="525">
        <f t="shared" si="2"/>
        <v>2</v>
      </c>
      <c r="AG5" s="525">
        <f t="shared" si="2"/>
        <v>6</v>
      </c>
      <c r="AH5" s="525">
        <f t="shared" si="2"/>
        <v>4</v>
      </c>
      <c r="AI5" s="525">
        <f t="shared" si="2"/>
        <v>0</v>
      </c>
      <c r="AJ5" s="525">
        <f t="shared" si="2"/>
        <v>0</v>
      </c>
      <c r="AK5" s="525">
        <f t="shared" si="2"/>
        <v>7</v>
      </c>
      <c r="AL5" s="525">
        <f t="shared" si="2"/>
        <v>1</v>
      </c>
      <c r="AM5" s="525">
        <f t="shared" si="2"/>
        <v>0</v>
      </c>
      <c r="AN5" s="525">
        <f t="shared" si="2"/>
        <v>20</v>
      </c>
      <c r="AO5" s="525">
        <f t="shared" si="2"/>
        <v>0</v>
      </c>
      <c r="AP5" s="525">
        <f t="shared" si="2"/>
        <v>3</v>
      </c>
      <c r="AQ5" s="525">
        <f t="shared" si="2"/>
        <v>0</v>
      </c>
      <c r="AR5" s="525">
        <f t="shared" si="2"/>
        <v>0</v>
      </c>
      <c r="AS5" s="525">
        <f t="shared" si="2"/>
        <v>1</v>
      </c>
      <c r="AT5" s="525">
        <f t="shared" si="2"/>
        <v>7</v>
      </c>
      <c r="AU5" s="525">
        <f t="shared" si="2"/>
        <v>0</v>
      </c>
      <c r="AV5" s="525">
        <f t="shared" si="2"/>
        <v>4</v>
      </c>
      <c r="AW5" s="525">
        <f t="shared" si="2"/>
        <v>0</v>
      </c>
      <c r="AX5" s="525">
        <f t="shared" si="2"/>
        <v>0</v>
      </c>
      <c r="AY5" s="525">
        <f t="shared" si="2"/>
        <v>0</v>
      </c>
      <c r="AZ5" s="525">
        <f t="shared" si="2"/>
        <v>0</v>
      </c>
      <c r="BA5" s="525">
        <f t="shared" si="2"/>
        <v>32</v>
      </c>
      <c r="BB5" s="525">
        <f t="shared" si="2"/>
        <v>4</v>
      </c>
      <c r="BC5" s="525">
        <f t="shared" si="2"/>
        <v>5</v>
      </c>
      <c r="BD5" s="525">
        <f t="shared" si="2"/>
        <v>1</v>
      </c>
      <c r="BE5" s="525">
        <f t="shared" si="2"/>
        <v>1</v>
      </c>
      <c r="BF5" s="525">
        <f t="shared" si="2"/>
        <v>0</v>
      </c>
      <c r="BG5" s="525">
        <f t="shared" si="2"/>
        <v>4</v>
      </c>
      <c r="BH5" s="525">
        <f t="shared" si="2"/>
        <v>3</v>
      </c>
      <c r="BI5" s="525">
        <f t="shared" si="2"/>
        <v>1</v>
      </c>
      <c r="BJ5" s="525">
        <f t="shared" si="2"/>
        <v>0</v>
      </c>
      <c r="BK5" s="525">
        <f t="shared" si="2"/>
        <v>1</v>
      </c>
      <c r="BL5" s="525">
        <f t="shared" si="2"/>
        <v>1</v>
      </c>
      <c r="BM5" s="525">
        <f t="shared" si="2"/>
        <v>0</v>
      </c>
      <c r="BN5" s="525">
        <f t="shared" si="2"/>
        <v>27</v>
      </c>
      <c r="BO5" s="525">
        <f t="shared" si="2"/>
        <v>3</v>
      </c>
      <c r="BP5" s="525">
        <f t="shared" si="2"/>
        <v>7</v>
      </c>
      <c r="BQ5" s="525">
        <f t="shared" si="2"/>
        <v>0</v>
      </c>
      <c r="BR5" s="525">
        <f t="shared" si="2"/>
        <v>0</v>
      </c>
      <c r="BS5" s="525">
        <f t="shared" si="2"/>
        <v>0</v>
      </c>
      <c r="BT5" s="525">
        <f t="shared" si="2"/>
        <v>7</v>
      </c>
      <c r="BU5" s="525">
        <f t="shared" si="2"/>
        <v>2</v>
      </c>
      <c r="BV5" s="525">
        <f t="shared" si="2"/>
        <v>1</v>
      </c>
      <c r="BW5" s="525">
        <f t="shared" si="2"/>
        <v>0</v>
      </c>
      <c r="BX5" s="525">
        <f t="shared" si="2"/>
        <v>2</v>
      </c>
      <c r="BY5" s="525">
        <f t="shared" si="2"/>
        <v>1</v>
      </c>
    </row>
    <row r="6" spans="1:77">
      <c r="A6" s="525" t="s">
        <v>348</v>
      </c>
      <c r="B6" s="525" t="s">
        <v>348</v>
      </c>
      <c r="C6" s="525" t="s">
        <v>348</v>
      </c>
      <c r="D6" s="525" t="s">
        <v>348</v>
      </c>
      <c r="E6" s="525" t="s">
        <v>348</v>
      </c>
      <c r="F6" s="525" t="s">
        <v>348</v>
      </c>
      <c r="G6" s="525" t="s">
        <v>348</v>
      </c>
      <c r="H6" s="525" t="s">
        <v>348</v>
      </c>
      <c r="I6" s="525" t="s">
        <v>348</v>
      </c>
      <c r="J6" s="525" t="s">
        <v>348</v>
      </c>
      <c r="K6" s="525" t="s">
        <v>348</v>
      </c>
      <c r="L6" s="525" t="s">
        <v>348</v>
      </c>
      <c r="N6" s="525" t="s">
        <v>349</v>
      </c>
      <c r="O6" s="525" t="s">
        <v>349</v>
      </c>
      <c r="P6" s="525" t="s">
        <v>349</v>
      </c>
      <c r="Q6" s="525" t="s">
        <v>349</v>
      </c>
      <c r="R6" s="525" t="s">
        <v>349</v>
      </c>
      <c r="S6" s="525" t="s">
        <v>349</v>
      </c>
      <c r="T6" s="525" t="s">
        <v>349</v>
      </c>
      <c r="U6" s="525" t="s">
        <v>349</v>
      </c>
      <c r="V6" s="525" t="s">
        <v>349</v>
      </c>
      <c r="W6" s="525" t="s">
        <v>349</v>
      </c>
      <c r="X6" s="525" t="s">
        <v>349</v>
      </c>
      <c r="Y6" s="525" t="s">
        <v>349</v>
      </c>
      <c r="AA6" s="525" t="s">
        <v>350</v>
      </c>
      <c r="AB6" s="525" t="s">
        <v>350</v>
      </c>
      <c r="AC6" s="525" t="s">
        <v>350</v>
      </c>
      <c r="AD6" s="525" t="s">
        <v>350</v>
      </c>
      <c r="AE6" s="525" t="s">
        <v>350</v>
      </c>
      <c r="AF6" s="525" t="s">
        <v>350</v>
      </c>
      <c r="AG6" s="525" t="s">
        <v>350</v>
      </c>
      <c r="AH6" s="525" t="s">
        <v>350</v>
      </c>
      <c r="AI6" s="525" t="s">
        <v>350</v>
      </c>
      <c r="AJ6" s="525" t="s">
        <v>350</v>
      </c>
      <c r="AK6" s="525" t="s">
        <v>350</v>
      </c>
      <c r="AL6" s="525" t="s">
        <v>350</v>
      </c>
      <c r="AN6" s="525" t="s">
        <v>351</v>
      </c>
      <c r="AO6" s="525" t="s">
        <v>351</v>
      </c>
      <c r="AP6" s="525" t="s">
        <v>351</v>
      </c>
      <c r="AQ6" s="525" t="s">
        <v>351</v>
      </c>
      <c r="AR6" s="525" t="s">
        <v>351</v>
      </c>
      <c r="AS6" s="525" t="s">
        <v>351</v>
      </c>
      <c r="AT6" s="525" t="s">
        <v>351</v>
      </c>
      <c r="AU6" s="525" t="s">
        <v>351</v>
      </c>
      <c r="AV6" s="525" t="s">
        <v>351</v>
      </c>
      <c r="AW6" s="525" t="s">
        <v>351</v>
      </c>
      <c r="AX6" s="525" t="s">
        <v>351</v>
      </c>
      <c r="AY6" s="525" t="s">
        <v>351</v>
      </c>
      <c r="BA6" s="525" t="s">
        <v>352</v>
      </c>
      <c r="BB6" s="525" t="s">
        <v>352</v>
      </c>
      <c r="BC6" s="525" t="s">
        <v>352</v>
      </c>
      <c r="BD6" s="525" t="s">
        <v>352</v>
      </c>
      <c r="BE6" s="525" t="s">
        <v>352</v>
      </c>
      <c r="BF6" s="525" t="s">
        <v>352</v>
      </c>
      <c r="BG6" s="525" t="s">
        <v>352</v>
      </c>
      <c r="BH6" s="525" t="s">
        <v>352</v>
      </c>
      <c r="BI6" s="525" t="s">
        <v>352</v>
      </c>
      <c r="BJ6" s="525" t="s">
        <v>352</v>
      </c>
      <c r="BK6" s="525" t="s">
        <v>352</v>
      </c>
      <c r="BL6" s="525" t="s">
        <v>352</v>
      </c>
      <c r="BN6" s="525" t="s">
        <v>353</v>
      </c>
      <c r="BO6" s="525" t="s">
        <v>353</v>
      </c>
      <c r="BP6" s="525" t="s">
        <v>353</v>
      </c>
      <c r="BQ6" s="525" t="s">
        <v>353</v>
      </c>
      <c r="BR6" s="525" t="s">
        <v>353</v>
      </c>
      <c r="BS6" s="525" t="s">
        <v>353</v>
      </c>
      <c r="BT6" s="525" t="s">
        <v>353</v>
      </c>
      <c r="BU6" s="525" t="s">
        <v>353</v>
      </c>
      <c r="BV6" s="525" t="s">
        <v>353</v>
      </c>
      <c r="BW6" s="525" t="s">
        <v>353</v>
      </c>
      <c r="BX6" s="525" t="s">
        <v>353</v>
      </c>
      <c r="BY6" s="525" t="s">
        <v>353</v>
      </c>
    </row>
    <row r="7" spans="1:77" s="530" customFormat="1" ht="39.6">
      <c r="A7" s="530" t="s">
        <v>354</v>
      </c>
      <c r="B7" s="530" t="s">
        <v>355</v>
      </c>
      <c r="C7" s="530" t="s">
        <v>356</v>
      </c>
      <c r="D7" s="530" t="s">
        <v>357</v>
      </c>
      <c r="E7" s="530" t="s">
        <v>358</v>
      </c>
      <c r="F7" s="530" t="s">
        <v>1490</v>
      </c>
      <c r="G7" s="530" t="s">
        <v>1491</v>
      </c>
      <c r="H7" s="530" t="s">
        <v>1492</v>
      </c>
      <c r="I7" s="530" t="s">
        <v>1493</v>
      </c>
      <c r="J7" s="530" t="s">
        <v>1494</v>
      </c>
      <c r="K7" s="530" t="s">
        <v>1495</v>
      </c>
      <c r="L7" s="530" t="s">
        <v>1496</v>
      </c>
      <c r="N7" s="530" t="s">
        <v>354</v>
      </c>
      <c r="O7" s="530" t="s">
        <v>355</v>
      </c>
      <c r="P7" s="530" t="s">
        <v>356</v>
      </c>
      <c r="Q7" s="530" t="s">
        <v>357</v>
      </c>
      <c r="R7" s="530" t="s">
        <v>358</v>
      </c>
      <c r="S7" s="530" t="s">
        <v>1490</v>
      </c>
      <c r="T7" s="530" t="s">
        <v>1491</v>
      </c>
      <c r="U7" s="530" t="s">
        <v>1492</v>
      </c>
      <c r="V7" s="530" t="s">
        <v>1493</v>
      </c>
      <c r="W7" s="530" t="s">
        <v>1494</v>
      </c>
      <c r="X7" s="530" t="s">
        <v>1495</v>
      </c>
      <c r="Y7" s="530" t="s">
        <v>1496</v>
      </c>
      <c r="AA7" s="530" t="s">
        <v>354</v>
      </c>
      <c r="AB7" s="530" t="s">
        <v>355</v>
      </c>
      <c r="AC7" s="530" t="s">
        <v>356</v>
      </c>
      <c r="AD7" s="530" t="s">
        <v>357</v>
      </c>
      <c r="AE7" s="530" t="s">
        <v>358</v>
      </c>
      <c r="AF7" s="530" t="s">
        <v>1490</v>
      </c>
      <c r="AG7" s="530" t="s">
        <v>1491</v>
      </c>
      <c r="AH7" s="530" t="s">
        <v>1492</v>
      </c>
      <c r="AI7" s="530" t="s">
        <v>1493</v>
      </c>
      <c r="AJ7" s="530" t="s">
        <v>1494</v>
      </c>
      <c r="AK7" s="530" t="s">
        <v>1495</v>
      </c>
      <c r="AL7" s="530" t="s">
        <v>1496</v>
      </c>
      <c r="AN7" s="530" t="s">
        <v>354</v>
      </c>
      <c r="AO7" s="530" t="s">
        <v>355</v>
      </c>
      <c r="AP7" s="530" t="s">
        <v>356</v>
      </c>
      <c r="AQ7" s="530" t="s">
        <v>357</v>
      </c>
      <c r="AR7" s="530" t="s">
        <v>358</v>
      </c>
      <c r="AS7" s="530" t="s">
        <v>1490</v>
      </c>
      <c r="AT7" s="530" t="s">
        <v>1491</v>
      </c>
      <c r="AU7" s="530" t="s">
        <v>1492</v>
      </c>
      <c r="AV7" s="530" t="s">
        <v>1493</v>
      </c>
      <c r="AW7" s="530" t="s">
        <v>1494</v>
      </c>
      <c r="AX7" s="530" t="s">
        <v>1495</v>
      </c>
      <c r="AY7" s="530" t="s">
        <v>1496</v>
      </c>
      <c r="BA7" s="530" t="s">
        <v>354</v>
      </c>
      <c r="BB7" s="530" t="s">
        <v>355</v>
      </c>
      <c r="BC7" s="530" t="s">
        <v>356</v>
      </c>
      <c r="BD7" s="530" t="s">
        <v>357</v>
      </c>
      <c r="BE7" s="530" t="s">
        <v>358</v>
      </c>
      <c r="BF7" s="530" t="s">
        <v>1490</v>
      </c>
      <c r="BG7" s="530" t="s">
        <v>1491</v>
      </c>
      <c r="BH7" s="530" t="s">
        <v>1492</v>
      </c>
      <c r="BI7" s="530" t="s">
        <v>1493</v>
      </c>
      <c r="BJ7" s="530" t="s">
        <v>1494</v>
      </c>
      <c r="BK7" s="530" t="s">
        <v>1495</v>
      </c>
      <c r="BL7" s="530" t="s">
        <v>1496</v>
      </c>
      <c r="BN7" s="530" t="s">
        <v>354</v>
      </c>
      <c r="BO7" s="530" t="s">
        <v>355</v>
      </c>
      <c r="BP7" s="530" t="s">
        <v>356</v>
      </c>
      <c r="BQ7" s="530" t="s">
        <v>357</v>
      </c>
      <c r="BR7" s="530" t="s">
        <v>358</v>
      </c>
      <c r="BS7" s="530" t="s">
        <v>1490</v>
      </c>
      <c r="BT7" s="530" t="s">
        <v>1491</v>
      </c>
      <c r="BU7" s="530" t="s">
        <v>1492</v>
      </c>
      <c r="BV7" s="530" t="s">
        <v>1493</v>
      </c>
      <c r="BW7" s="530" t="s">
        <v>1494</v>
      </c>
      <c r="BX7" s="530" t="s">
        <v>1495</v>
      </c>
      <c r="BY7" s="530" t="s">
        <v>1496</v>
      </c>
    </row>
    <row r="8" spans="1:77" s="531" customFormat="1">
      <c r="A8" s="531" t="s">
        <v>359</v>
      </c>
      <c r="B8" s="531" t="s">
        <v>360</v>
      </c>
      <c r="C8" s="531" t="s">
        <v>361</v>
      </c>
      <c r="F8" s="531" t="s">
        <v>1497</v>
      </c>
      <c r="G8" s="531" t="s">
        <v>1498</v>
      </c>
      <c r="H8" s="531" t="s">
        <v>1499</v>
      </c>
      <c r="I8" s="531" t="s">
        <v>1500</v>
      </c>
      <c r="J8" s="531" t="s">
        <v>1501</v>
      </c>
      <c r="K8" s="531" t="s">
        <v>1887</v>
      </c>
      <c r="L8" s="531" t="s">
        <v>527</v>
      </c>
      <c r="N8" s="531" t="s">
        <v>362</v>
      </c>
      <c r="P8" s="531" t="s">
        <v>363</v>
      </c>
      <c r="S8" s="531" t="s">
        <v>1502</v>
      </c>
      <c r="T8" s="531" t="s">
        <v>1503</v>
      </c>
      <c r="U8" s="531" t="s">
        <v>1504</v>
      </c>
      <c r="W8" s="531" t="s">
        <v>1505</v>
      </c>
      <c r="X8" s="531" t="s">
        <v>1888</v>
      </c>
      <c r="Y8" s="531" t="s">
        <v>532</v>
      </c>
      <c r="AA8" s="531" t="s">
        <v>364</v>
      </c>
      <c r="AB8" s="531" t="s">
        <v>365</v>
      </c>
      <c r="AC8" s="531" t="s">
        <v>366</v>
      </c>
      <c r="AF8" s="531" t="s">
        <v>1506</v>
      </c>
      <c r="AG8" s="531" t="s">
        <v>1507</v>
      </c>
      <c r="AH8" s="531" t="s">
        <v>1508</v>
      </c>
      <c r="AK8" s="531" t="s">
        <v>1889</v>
      </c>
      <c r="AL8" s="531" t="s">
        <v>538</v>
      </c>
      <c r="AN8" s="531" t="s">
        <v>367</v>
      </c>
      <c r="AP8" s="531" t="s">
        <v>368</v>
      </c>
      <c r="AS8" s="531" t="s">
        <v>1890</v>
      </c>
      <c r="AT8" s="531" t="s">
        <v>1509</v>
      </c>
      <c r="AV8" s="531" t="s">
        <v>1510</v>
      </c>
      <c r="BA8" s="531" t="s">
        <v>369</v>
      </c>
      <c r="BB8" s="531" t="s">
        <v>370</v>
      </c>
      <c r="BC8" s="531" t="s">
        <v>371</v>
      </c>
      <c r="BD8" s="531" t="s">
        <v>372</v>
      </c>
      <c r="BE8" s="531" t="s">
        <v>373</v>
      </c>
      <c r="BG8" s="531" t="s">
        <v>1511</v>
      </c>
      <c r="BH8" s="531" t="s">
        <v>1512</v>
      </c>
      <c r="BI8" s="531" t="s">
        <v>1513</v>
      </c>
      <c r="BK8" s="531" t="s">
        <v>1891</v>
      </c>
      <c r="BL8" s="531" t="s">
        <v>530</v>
      </c>
      <c r="BN8" s="531" t="s">
        <v>374</v>
      </c>
      <c r="BO8" s="531" t="s">
        <v>375</v>
      </c>
      <c r="BP8" s="531" t="s">
        <v>376</v>
      </c>
      <c r="BT8" s="531" t="s">
        <v>1514</v>
      </c>
      <c r="BU8" s="531" t="s">
        <v>1515</v>
      </c>
      <c r="BX8" s="531" t="s">
        <v>1516</v>
      </c>
      <c r="BY8" s="531" t="s">
        <v>531</v>
      </c>
    </row>
    <row r="9" spans="1:77">
      <c r="A9" s="525" t="s">
        <v>377</v>
      </c>
      <c r="B9" s="525" t="s">
        <v>378</v>
      </c>
      <c r="C9" s="525" t="s">
        <v>379</v>
      </c>
      <c r="G9" s="525" t="s">
        <v>1530</v>
      </c>
      <c r="H9" s="525" t="s">
        <v>1517</v>
      </c>
      <c r="K9" s="525" t="s">
        <v>1518</v>
      </c>
      <c r="L9" s="525" t="s">
        <v>1892</v>
      </c>
      <c r="N9" s="525" t="s">
        <v>380</v>
      </c>
      <c r="P9" s="525" t="s">
        <v>381</v>
      </c>
      <c r="T9" s="525" t="s">
        <v>1519</v>
      </c>
      <c r="U9" s="525" t="s">
        <v>1520</v>
      </c>
      <c r="X9" s="525" t="s">
        <v>1893</v>
      </c>
      <c r="Y9" s="525" t="s">
        <v>1894</v>
      </c>
      <c r="AA9" s="525" t="s">
        <v>382</v>
      </c>
      <c r="AC9" s="525" t="s">
        <v>383</v>
      </c>
      <c r="AF9" s="525" t="s">
        <v>1895</v>
      </c>
      <c r="AG9" s="525" t="s">
        <v>1521</v>
      </c>
      <c r="AH9" s="525" t="s">
        <v>1522</v>
      </c>
      <c r="AK9" s="525" t="s">
        <v>1896</v>
      </c>
      <c r="AN9" s="525" t="s">
        <v>384</v>
      </c>
      <c r="AP9" s="525" t="s">
        <v>1200</v>
      </c>
      <c r="AT9" s="525" t="s">
        <v>1523</v>
      </c>
      <c r="AV9" s="525" t="s">
        <v>1524</v>
      </c>
      <c r="BA9" s="525" t="s">
        <v>385</v>
      </c>
      <c r="BB9" s="525" t="s">
        <v>386</v>
      </c>
      <c r="BC9" s="525" t="s">
        <v>387</v>
      </c>
      <c r="BG9" s="525" t="s">
        <v>1525</v>
      </c>
      <c r="BH9" s="525" t="s">
        <v>1526</v>
      </c>
      <c r="BN9" s="525" t="s">
        <v>388</v>
      </c>
      <c r="BO9" s="525" t="s">
        <v>389</v>
      </c>
      <c r="BP9" s="525" t="s">
        <v>390</v>
      </c>
      <c r="BT9" s="525" t="s">
        <v>1527</v>
      </c>
      <c r="BU9" s="525" t="s">
        <v>1528</v>
      </c>
      <c r="BV9" s="525" t="s">
        <v>1529</v>
      </c>
      <c r="BX9" s="525" t="s">
        <v>1897</v>
      </c>
    </row>
    <row r="10" spans="1:77">
      <c r="A10" s="525" t="s">
        <v>391</v>
      </c>
      <c r="C10" s="525" t="s">
        <v>392</v>
      </c>
      <c r="G10" s="525" t="s">
        <v>1542</v>
      </c>
      <c r="H10" s="525" t="s">
        <v>1531</v>
      </c>
      <c r="K10" s="525" t="s">
        <v>1532</v>
      </c>
      <c r="N10" s="525" t="s">
        <v>393</v>
      </c>
      <c r="P10" s="525" t="s">
        <v>394</v>
      </c>
      <c r="T10" s="525" t="s">
        <v>1533</v>
      </c>
      <c r="AA10" s="525" t="s">
        <v>395</v>
      </c>
      <c r="AC10" s="525" t="s">
        <v>396</v>
      </c>
      <c r="AG10" s="525" t="s">
        <v>1534</v>
      </c>
      <c r="AH10" s="525" t="s">
        <v>1535</v>
      </c>
      <c r="AK10" s="525" t="s">
        <v>1898</v>
      </c>
      <c r="AN10" s="525" t="s">
        <v>397</v>
      </c>
      <c r="AP10" s="525" t="s">
        <v>1201</v>
      </c>
      <c r="AT10" s="525" t="s">
        <v>1536</v>
      </c>
      <c r="AV10" s="525" t="s">
        <v>1537</v>
      </c>
      <c r="BA10" s="525" t="s">
        <v>1377</v>
      </c>
      <c r="BB10" s="525" t="s">
        <v>398</v>
      </c>
      <c r="BC10" s="525" t="s">
        <v>1538</v>
      </c>
      <c r="BG10" s="525" t="s">
        <v>1539</v>
      </c>
      <c r="BH10" s="525" t="s">
        <v>1540</v>
      </c>
      <c r="BN10" s="525" t="s">
        <v>399</v>
      </c>
      <c r="BO10" s="525" t="s">
        <v>400</v>
      </c>
      <c r="BP10" s="525" t="s">
        <v>401</v>
      </c>
      <c r="BT10" s="525" t="s">
        <v>1541</v>
      </c>
    </row>
    <row r="11" spans="1:77">
      <c r="A11" s="525" t="s">
        <v>402</v>
      </c>
      <c r="C11" s="525" t="s">
        <v>403</v>
      </c>
      <c r="G11" s="525" t="s">
        <v>1554</v>
      </c>
      <c r="H11" s="525" t="s">
        <v>1543</v>
      </c>
      <c r="K11" s="525" t="s">
        <v>1899</v>
      </c>
      <c r="N11" s="525" t="s">
        <v>404</v>
      </c>
      <c r="P11" s="525" t="s">
        <v>405</v>
      </c>
      <c r="T11" s="525" t="s">
        <v>1545</v>
      </c>
      <c r="AA11" s="525" t="s">
        <v>406</v>
      </c>
      <c r="AC11" s="525" t="s">
        <v>407</v>
      </c>
      <c r="AG11" s="525" t="s">
        <v>1546</v>
      </c>
      <c r="AH11" s="525" t="s">
        <v>1547</v>
      </c>
      <c r="AK11" s="525" t="s">
        <v>1900</v>
      </c>
      <c r="AN11" s="525" t="s">
        <v>408</v>
      </c>
      <c r="AT11" s="525" t="s">
        <v>1548</v>
      </c>
      <c r="AV11" s="525" t="s">
        <v>1549</v>
      </c>
      <c r="BA11" s="525" t="s">
        <v>416</v>
      </c>
      <c r="BB11" s="525" t="s">
        <v>1550</v>
      </c>
      <c r="BG11" s="525" t="s">
        <v>1551</v>
      </c>
      <c r="BN11" s="525" t="s">
        <v>409</v>
      </c>
      <c r="BP11" s="525" t="s">
        <v>410</v>
      </c>
      <c r="BT11" s="525" t="s">
        <v>1553</v>
      </c>
    </row>
    <row r="12" spans="1:77">
      <c r="A12" s="525" t="s">
        <v>411</v>
      </c>
      <c r="C12" s="525" t="s">
        <v>412</v>
      </c>
      <c r="G12" s="525" t="s">
        <v>1561</v>
      </c>
      <c r="H12" s="525" t="s">
        <v>1901</v>
      </c>
      <c r="K12" s="525" t="s">
        <v>1902</v>
      </c>
      <c r="N12" s="525" t="s">
        <v>413</v>
      </c>
      <c r="P12" s="525" t="s">
        <v>1556</v>
      </c>
      <c r="T12" s="525" t="s">
        <v>1557</v>
      </c>
      <c r="AA12" s="525" t="s">
        <v>414</v>
      </c>
      <c r="AG12" s="525" t="s">
        <v>1558</v>
      </c>
      <c r="AK12" s="525" t="s">
        <v>1903</v>
      </c>
      <c r="AN12" s="525" t="s">
        <v>415</v>
      </c>
      <c r="AT12" s="525" t="s">
        <v>1559</v>
      </c>
      <c r="BA12" s="525" t="s">
        <v>424</v>
      </c>
      <c r="BC12" s="525" t="s">
        <v>1904</v>
      </c>
      <c r="BN12" s="525" t="s">
        <v>417</v>
      </c>
      <c r="BP12" s="525" t="s">
        <v>418</v>
      </c>
      <c r="BT12" s="525" t="s">
        <v>1560</v>
      </c>
    </row>
    <row r="13" spans="1:77">
      <c r="A13" s="525" t="s">
        <v>419</v>
      </c>
      <c r="C13" s="525" t="s">
        <v>420</v>
      </c>
      <c r="G13" s="525" t="s">
        <v>1566</v>
      </c>
      <c r="H13" s="525" t="s">
        <v>1905</v>
      </c>
      <c r="K13" s="525" t="s">
        <v>1544</v>
      </c>
      <c r="N13" s="525" t="s">
        <v>421</v>
      </c>
      <c r="T13" s="525" t="s">
        <v>1562</v>
      </c>
      <c r="AA13" s="525" t="s">
        <v>422</v>
      </c>
      <c r="AG13" s="525" t="s">
        <v>1563</v>
      </c>
      <c r="AK13" s="525" t="s">
        <v>1906</v>
      </c>
      <c r="AN13" s="525" t="s">
        <v>423</v>
      </c>
      <c r="AT13" s="525" t="s">
        <v>1564</v>
      </c>
      <c r="BA13" s="525" t="s">
        <v>432</v>
      </c>
      <c r="BC13" s="525" t="s">
        <v>1907</v>
      </c>
      <c r="BN13" s="525" t="s">
        <v>425</v>
      </c>
      <c r="BP13" s="525" t="s">
        <v>426</v>
      </c>
      <c r="BT13" s="525" t="s">
        <v>1565</v>
      </c>
    </row>
    <row r="14" spans="1:77">
      <c r="A14" s="525" t="s">
        <v>427</v>
      </c>
      <c r="C14" s="525" t="s">
        <v>428</v>
      </c>
      <c r="G14" s="525" t="s">
        <v>1570</v>
      </c>
      <c r="K14" s="525" t="s">
        <v>1555</v>
      </c>
      <c r="N14" s="525" t="s">
        <v>429</v>
      </c>
      <c r="T14" s="525" t="s">
        <v>1567</v>
      </c>
      <c r="AA14" s="525" t="s">
        <v>430</v>
      </c>
      <c r="AK14" s="525" t="s">
        <v>1908</v>
      </c>
      <c r="AN14" s="525" t="s">
        <v>431</v>
      </c>
      <c r="AT14" s="525" t="s">
        <v>1909</v>
      </c>
      <c r="BA14" s="525" t="s">
        <v>1568</v>
      </c>
      <c r="BN14" s="525" t="s">
        <v>433</v>
      </c>
      <c r="BP14" s="525" t="s">
        <v>434</v>
      </c>
      <c r="BT14" s="525" t="s">
        <v>1910</v>
      </c>
    </row>
    <row r="15" spans="1:77">
      <c r="A15" s="525" t="s">
        <v>435</v>
      </c>
      <c r="C15" s="525" t="s">
        <v>1569</v>
      </c>
      <c r="G15" s="525" t="s">
        <v>1573</v>
      </c>
      <c r="K15" s="525" t="s">
        <v>1911</v>
      </c>
      <c r="N15" s="525" t="s">
        <v>436</v>
      </c>
      <c r="T15" s="525" t="s">
        <v>1571</v>
      </c>
      <c r="AA15" s="525" t="s">
        <v>437</v>
      </c>
      <c r="AN15" s="525" t="s">
        <v>438</v>
      </c>
      <c r="BA15" s="525" t="s">
        <v>441</v>
      </c>
      <c r="BN15" s="525" t="s">
        <v>1572</v>
      </c>
    </row>
    <row r="16" spans="1:77">
      <c r="A16" s="525" t="s">
        <v>1194</v>
      </c>
      <c r="G16" s="525" t="s">
        <v>1576</v>
      </c>
      <c r="K16" s="525" t="s">
        <v>1912</v>
      </c>
      <c r="N16" s="525" t="s">
        <v>439</v>
      </c>
      <c r="T16" s="525" t="s">
        <v>1574</v>
      </c>
      <c r="AA16" s="525" t="s">
        <v>1381</v>
      </c>
      <c r="AN16" s="525" t="s">
        <v>440</v>
      </c>
      <c r="BA16" s="525" t="s">
        <v>1575</v>
      </c>
      <c r="BN16" s="525" t="s">
        <v>1379</v>
      </c>
    </row>
    <row r="17" spans="1:66">
      <c r="A17" s="525" t="s">
        <v>442</v>
      </c>
      <c r="G17" s="525" t="s">
        <v>1579</v>
      </c>
      <c r="K17" s="525" t="s">
        <v>1913</v>
      </c>
      <c r="N17" s="525" t="s">
        <v>1577</v>
      </c>
      <c r="T17" s="525" t="s">
        <v>1578</v>
      </c>
      <c r="AA17" s="525" t="s">
        <v>443</v>
      </c>
      <c r="AN17" s="525" t="s">
        <v>444</v>
      </c>
      <c r="BA17" s="525" t="s">
        <v>450</v>
      </c>
      <c r="BN17" s="525" t="s">
        <v>445</v>
      </c>
    </row>
    <row r="18" spans="1:66">
      <c r="A18" s="525" t="s">
        <v>446</v>
      </c>
      <c r="G18" s="525" t="s">
        <v>1581</v>
      </c>
      <c r="N18" s="525" t="s">
        <v>447</v>
      </c>
      <c r="T18" s="525" t="s">
        <v>1580</v>
      </c>
      <c r="AA18" s="525" t="s">
        <v>448</v>
      </c>
      <c r="AN18" s="525" t="s">
        <v>449</v>
      </c>
      <c r="BA18" s="525" t="s">
        <v>454</v>
      </c>
      <c r="BN18" s="525" t="s">
        <v>451</v>
      </c>
    </row>
    <row r="19" spans="1:66">
      <c r="A19" s="525" t="s">
        <v>1195</v>
      </c>
      <c r="G19" s="525" t="s">
        <v>1584</v>
      </c>
      <c r="N19" s="525" t="s">
        <v>452</v>
      </c>
      <c r="T19" s="525" t="s">
        <v>1582</v>
      </c>
      <c r="AA19" s="525" t="s">
        <v>1583</v>
      </c>
      <c r="AN19" s="525" t="s">
        <v>453</v>
      </c>
      <c r="BA19" s="525" t="s">
        <v>460</v>
      </c>
      <c r="BN19" s="525" t="s">
        <v>455</v>
      </c>
    </row>
    <row r="20" spans="1:66">
      <c r="A20" s="525" t="s">
        <v>456</v>
      </c>
      <c r="G20" s="525" t="s">
        <v>1586</v>
      </c>
      <c r="N20" s="525" t="s">
        <v>457</v>
      </c>
      <c r="T20" s="525" t="s">
        <v>1585</v>
      </c>
      <c r="AA20" s="525" t="s">
        <v>458</v>
      </c>
      <c r="AN20" s="525" t="s">
        <v>459</v>
      </c>
      <c r="BA20" s="525" t="s">
        <v>466</v>
      </c>
      <c r="BN20" s="525" t="s">
        <v>461</v>
      </c>
    </row>
    <row r="21" spans="1:66">
      <c r="A21" s="525" t="s">
        <v>462</v>
      </c>
      <c r="G21" s="525" t="s">
        <v>1588</v>
      </c>
      <c r="N21" s="525" t="s">
        <v>463</v>
      </c>
      <c r="T21" s="525" t="s">
        <v>1587</v>
      </c>
      <c r="AA21" s="525" t="s">
        <v>464</v>
      </c>
      <c r="AN21" s="525" t="s">
        <v>465</v>
      </c>
      <c r="BA21" s="525" t="s">
        <v>471</v>
      </c>
      <c r="BN21" s="525" t="s">
        <v>1608</v>
      </c>
    </row>
    <row r="22" spans="1:66">
      <c r="A22" s="525" t="s">
        <v>467</v>
      </c>
      <c r="G22" s="525" t="s">
        <v>1590</v>
      </c>
      <c r="N22" s="525" t="s">
        <v>468</v>
      </c>
      <c r="T22" s="525" t="s">
        <v>1589</v>
      </c>
      <c r="AA22" s="525" t="s">
        <v>469</v>
      </c>
      <c r="AN22" s="525" t="s">
        <v>470</v>
      </c>
      <c r="BA22" s="525" t="s">
        <v>477</v>
      </c>
      <c r="BN22" s="525" t="s">
        <v>472</v>
      </c>
    </row>
    <row r="23" spans="1:66">
      <c r="A23" s="525" t="s">
        <v>473</v>
      </c>
      <c r="G23" s="525" t="s">
        <v>1592</v>
      </c>
      <c r="N23" s="525" t="s">
        <v>474</v>
      </c>
      <c r="T23" s="525" t="s">
        <v>1591</v>
      </c>
      <c r="AA23" s="525" t="s">
        <v>475</v>
      </c>
      <c r="AN23" s="525" t="s">
        <v>476</v>
      </c>
      <c r="BA23" s="525" t="s">
        <v>482</v>
      </c>
      <c r="BN23" s="525" t="s">
        <v>1167</v>
      </c>
    </row>
    <row r="24" spans="1:66">
      <c r="A24" s="525" t="s">
        <v>478</v>
      </c>
      <c r="G24" s="525" t="s">
        <v>1594</v>
      </c>
      <c r="N24" s="525" t="s">
        <v>479</v>
      </c>
      <c r="T24" s="525" t="s">
        <v>1593</v>
      </c>
      <c r="AA24" s="525" t="s">
        <v>480</v>
      </c>
      <c r="AN24" s="525" t="s">
        <v>481</v>
      </c>
      <c r="BA24" s="525" t="s">
        <v>487</v>
      </c>
      <c r="BN24" s="525" t="s">
        <v>1168</v>
      </c>
    </row>
    <row r="25" spans="1:66">
      <c r="A25" s="525" t="s">
        <v>483</v>
      </c>
      <c r="G25" s="525" t="s">
        <v>1914</v>
      </c>
      <c r="N25" s="525" t="s">
        <v>484</v>
      </c>
      <c r="AA25" s="525" t="s">
        <v>485</v>
      </c>
      <c r="AN25" s="525" t="s">
        <v>486</v>
      </c>
      <c r="BA25" s="525" t="s">
        <v>1595</v>
      </c>
      <c r="BN25" s="525" t="s">
        <v>1169</v>
      </c>
    </row>
    <row r="26" spans="1:66">
      <c r="A26" s="525" t="s">
        <v>488</v>
      </c>
      <c r="G26" s="525" t="s">
        <v>1915</v>
      </c>
      <c r="N26" s="525" t="s">
        <v>489</v>
      </c>
      <c r="AA26" s="525" t="s">
        <v>490</v>
      </c>
      <c r="AN26" s="525" t="s">
        <v>491</v>
      </c>
      <c r="BA26" s="525" t="s">
        <v>495</v>
      </c>
      <c r="BN26" s="525" t="s">
        <v>1170</v>
      </c>
    </row>
    <row r="27" spans="1:66">
      <c r="A27" s="525" t="s">
        <v>492</v>
      </c>
      <c r="N27" s="525" t="s">
        <v>493</v>
      </c>
      <c r="AA27" s="525" t="s">
        <v>494</v>
      </c>
      <c r="AN27" s="525" t="s">
        <v>1596</v>
      </c>
      <c r="BA27" s="525" t="s">
        <v>499</v>
      </c>
      <c r="BN27" s="525" t="s">
        <v>1171</v>
      </c>
    </row>
    <row r="28" spans="1:66">
      <c r="A28" s="525" t="s">
        <v>496</v>
      </c>
      <c r="N28" s="525" t="s">
        <v>497</v>
      </c>
      <c r="AA28" s="525" t="s">
        <v>498</v>
      </c>
      <c r="BA28" s="525" t="s">
        <v>503</v>
      </c>
      <c r="BN28" s="525" t="s">
        <v>1927</v>
      </c>
    </row>
    <row r="29" spans="1:66">
      <c r="A29" s="525" t="s">
        <v>500</v>
      </c>
      <c r="N29" s="525" t="s">
        <v>501</v>
      </c>
      <c r="AA29" s="525" t="s">
        <v>502</v>
      </c>
      <c r="BA29" s="525" t="s">
        <v>506</v>
      </c>
      <c r="BN29" s="525" t="s">
        <v>1916</v>
      </c>
    </row>
    <row r="30" spans="1:66">
      <c r="A30" s="525" t="s">
        <v>504</v>
      </c>
      <c r="N30" s="525" t="s">
        <v>1917</v>
      </c>
      <c r="AA30" s="525" t="s">
        <v>505</v>
      </c>
      <c r="BA30" s="525" t="s">
        <v>510</v>
      </c>
      <c r="BN30" s="525" t="s">
        <v>1918</v>
      </c>
    </row>
    <row r="31" spans="1:66">
      <c r="A31" s="525" t="s">
        <v>507</v>
      </c>
      <c r="N31" s="525" t="s">
        <v>508</v>
      </c>
      <c r="AA31" s="525" t="s">
        <v>509</v>
      </c>
      <c r="BA31" s="525" t="s">
        <v>1598</v>
      </c>
      <c r="BN31" s="525" t="s">
        <v>1597</v>
      </c>
    </row>
    <row r="32" spans="1:66">
      <c r="A32" s="525" t="s">
        <v>511</v>
      </c>
      <c r="N32" s="525" t="s">
        <v>512</v>
      </c>
      <c r="AA32" s="525" t="s">
        <v>513</v>
      </c>
      <c r="BA32" s="525" t="s">
        <v>518</v>
      </c>
      <c r="BN32" s="525" t="s">
        <v>1599</v>
      </c>
    </row>
    <row r="33" spans="1:66">
      <c r="A33" s="525" t="s">
        <v>514</v>
      </c>
      <c r="N33" s="525" t="s">
        <v>515</v>
      </c>
      <c r="AA33" s="525" t="s">
        <v>516</v>
      </c>
      <c r="BA33" s="525" t="s">
        <v>520</v>
      </c>
      <c r="BN33" s="525" t="s">
        <v>1600</v>
      </c>
    </row>
    <row r="34" spans="1:66">
      <c r="A34" s="525" t="s">
        <v>517</v>
      </c>
      <c r="N34" s="525" t="s">
        <v>1919</v>
      </c>
      <c r="AA34" s="525" t="s">
        <v>1172</v>
      </c>
      <c r="BA34" s="525" t="s">
        <v>522</v>
      </c>
      <c r="BN34" s="525" t="s">
        <v>1920</v>
      </c>
    </row>
    <row r="35" spans="1:66">
      <c r="A35" s="525" t="s">
        <v>519</v>
      </c>
      <c r="N35" s="525" t="s">
        <v>1601</v>
      </c>
      <c r="AA35" s="525" t="s">
        <v>1602</v>
      </c>
      <c r="BA35" s="525" t="s">
        <v>1197</v>
      </c>
    </row>
    <row r="36" spans="1:66">
      <c r="A36" s="525" t="s">
        <v>521</v>
      </c>
      <c r="N36" s="525" t="s">
        <v>1603</v>
      </c>
      <c r="BA36" s="525" t="s">
        <v>1921</v>
      </c>
    </row>
    <row r="37" spans="1:66">
      <c r="A37" s="525" t="s">
        <v>523</v>
      </c>
      <c r="BA37" s="525" t="s">
        <v>1552</v>
      </c>
    </row>
    <row r="38" spans="1:66">
      <c r="A38" s="525" t="s">
        <v>524</v>
      </c>
      <c r="BA38" s="525" t="s">
        <v>1922</v>
      </c>
    </row>
    <row r="39" spans="1:66">
      <c r="A39" s="525" t="s">
        <v>525</v>
      </c>
      <c r="BA39" s="525" t="s">
        <v>1923</v>
      </c>
    </row>
    <row r="40" spans="1:66">
      <c r="A40" s="525" t="s">
        <v>1196</v>
      </c>
    </row>
    <row r="41" spans="1:66">
      <c r="A41" s="525" t="s">
        <v>1291</v>
      </c>
    </row>
    <row r="42" spans="1:66">
      <c r="A42" s="525" t="s">
        <v>1174</v>
      </c>
    </row>
    <row r="43" spans="1:66">
      <c r="A43" s="525" t="s">
        <v>1604</v>
      </c>
    </row>
    <row r="44" spans="1:66">
      <c r="A44" s="525" t="s">
        <v>1924</v>
      </c>
    </row>
    <row r="45" spans="1:66">
      <c r="A45" s="525" t="s">
        <v>1925</v>
      </c>
    </row>
    <row r="46" spans="1:66">
      <c r="A46" s="525" t="s">
        <v>1926</v>
      </c>
    </row>
    <row r="75" spans="12:25">
      <c r="L75" s="525" t="s">
        <v>526</v>
      </c>
      <c r="M75" s="525" t="s">
        <v>527</v>
      </c>
      <c r="N75" s="525" t="s">
        <v>528</v>
      </c>
      <c r="O75" s="525" t="s">
        <v>529</v>
      </c>
      <c r="S75" s="525" t="s">
        <v>527</v>
      </c>
      <c r="T75" s="525" t="s">
        <v>532</v>
      </c>
      <c r="U75" s="525" t="s">
        <v>535</v>
      </c>
      <c r="X75" s="525" t="s">
        <v>530</v>
      </c>
      <c r="Y75" s="525" t="s">
        <v>531</v>
      </c>
    </row>
    <row r="76" spans="12:25">
      <c r="L76" s="525" t="s">
        <v>526</v>
      </c>
      <c r="M76" s="525" t="s">
        <v>532</v>
      </c>
      <c r="N76" s="525" t="s">
        <v>533</v>
      </c>
      <c r="O76" s="525" t="s">
        <v>534</v>
      </c>
      <c r="U76" s="525" t="s">
        <v>538</v>
      </c>
    </row>
    <row r="77" spans="12:25">
      <c r="L77" s="525" t="s">
        <v>526</v>
      </c>
      <c r="M77" s="525" t="s">
        <v>535</v>
      </c>
      <c r="N77" s="525" t="s">
        <v>536</v>
      </c>
      <c r="O77" s="525" t="s">
        <v>537</v>
      </c>
    </row>
    <row r="78" spans="12:25">
      <c r="L78" s="525" t="s">
        <v>526</v>
      </c>
      <c r="M78" s="525" t="s">
        <v>538</v>
      </c>
      <c r="N78" s="525" t="s">
        <v>539</v>
      </c>
      <c r="O78" s="525" t="s">
        <v>540</v>
      </c>
    </row>
    <row r="79" spans="12:25">
      <c r="L79" s="525" t="s">
        <v>526</v>
      </c>
      <c r="M79" s="525" t="s">
        <v>530</v>
      </c>
      <c r="N79" s="525" t="s">
        <v>541</v>
      </c>
      <c r="O79" s="525" t="s">
        <v>542</v>
      </c>
    </row>
    <row r="80" spans="12:25">
      <c r="L80" s="525" t="s">
        <v>526</v>
      </c>
      <c r="M80" s="525" t="s">
        <v>531</v>
      </c>
      <c r="N80" s="525" t="s">
        <v>543</v>
      </c>
      <c r="O80" s="525" t="s">
        <v>544</v>
      </c>
    </row>
    <row r="85" spans="30:30">
      <c r="AD85" s="525" t="s">
        <v>1605</v>
      </c>
    </row>
    <row r="86" spans="30:30">
      <c r="AD86" s="525" t="s">
        <v>1605</v>
      </c>
    </row>
    <row r="119" spans="44:44">
      <c r="AR119" s="525" t="s">
        <v>1605</v>
      </c>
    </row>
    <row r="120" spans="44:44">
      <c r="AR120" s="525" t="s">
        <v>1605</v>
      </c>
    </row>
    <row r="121" spans="44:44">
      <c r="AR121" s="525" t="s">
        <v>1605</v>
      </c>
    </row>
    <row r="122" spans="44:44">
      <c r="AR122" s="525" t="s">
        <v>1605</v>
      </c>
    </row>
    <row r="123" spans="44:44">
      <c r="AR123" s="525" t="s">
        <v>1605</v>
      </c>
    </row>
    <row r="124" spans="44:44">
      <c r="AR124" s="525" t="s">
        <v>1605</v>
      </c>
    </row>
    <row r="125" spans="44:44">
      <c r="AR125" s="525" t="s">
        <v>1605</v>
      </c>
    </row>
    <row r="126" spans="44:44">
      <c r="AR126" s="525" t="s">
        <v>1605</v>
      </c>
    </row>
    <row r="127" spans="44:44">
      <c r="AR127" s="525" t="s">
        <v>1605</v>
      </c>
    </row>
    <row r="128" spans="44:44">
      <c r="AR128" s="525" t="s">
        <v>1605</v>
      </c>
    </row>
    <row r="129" spans="44:44">
      <c r="AR129" s="525" t="s">
        <v>1605</v>
      </c>
    </row>
    <row r="130" spans="44:44">
      <c r="AR130" s="525" t="s">
        <v>1605</v>
      </c>
    </row>
    <row r="345" spans="35:35">
      <c r="AI345" s="525" t="s">
        <v>1605</v>
      </c>
    </row>
    <row r="346" spans="35:35">
      <c r="AI346" s="525" t="s">
        <v>1605</v>
      </c>
    </row>
    <row r="347" spans="35:35">
      <c r="AI347" s="525" t="s">
        <v>1605</v>
      </c>
    </row>
    <row r="348" spans="35:35">
      <c r="AI348" s="525" t="s">
        <v>1605</v>
      </c>
    </row>
    <row r="349" spans="35:35">
      <c r="AI349" s="525" t="s">
        <v>1605</v>
      </c>
    </row>
    <row r="350" spans="35:35">
      <c r="AI350" s="525" t="s">
        <v>1605</v>
      </c>
    </row>
    <row r="351" spans="35:35">
      <c r="AI351" s="525" t="s">
        <v>1605</v>
      </c>
    </row>
    <row r="352" spans="35:35">
      <c r="AI352" s="525" t="s">
        <v>1605</v>
      </c>
    </row>
  </sheetData>
  <sheetProtection selectLockedCells="1" selectUnlockedCells="1"/>
  <phoneticPr fontId="4"/>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1">
    <tabColor theme="9" tint="0.39997558519241921"/>
    <pageSetUpPr fitToPage="1"/>
  </sheetPr>
  <dimension ref="A1:AG27"/>
  <sheetViews>
    <sheetView showGridLines="0" view="pageBreakPreview" zoomScale="70" zoomScaleNormal="75" zoomScaleSheetLayoutView="70" workbookViewId="0">
      <selection activeCell="B10" sqref="B10"/>
    </sheetView>
  </sheetViews>
  <sheetFormatPr defaultRowHeight="13.2"/>
  <cols>
    <col min="1" max="1" width="6.6640625" style="2" customWidth="1"/>
    <col min="2" max="5" width="12.44140625" style="2" customWidth="1"/>
    <col min="6" max="6" width="2.44140625" style="2" customWidth="1"/>
    <col min="7" max="7" width="7.5546875" style="2" customWidth="1"/>
    <col min="8" max="32" width="5.88671875" style="2" customWidth="1"/>
    <col min="33" max="257" width="9" style="2"/>
    <col min="258" max="258" width="4.109375" style="2" customWidth="1"/>
    <col min="259" max="259" width="10.88671875" style="2" customWidth="1"/>
    <col min="260" max="262" width="9.44140625" style="2" customWidth="1"/>
    <col min="263" max="263" width="3.88671875" style="2" customWidth="1"/>
    <col min="264" max="264" width="4.6640625" style="2" customWidth="1"/>
    <col min="265" max="288" width="5.88671875" style="2" customWidth="1"/>
    <col min="289" max="513" width="9" style="2"/>
    <col min="514" max="514" width="4.109375" style="2" customWidth="1"/>
    <col min="515" max="515" width="10.88671875" style="2" customWidth="1"/>
    <col min="516" max="518" width="9.44140625" style="2" customWidth="1"/>
    <col min="519" max="519" width="3.88671875" style="2" customWidth="1"/>
    <col min="520" max="520" width="4.6640625" style="2" customWidth="1"/>
    <col min="521" max="544" width="5.88671875" style="2" customWidth="1"/>
    <col min="545" max="769" width="9" style="2"/>
    <col min="770" max="770" width="4.109375" style="2" customWidth="1"/>
    <col min="771" max="771" width="10.88671875" style="2" customWidth="1"/>
    <col min="772" max="774" width="9.44140625" style="2" customWidth="1"/>
    <col min="775" max="775" width="3.88671875" style="2" customWidth="1"/>
    <col min="776" max="776" width="4.6640625" style="2" customWidth="1"/>
    <col min="777" max="800" width="5.88671875" style="2" customWidth="1"/>
    <col min="801" max="1025" width="9" style="2"/>
    <col min="1026" max="1026" width="4.109375" style="2" customWidth="1"/>
    <col min="1027" max="1027" width="10.88671875" style="2" customWidth="1"/>
    <col min="1028" max="1030" width="9.44140625" style="2" customWidth="1"/>
    <col min="1031" max="1031" width="3.88671875" style="2" customWidth="1"/>
    <col min="1032" max="1032" width="4.6640625" style="2" customWidth="1"/>
    <col min="1033" max="1056" width="5.88671875" style="2" customWidth="1"/>
    <col min="1057" max="1281" width="9" style="2"/>
    <col min="1282" max="1282" width="4.109375" style="2" customWidth="1"/>
    <col min="1283" max="1283" width="10.88671875" style="2" customWidth="1"/>
    <col min="1284" max="1286" width="9.44140625" style="2" customWidth="1"/>
    <col min="1287" max="1287" width="3.88671875" style="2" customWidth="1"/>
    <col min="1288" max="1288" width="4.6640625" style="2" customWidth="1"/>
    <col min="1289" max="1312" width="5.88671875" style="2" customWidth="1"/>
    <col min="1313" max="1537" width="9" style="2"/>
    <col min="1538" max="1538" width="4.109375" style="2" customWidth="1"/>
    <col min="1539" max="1539" width="10.88671875" style="2" customWidth="1"/>
    <col min="1540" max="1542" width="9.44140625" style="2" customWidth="1"/>
    <col min="1543" max="1543" width="3.88671875" style="2" customWidth="1"/>
    <col min="1544" max="1544" width="4.6640625" style="2" customWidth="1"/>
    <col min="1545" max="1568" width="5.88671875" style="2" customWidth="1"/>
    <col min="1569" max="1793" width="9" style="2"/>
    <col min="1794" max="1794" width="4.109375" style="2" customWidth="1"/>
    <col min="1795" max="1795" width="10.88671875" style="2" customWidth="1"/>
    <col min="1796" max="1798" width="9.44140625" style="2" customWidth="1"/>
    <col min="1799" max="1799" width="3.88671875" style="2" customWidth="1"/>
    <col min="1800" max="1800" width="4.6640625" style="2" customWidth="1"/>
    <col min="1801" max="1824" width="5.88671875" style="2" customWidth="1"/>
    <col min="1825" max="2049" width="9" style="2"/>
    <col min="2050" max="2050" width="4.109375" style="2" customWidth="1"/>
    <col min="2051" max="2051" width="10.88671875" style="2" customWidth="1"/>
    <col min="2052" max="2054" width="9.44140625" style="2" customWidth="1"/>
    <col min="2055" max="2055" width="3.88671875" style="2" customWidth="1"/>
    <col min="2056" max="2056" width="4.6640625" style="2" customWidth="1"/>
    <col min="2057" max="2080" width="5.88671875" style="2" customWidth="1"/>
    <col min="2081" max="2305" width="9" style="2"/>
    <col min="2306" max="2306" width="4.109375" style="2" customWidth="1"/>
    <col min="2307" max="2307" width="10.88671875" style="2" customWidth="1"/>
    <col min="2308" max="2310" width="9.44140625" style="2" customWidth="1"/>
    <col min="2311" max="2311" width="3.88671875" style="2" customWidth="1"/>
    <col min="2312" max="2312" width="4.6640625" style="2" customWidth="1"/>
    <col min="2313" max="2336" width="5.88671875" style="2" customWidth="1"/>
    <col min="2337" max="2561" width="9" style="2"/>
    <col min="2562" max="2562" width="4.109375" style="2" customWidth="1"/>
    <col min="2563" max="2563" width="10.88671875" style="2" customWidth="1"/>
    <col min="2564" max="2566" width="9.44140625" style="2" customWidth="1"/>
    <col min="2567" max="2567" width="3.88671875" style="2" customWidth="1"/>
    <col min="2568" max="2568" width="4.6640625" style="2" customWidth="1"/>
    <col min="2569" max="2592" width="5.88671875" style="2" customWidth="1"/>
    <col min="2593" max="2817" width="9" style="2"/>
    <col min="2818" max="2818" width="4.109375" style="2" customWidth="1"/>
    <col min="2819" max="2819" width="10.88671875" style="2" customWidth="1"/>
    <col min="2820" max="2822" width="9.44140625" style="2" customWidth="1"/>
    <col min="2823" max="2823" width="3.88671875" style="2" customWidth="1"/>
    <col min="2824" max="2824" width="4.6640625" style="2" customWidth="1"/>
    <col min="2825" max="2848" width="5.88671875" style="2" customWidth="1"/>
    <col min="2849" max="3073" width="9" style="2"/>
    <col min="3074" max="3074" width="4.109375" style="2" customWidth="1"/>
    <col min="3075" max="3075" width="10.88671875" style="2" customWidth="1"/>
    <col min="3076" max="3078" width="9.44140625" style="2" customWidth="1"/>
    <col min="3079" max="3079" width="3.88671875" style="2" customWidth="1"/>
    <col min="3080" max="3080" width="4.6640625" style="2" customWidth="1"/>
    <col min="3081" max="3104" width="5.88671875" style="2" customWidth="1"/>
    <col min="3105" max="3329" width="9" style="2"/>
    <col min="3330" max="3330" width="4.109375" style="2" customWidth="1"/>
    <col min="3331" max="3331" width="10.88671875" style="2" customWidth="1"/>
    <col min="3332" max="3334" width="9.44140625" style="2" customWidth="1"/>
    <col min="3335" max="3335" width="3.88671875" style="2" customWidth="1"/>
    <col min="3336" max="3336" width="4.6640625" style="2" customWidth="1"/>
    <col min="3337" max="3360" width="5.88671875" style="2" customWidth="1"/>
    <col min="3361" max="3585" width="9" style="2"/>
    <col min="3586" max="3586" width="4.109375" style="2" customWidth="1"/>
    <col min="3587" max="3587" width="10.88671875" style="2" customWidth="1"/>
    <col min="3588" max="3590" width="9.44140625" style="2" customWidth="1"/>
    <col min="3591" max="3591" width="3.88671875" style="2" customWidth="1"/>
    <col min="3592" max="3592" width="4.6640625" style="2" customWidth="1"/>
    <col min="3593" max="3616" width="5.88671875" style="2" customWidth="1"/>
    <col min="3617" max="3841" width="9" style="2"/>
    <col min="3842" max="3842" width="4.109375" style="2" customWidth="1"/>
    <col min="3843" max="3843" width="10.88671875" style="2" customWidth="1"/>
    <col min="3844" max="3846" width="9.44140625" style="2" customWidth="1"/>
    <col min="3847" max="3847" width="3.88671875" style="2" customWidth="1"/>
    <col min="3848" max="3848" width="4.6640625" style="2" customWidth="1"/>
    <col min="3849" max="3872" width="5.88671875" style="2" customWidth="1"/>
    <col min="3873" max="4097" width="9" style="2"/>
    <col min="4098" max="4098" width="4.109375" style="2" customWidth="1"/>
    <col min="4099" max="4099" width="10.88671875" style="2" customWidth="1"/>
    <col min="4100" max="4102" width="9.44140625" style="2" customWidth="1"/>
    <col min="4103" max="4103" width="3.88671875" style="2" customWidth="1"/>
    <col min="4104" max="4104" width="4.6640625" style="2" customWidth="1"/>
    <col min="4105" max="4128" width="5.88671875" style="2" customWidth="1"/>
    <col min="4129" max="4353" width="9" style="2"/>
    <col min="4354" max="4354" width="4.109375" style="2" customWidth="1"/>
    <col min="4355" max="4355" width="10.88671875" style="2" customWidth="1"/>
    <col min="4356" max="4358" width="9.44140625" style="2" customWidth="1"/>
    <col min="4359" max="4359" width="3.88671875" style="2" customWidth="1"/>
    <col min="4360" max="4360" width="4.6640625" style="2" customWidth="1"/>
    <col min="4361" max="4384" width="5.88671875" style="2" customWidth="1"/>
    <col min="4385" max="4609" width="9" style="2"/>
    <col min="4610" max="4610" width="4.109375" style="2" customWidth="1"/>
    <col min="4611" max="4611" width="10.88671875" style="2" customWidth="1"/>
    <col min="4612" max="4614" width="9.44140625" style="2" customWidth="1"/>
    <col min="4615" max="4615" width="3.88671875" style="2" customWidth="1"/>
    <col min="4616" max="4616" width="4.6640625" style="2" customWidth="1"/>
    <col min="4617" max="4640" width="5.88671875" style="2" customWidth="1"/>
    <col min="4641" max="4865" width="9" style="2"/>
    <col min="4866" max="4866" width="4.109375" style="2" customWidth="1"/>
    <col min="4867" max="4867" width="10.88671875" style="2" customWidth="1"/>
    <col min="4868" max="4870" width="9.44140625" style="2" customWidth="1"/>
    <col min="4871" max="4871" width="3.88671875" style="2" customWidth="1"/>
    <col min="4872" max="4872" width="4.6640625" style="2" customWidth="1"/>
    <col min="4873" max="4896" width="5.88671875" style="2" customWidth="1"/>
    <col min="4897" max="5121" width="9" style="2"/>
    <col min="5122" max="5122" width="4.109375" style="2" customWidth="1"/>
    <col min="5123" max="5123" width="10.88671875" style="2" customWidth="1"/>
    <col min="5124" max="5126" width="9.44140625" style="2" customWidth="1"/>
    <col min="5127" max="5127" width="3.88671875" style="2" customWidth="1"/>
    <col min="5128" max="5128" width="4.6640625" style="2" customWidth="1"/>
    <col min="5129" max="5152" width="5.88671875" style="2" customWidth="1"/>
    <col min="5153" max="5377" width="9" style="2"/>
    <col min="5378" max="5378" width="4.109375" style="2" customWidth="1"/>
    <col min="5379" max="5379" width="10.88671875" style="2" customWidth="1"/>
    <col min="5380" max="5382" width="9.44140625" style="2" customWidth="1"/>
    <col min="5383" max="5383" width="3.88671875" style="2" customWidth="1"/>
    <col min="5384" max="5384" width="4.6640625" style="2" customWidth="1"/>
    <col min="5385" max="5408" width="5.88671875" style="2" customWidth="1"/>
    <col min="5409" max="5633" width="9" style="2"/>
    <col min="5634" max="5634" width="4.109375" style="2" customWidth="1"/>
    <col min="5635" max="5635" width="10.88671875" style="2" customWidth="1"/>
    <col min="5636" max="5638" width="9.44140625" style="2" customWidth="1"/>
    <col min="5639" max="5639" width="3.88671875" style="2" customWidth="1"/>
    <col min="5640" max="5640" width="4.6640625" style="2" customWidth="1"/>
    <col min="5641" max="5664" width="5.88671875" style="2" customWidth="1"/>
    <col min="5665" max="5889" width="9" style="2"/>
    <col min="5890" max="5890" width="4.109375" style="2" customWidth="1"/>
    <col min="5891" max="5891" width="10.88671875" style="2" customWidth="1"/>
    <col min="5892" max="5894" width="9.44140625" style="2" customWidth="1"/>
    <col min="5895" max="5895" width="3.88671875" style="2" customWidth="1"/>
    <col min="5896" max="5896" width="4.6640625" style="2" customWidth="1"/>
    <col min="5897" max="5920" width="5.88671875" style="2" customWidth="1"/>
    <col min="5921" max="6145" width="9" style="2"/>
    <col min="6146" max="6146" width="4.109375" style="2" customWidth="1"/>
    <col min="6147" max="6147" width="10.88671875" style="2" customWidth="1"/>
    <col min="6148" max="6150" width="9.44140625" style="2" customWidth="1"/>
    <col min="6151" max="6151" width="3.88671875" style="2" customWidth="1"/>
    <col min="6152" max="6152" width="4.6640625" style="2" customWidth="1"/>
    <col min="6153" max="6176" width="5.88671875" style="2" customWidth="1"/>
    <col min="6177" max="6401" width="9" style="2"/>
    <col min="6402" max="6402" width="4.109375" style="2" customWidth="1"/>
    <col min="6403" max="6403" width="10.88671875" style="2" customWidth="1"/>
    <col min="6404" max="6406" width="9.44140625" style="2" customWidth="1"/>
    <col min="6407" max="6407" width="3.88671875" style="2" customWidth="1"/>
    <col min="6408" max="6408" width="4.6640625" style="2" customWidth="1"/>
    <col min="6409" max="6432" width="5.88671875" style="2" customWidth="1"/>
    <col min="6433" max="6657" width="9" style="2"/>
    <col min="6658" max="6658" width="4.109375" style="2" customWidth="1"/>
    <col min="6659" max="6659" width="10.88671875" style="2" customWidth="1"/>
    <col min="6660" max="6662" width="9.44140625" style="2" customWidth="1"/>
    <col min="6663" max="6663" width="3.88671875" style="2" customWidth="1"/>
    <col min="6664" max="6664" width="4.6640625" style="2" customWidth="1"/>
    <col min="6665" max="6688" width="5.88671875" style="2" customWidth="1"/>
    <col min="6689" max="6913" width="9" style="2"/>
    <col min="6914" max="6914" width="4.109375" style="2" customWidth="1"/>
    <col min="6915" max="6915" width="10.88671875" style="2" customWidth="1"/>
    <col min="6916" max="6918" width="9.44140625" style="2" customWidth="1"/>
    <col min="6919" max="6919" width="3.88671875" style="2" customWidth="1"/>
    <col min="6920" max="6920" width="4.6640625" style="2" customWidth="1"/>
    <col min="6921" max="6944" width="5.88671875" style="2" customWidth="1"/>
    <col min="6945" max="7169" width="9" style="2"/>
    <col min="7170" max="7170" width="4.109375" style="2" customWidth="1"/>
    <col min="7171" max="7171" width="10.88671875" style="2" customWidth="1"/>
    <col min="7172" max="7174" width="9.44140625" style="2" customWidth="1"/>
    <col min="7175" max="7175" width="3.88671875" style="2" customWidth="1"/>
    <col min="7176" max="7176" width="4.6640625" style="2" customWidth="1"/>
    <col min="7177" max="7200" width="5.88671875" style="2" customWidth="1"/>
    <col min="7201" max="7425" width="9" style="2"/>
    <col min="7426" max="7426" width="4.109375" style="2" customWidth="1"/>
    <col min="7427" max="7427" width="10.88671875" style="2" customWidth="1"/>
    <col min="7428" max="7430" width="9.44140625" style="2" customWidth="1"/>
    <col min="7431" max="7431" width="3.88671875" style="2" customWidth="1"/>
    <col min="7432" max="7432" width="4.6640625" style="2" customWidth="1"/>
    <col min="7433" max="7456" width="5.88671875" style="2" customWidth="1"/>
    <col min="7457" max="7681" width="9" style="2"/>
    <col min="7682" max="7682" width="4.109375" style="2" customWidth="1"/>
    <col min="7683" max="7683" width="10.88671875" style="2" customWidth="1"/>
    <col min="7684" max="7686" width="9.44140625" style="2" customWidth="1"/>
    <col min="7687" max="7687" width="3.88671875" style="2" customWidth="1"/>
    <col min="7688" max="7688" width="4.6640625" style="2" customWidth="1"/>
    <col min="7689" max="7712" width="5.88671875" style="2" customWidth="1"/>
    <col min="7713" max="7937" width="9" style="2"/>
    <col min="7938" max="7938" width="4.109375" style="2" customWidth="1"/>
    <col min="7939" max="7939" width="10.88671875" style="2" customWidth="1"/>
    <col min="7940" max="7942" width="9.44140625" style="2" customWidth="1"/>
    <col min="7943" max="7943" width="3.88671875" style="2" customWidth="1"/>
    <col min="7944" max="7944" width="4.6640625" style="2" customWidth="1"/>
    <col min="7945" max="7968" width="5.88671875" style="2" customWidth="1"/>
    <col min="7969" max="8193" width="9" style="2"/>
    <col min="8194" max="8194" width="4.109375" style="2" customWidth="1"/>
    <col min="8195" max="8195" width="10.88671875" style="2" customWidth="1"/>
    <col min="8196" max="8198" width="9.44140625" style="2" customWidth="1"/>
    <col min="8199" max="8199" width="3.88671875" style="2" customWidth="1"/>
    <col min="8200" max="8200" width="4.6640625" style="2" customWidth="1"/>
    <col min="8201" max="8224" width="5.88671875" style="2" customWidth="1"/>
    <col min="8225" max="8449" width="9" style="2"/>
    <col min="8450" max="8450" width="4.109375" style="2" customWidth="1"/>
    <col min="8451" max="8451" width="10.88671875" style="2" customWidth="1"/>
    <col min="8452" max="8454" width="9.44140625" style="2" customWidth="1"/>
    <col min="8455" max="8455" width="3.88671875" style="2" customWidth="1"/>
    <col min="8456" max="8456" width="4.6640625" style="2" customWidth="1"/>
    <col min="8457" max="8480" width="5.88671875" style="2" customWidth="1"/>
    <col min="8481" max="8705" width="9" style="2"/>
    <col min="8706" max="8706" width="4.109375" style="2" customWidth="1"/>
    <col min="8707" max="8707" width="10.88671875" style="2" customWidth="1"/>
    <col min="8708" max="8710" width="9.44140625" style="2" customWidth="1"/>
    <col min="8711" max="8711" width="3.88671875" style="2" customWidth="1"/>
    <col min="8712" max="8712" width="4.6640625" style="2" customWidth="1"/>
    <col min="8713" max="8736" width="5.88671875" style="2" customWidth="1"/>
    <col min="8737" max="8961" width="9" style="2"/>
    <col min="8962" max="8962" width="4.109375" style="2" customWidth="1"/>
    <col min="8963" max="8963" width="10.88671875" style="2" customWidth="1"/>
    <col min="8964" max="8966" width="9.44140625" style="2" customWidth="1"/>
    <col min="8967" max="8967" width="3.88671875" style="2" customWidth="1"/>
    <col min="8968" max="8968" width="4.6640625" style="2" customWidth="1"/>
    <col min="8969" max="8992" width="5.88671875" style="2" customWidth="1"/>
    <col min="8993" max="9217" width="9" style="2"/>
    <col min="9218" max="9218" width="4.109375" style="2" customWidth="1"/>
    <col min="9219" max="9219" width="10.88671875" style="2" customWidth="1"/>
    <col min="9220" max="9222" width="9.44140625" style="2" customWidth="1"/>
    <col min="9223" max="9223" width="3.88671875" style="2" customWidth="1"/>
    <col min="9224" max="9224" width="4.6640625" style="2" customWidth="1"/>
    <col min="9225" max="9248" width="5.88671875" style="2" customWidth="1"/>
    <col min="9249" max="9473" width="9" style="2"/>
    <col min="9474" max="9474" width="4.109375" style="2" customWidth="1"/>
    <col min="9475" max="9475" width="10.88671875" style="2" customWidth="1"/>
    <col min="9476" max="9478" width="9.44140625" style="2" customWidth="1"/>
    <col min="9479" max="9479" width="3.88671875" style="2" customWidth="1"/>
    <col min="9480" max="9480" width="4.6640625" style="2" customWidth="1"/>
    <col min="9481" max="9504" width="5.88671875" style="2" customWidth="1"/>
    <col min="9505" max="9729" width="9" style="2"/>
    <col min="9730" max="9730" width="4.109375" style="2" customWidth="1"/>
    <col min="9731" max="9731" width="10.88671875" style="2" customWidth="1"/>
    <col min="9732" max="9734" width="9.44140625" style="2" customWidth="1"/>
    <col min="9735" max="9735" width="3.88671875" style="2" customWidth="1"/>
    <col min="9736" max="9736" width="4.6640625" style="2" customWidth="1"/>
    <col min="9737" max="9760" width="5.88671875" style="2" customWidth="1"/>
    <col min="9761" max="9985" width="9" style="2"/>
    <col min="9986" max="9986" width="4.109375" style="2" customWidth="1"/>
    <col min="9987" max="9987" width="10.88671875" style="2" customWidth="1"/>
    <col min="9988" max="9990" width="9.44140625" style="2" customWidth="1"/>
    <col min="9991" max="9991" width="3.88671875" style="2" customWidth="1"/>
    <col min="9992" max="9992" width="4.6640625" style="2" customWidth="1"/>
    <col min="9993" max="10016" width="5.88671875" style="2" customWidth="1"/>
    <col min="10017" max="10241" width="9" style="2"/>
    <col min="10242" max="10242" width="4.109375" style="2" customWidth="1"/>
    <col min="10243" max="10243" width="10.88671875" style="2" customWidth="1"/>
    <col min="10244" max="10246" width="9.44140625" style="2" customWidth="1"/>
    <col min="10247" max="10247" width="3.88671875" style="2" customWidth="1"/>
    <col min="10248" max="10248" width="4.6640625" style="2" customWidth="1"/>
    <col min="10249" max="10272" width="5.88671875" style="2" customWidth="1"/>
    <col min="10273" max="10497" width="9" style="2"/>
    <col min="10498" max="10498" width="4.109375" style="2" customWidth="1"/>
    <col min="10499" max="10499" width="10.88671875" style="2" customWidth="1"/>
    <col min="10500" max="10502" width="9.44140625" style="2" customWidth="1"/>
    <col min="10503" max="10503" width="3.88671875" style="2" customWidth="1"/>
    <col min="10504" max="10504" width="4.6640625" style="2" customWidth="1"/>
    <col min="10505" max="10528" width="5.88671875" style="2" customWidth="1"/>
    <col min="10529" max="10753" width="9" style="2"/>
    <col min="10754" max="10754" width="4.109375" style="2" customWidth="1"/>
    <col min="10755" max="10755" width="10.88671875" style="2" customWidth="1"/>
    <col min="10756" max="10758" width="9.44140625" style="2" customWidth="1"/>
    <col min="10759" max="10759" width="3.88671875" style="2" customWidth="1"/>
    <col min="10760" max="10760" width="4.6640625" style="2" customWidth="1"/>
    <col min="10761" max="10784" width="5.88671875" style="2" customWidth="1"/>
    <col min="10785" max="11009" width="9" style="2"/>
    <col min="11010" max="11010" width="4.109375" style="2" customWidth="1"/>
    <col min="11011" max="11011" width="10.88671875" style="2" customWidth="1"/>
    <col min="11012" max="11014" width="9.44140625" style="2" customWidth="1"/>
    <col min="11015" max="11015" width="3.88671875" style="2" customWidth="1"/>
    <col min="11016" max="11016" width="4.6640625" style="2" customWidth="1"/>
    <col min="11017" max="11040" width="5.88671875" style="2" customWidth="1"/>
    <col min="11041" max="11265" width="9" style="2"/>
    <col min="11266" max="11266" width="4.109375" style="2" customWidth="1"/>
    <col min="11267" max="11267" width="10.88671875" style="2" customWidth="1"/>
    <col min="11268" max="11270" width="9.44140625" style="2" customWidth="1"/>
    <col min="11271" max="11271" width="3.88671875" style="2" customWidth="1"/>
    <col min="11272" max="11272" width="4.6640625" style="2" customWidth="1"/>
    <col min="11273" max="11296" width="5.88671875" style="2" customWidth="1"/>
    <col min="11297" max="11521" width="9" style="2"/>
    <col min="11522" max="11522" width="4.109375" style="2" customWidth="1"/>
    <col min="11523" max="11523" width="10.88671875" style="2" customWidth="1"/>
    <col min="11524" max="11526" width="9.44140625" style="2" customWidth="1"/>
    <col min="11527" max="11527" width="3.88671875" style="2" customWidth="1"/>
    <col min="11528" max="11528" width="4.6640625" style="2" customWidth="1"/>
    <col min="11529" max="11552" width="5.88671875" style="2" customWidth="1"/>
    <col min="11553" max="11777" width="9" style="2"/>
    <col min="11778" max="11778" width="4.109375" style="2" customWidth="1"/>
    <col min="11779" max="11779" width="10.88671875" style="2" customWidth="1"/>
    <col min="11780" max="11782" width="9.44140625" style="2" customWidth="1"/>
    <col min="11783" max="11783" width="3.88671875" style="2" customWidth="1"/>
    <col min="11784" max="11784" width="4.6640625" style="2" customWidth="1"/>
    <col min="11785" max="11808" width="5.88671875" style="2" customWidth="1"/>
    <col min="11809" max="12033" width="9" style="2"/>
    <col min="12034" max="12034" width="4.109375" style="2" customWidth="1"/>
    <col min="12035" max="12035" width="10.88671875" style="2" customWidth="1"/>
    <col min="12036" max="12038" width="9.44140625" style="2" customWidth="1"/>
    <col min="12039" max="12039" width="3.88671875" style="2" customWidth="1"/>
    <col min="12040" max="12040" width="4.6640625" style="2" customWidth="1"/>
    <col min="12041" max="12064" width="5.88671875" style="2" customWidth="1"/>
    <col min="12065" max="12289" width="9" style="2"/>
    <col min="12290" max="12290" width="4.109375" style="2" customWidth="1"/>
    <col min="12291" max="12291" width="10.88671875" style="2" customWidth="1"/>
    <col min="12292" max="12294" width="9.44140625" style="2" customWidth="1"/>
    <col min="12295" max="12295" width="3.88671875" style="2" customWidth="1"/>
    <col min="12296" max="12296" width="4.6640625" style="2" customWidth="1"/>
    <col min="12297" max="12320" width="5.88671875" style="2" customWidth="1"/>
    <col min="12321" max="12545" width="9" style="2"/>
    <col min="12546" max="12546" width="4.109375" style="2" customWidth="1"/>
    <col min="12547" max="12547" width="10.88671875" style="2" customWidth="1"/>
    <col min="12548" max="12550" width="9.44140625" style="2" customWidth="1"/>
    <col min="12551" max="12551" width="3.88671875" style="2" customWidth="1"/>
    <col min="12552" max="12552" width="4.6640625" style="2" customWidth="1"/>
    <col min="12553" max="12576" width="5.88671875" style="2" customWidth="1"/>
    <col min="12577" max="12801" width="9" style="2"/>
    <col min="12802" max="12802" width="4.109375" style="2" customWidth="1"/>
    <col min="12803" max="12803" width="10.88671875" style="2" customWidth="1"/>
    <col min="12804" max="12806" width="9.44140625" style="2" customWidth="1"/>
    <col min="12807" max="12807" width="3.88671875" style="2" customWidth="1"/>
    <col min="12808" max="12808" width="4.6640625" style="2" customWidth="1"/>
    <col min="12809" max="12832" width="5.88671875" style="2" customWidth="1"/>
    <col min="12833" max="13057" width="9" style="2"/>
    <col min="13058" max="13058" width="4.109375" style="2" customWidth="1"/>
    <col min="13059" max="13059" width="10.88671875" style="2" customWidth="1"/>
    <col min="13060" max="13062" width="9.44140625" style="2" customWidth="1"/>
    <col min="13063" max="13063" width="3.88671875" style="2" customWidth="1"/>
    <col min="13064" max="13064" width="4.6640625" style="2" customWidth="1"/>
    <col min="13065" max="13088" width="5.88671875" style="2" customWidth="1"/>
    <col min="13089" max="13313" width="9" style="2"/>
    <col min="13314" max="13314" width="4.109375" style="2" customWidth="1"/>
    <col min="13315" max="13315" width="10.88671875" style="2" customWidth="1"/>
    <col min="13316" max="13318" width="9.44140625" style="2" customWidth="1"/>
    <col min="13319" max="13319" width="3.88671875" style="2" customWidth="1"/>
    <col min="13320" max="13320" width="4.6640625" style="2" customWidth="1"/>
    <col min="13321" max="13344" width="5.88671875" style="2" customWidth="1"/>
    <col min="13345" max="13569" width="9" style="2"/>
    <col min="13570" max="13570" width="4.109375" style="2" customWidth="1"/>
    <col min="13571" max="13571" width="10.88671875" style="2" customWidth="1"/>
    <col min="13572" max="13574" width="9.44140625" style="2" customWidth="1"/>
    <col min="13575" max="13575" width="3.88671875" style="2" customWidth="1"/>
    <col min="13576" max="13576" width="4.6640625" style="2" customWidth="1"/>
    <col min="13577" max="13600" width="5.88671875" style="2" customWidth="1"/>
    <col min="13601" max="13825" width="9" style="2"/>
    <col min="13826" max="13826" width="4.109375" style="2" customWidth="1"/>
    <col min="13827" max="13827" width="10.88671875" style="2" customWidth="1"/>
    <col min="13828" max="13830" width="9.44140625" style="2" customWidth="1"/>
    <col min="13831" max="13831" width="3.88671875" style="2" customWidth="1"/>
    <col min="13832" max="13832" width="4.6640625" style="2" customWidth="1"/>
    <col min="13833" max="13856" width="5.88671875" style="2" customWidth="1"/>
    <col min="13857" max="14081" width="9" style="2"/>
    <col min="14082" max="14082" width="4.109375" style="2" customWidth="1"/>
    <col min="14083" max="14083" width="10.88671875" style="2" customWidth="1"/>
    <col min="14084" max="14086" width="9.44140625" style="2" customWidth="1"/>
    <col min="14087" max="14087" width="3.88671875" style="2" customWidth="1"/>
    <col min="14088" max="14088" width="4.6640625" style="2" customWidth="1"/>
    <col min="14089" max="14112" width="5.88671875" style="2" customWidth="1"/>
    <col min="14113" max="14337" width="9" style="2"/>
    <col min="14338" max="14338" width="4.109375" style="2" customWidth="1"/>
    <col min="14339" max="14339" width="10.88671875" style="2" customWidth="1"/>
    <col min="14340" max="14342" width="9.44140625" style="2" customWidth="1"/>
    <col min="14343" max="14343" width="3.88671875" style="2" customWidth="1"/>
    <col min="14344" max="14344" width="4.6640625" style="2" customWidth="1"/>
    <col min="14345" max="14368" width="5.88671875" style="2" customWidth="1"/>
    <col min="14369" max="14593" width="9" style="2"/>
    <col min="14594" max="14594" width="4.109375" style="2" customWidth="1"/>
    <col min="14595" max="14595" width="10.88671875" style="2" customWidth="1"/>
    <col min="14596" max="14598" width="9.44140625" style="2" customWidth="1"/>
    <col min="14599" max="14599" width="3.88671875" style="2" customWidth="1"/>
    <col min="14600" max="14600" width="4.6640625" style="2" customWidth="1"/>
    <col min="14601" max="14624" width="5.88671875" style="2" customWidth="1"/>
    <col min="14625" max="14849" width="9" style="2"/>
    <col min="14850" max="14850" width="4.109375" style="2" customWidth="1"/>
    <col min="14851" max="14851" width="10.88671875" style="2" customWidth="1"/>
    <col min="14852" max="14854" width="9.44140625" style="2" customWidth="1"/>
    <col min="14855" max="14855" width="3.88671875" style="2" customWidth="1"/>
    <col min="14856" max="14856" width="4.6640625" style="2" customWidth="1"/>
    <col min="14857" max="14880" width="5.88671875" style="2" customWidth="1"/>
    <col min="14881" max="15105" width="9" style="2"/>
    <col min="15106" max="15106" width="4.109375" style="2" customWidth="1"/>
    <col min="15107" max="15107" width="10.88671875" style="2" customWidth="1"/>
    <col min="15108" max="15110" width="9.44140625" style="2" customWidth="1"/>
    <col min="15111" max="15111" width="3.88671875" style="2" customWidth="1"/>
    <col min="15112" max="15112" width="4.6640625" style="2" customWidth="1"/>
    <col min="15113" max="15136" width="5.88671875" style="2" customWidth="1"/>
    <col min="15137" max="15361" width="9" style="2"/>
    <col min="15362" max="15362" width="4.109375" style="2" customWidth="1"/>
    <col min="15363" max="15363" width="10.88671875" style="2" customWidth="1"/>
    <col min="15364" max="15366" width="9.44140625" style="2" customWidth="1"/>
    <col min="15367" max="15367" width="3.88671875" style="2" customWidth="1"/>
    <col min="15368" max="15368" width="4.6640625" style="2" customWidth="1"/>
    <col min="15369" max="15392" width="5.88671875" style="2" customWidth="1"/>
    <col min="15393" max="15617" width="9" style="2"/>
    <col min="15618" max="15618" width="4.109375" style="2" customWidth="1"/>
    <col min="15619" max="15619" width="10.88671875" style="2" customWidth="1"/>
    <col min="15620" max="15622" width="9.44140625" style="2" customWidth="1"/>
    <col min="15623" max="15623" width="3.88671875" style="2" customWidth="1"/>
    <col min="15624" max="15624" width="4.6640625" style="2" customWidth="1"/>
    <col min="15625" max="15648" width="5.88671875" style="2" customWidth="1"/>
    <col min="15649" max="15873" width="9" style="2"/>
    <col min="15874" max="15874" width="4.109375" style="2" customWidth="1"/>
    <col min="15875" max="15875" width="10.88671875" style="2" customWidth="1"/>
    <col min="15876" max="15878" width="9.44140625" style="2" customWidth="1"/>
    <col min="15879" max="15879" width="3.88671875" style="2" customWidth="1"/>
    <col min="15880" max="15880" width="4.6640625" style="2" customWidth="1"/>
    <col min="15881" max="15904" width="5.88671875" style="2" customWidth="1"/>
    <col min="15905" max="16129" width="9" style="2"/>
    <col min="16130" max="16130" width="4.109375" style="2" customWidth="1"/>
    <col min="16131" max="16131" width="10.88671875" style="2" customWidth="1"/>
    <col min="16132" max="16134" width="9.44140625" style="2" customWidth="1"/>
    <col min="16135" max="16135" width="3.88671875" style="2" customWidth="1"/>
    <col min="16136" max="16136" width="4.6640625" style="2" customWidth="1"/>
    <col min="16137" max="16160" width="5.88671875" style="2" customWidth="1"/>
    <col min="16161" max="16384" width="9" style="2"/>
  </cols>
  <sheetData>
    <row r="1" spans="1:33" ht="39.75" customHeight="1">
      <c r="A1" s="872" t="s">
        <v>0</v>
      </c>
      <c r="B1" s="872"/>
      <c r="C1" s="873" t="s">
        <v>1</v>
      </c>
      <c r="D1" s="873"/>
      <c r="E1" s="873"/>
      <c r="F1" s="873"/>
      <c r="G1" s="873"/>
      <c r="H1" s="873"/>
      <c r="I1" s="873"/>
      <c r="J1" s="873"/>
      <c r="K1" s="873"/>
      <c r="L1" s="873"/>
      <c r="M1" s="873"/>
      <c r="N1" s="873"/>
      <c r="O1" s="873"/>
      <c r="P1" s="873"/>
      <c r="Q1" s="873"/>
      <c r="R1" s="873"/>
      <c r="S1" s="873"/>
      <c r="T1" s="873"/>
      <c r="U1" s="873"/>
      <c r="V1" s="873"/>
      <c r="W1" s="873"/>
      <c r="X1" s="873"/>
      <c r="Y1" s="873"/>
      <c r="Z1" s="873"/>
      <c r="AA1" s="873"/>
      <c r="AB1" s="873"/>
      <c r="AC1" s="1"/>
      <c r="AD1" s="1"/>
      <c r="AE1" s="3" t="e">
        <f>VLOOKUP('説明（入力箇所有　必ずお読みください）'!$C$18,施設情報!$A$4:$BD$222,2,0)</f>
        <v>#N/A</v>
      </c>
    </row>
    <row r="2" spans="1:33" s="1" customFormat="1" ht="26.25" customHeight="1">
      <c r="A2" s="3"/>
      <c r="B2" s="4" t="s">
        <v>1928</v>
      </c>
      <c r="C2" s="5"/>
      <c r="D2" s="6"/>
      <c r="E2" s="891" t="str">
        <f>IF(OR(B22&lt;C22,C22&lt;D22,D22&lt;E22),"平均利用児童数に矛盾があります","")</f>
        <v/>
      </c>
      <c r="F2" s="891"/>
      <c r="G2" s="891"/>
      <c r="H2" s="891"/>
      <c r="I2" s="891"/>
      <c r="P2" s="7"/>
      <c r="Q2" s="8" t="s">
        <v>2</v>
      </c>
      <c r="R2" s="874" t="e">
        <f>VLOOKUP('説明（入力箇所有　必ずお読みください）'!$C$18,施設情報!$A$4:$BD$222,3,0)</f>
        <v>#N/A</v>
      </c>
      <c r="S2" s="874"/>
      <c r="T2" s="874"/>
      <c r="U2" s="874"/>
      <c r="V2" s="874"/>
      <c r="W2" s="874"/>
      <c r="X2" s="874"/>
      <c r="Y2" s="874"/>
      <c r="Z2" s="874"/>
      <c r="AA2" s="874"/>
      <c r="AB2" s="874"/>
      <c r="AC2" s="874"/>
      <c r="AD2" s="874"/>
      <c r="AE2" s="874"/>
      <c r="AF2" s="4"/>
    </row>
    <row r="3" spans="1:33" s="1" customFormat="1" ht="261.75" customHeight="1" thickBot="1">
      <c r="A3" s="355" t="s">
        <v>3</v>
      </c>
      <c r="E3" s="156" t="s">
        <v>4</v>
      </c>
      <c r="G3" s="82" t="s">
        <v>5</v>
      </c>
      <c r="AE3" s="156" t="s">
        <v>4</v>
      </c>
      <c r="AF3" s="156"/>
    </row>
    <row r="4" spans="1:33" ht="19.5" customHeight="1">
      <c r="A4" s="875" t="s">
        <v>6</v>
      </c>
      <c r="B4" s="878" t="s">
        <v>7</v>
      </c>
      <c r="C4" s="878"/>
      <c r="D4" s="878"/>
      <c r="E4" s="879"/>
      <c r="G4" s="875" t="s">
        <v>6</v>
      </c>
      <c r="H4" s="882" t="s">
        <v>8</v>
      </c>
      <c r="I4" s="883"/>
      <c r="J4" s="883"/>
      <c r="K4" s="883"/>
      <c r="L4" s="883"/>
      <c r="M4" s="883"/>
      <c r="N4" s="883"/>
      <c r="O4" s="883"/>
      <c r="P4" s="883"/>
      <c r="Q4" s="883"/>
      <c r="R4" s="883"/>
      <c r="S4" s="883"/>
      <c r="T4" s="883"/>
      <c r="U4" s="883"/>
      <c r="V4" s="883"/>
      <c r="W4" s="883"/>
      <c r="X4" s="883"/>
      <c r="Y4" s="883"/>
      <c r="Z4" s="883"/>
      <c r="AA4" s="883"/>
      <c r="AB4" s="883"/>
      <c r="AC4" s="883"/>
      <c r="AD4" s="883"/>
      <c r="AE4" s="884"/>
      <c r="AF4" s="14"/>
    </row>
    <row r="5" spans="1:33" ht="19.5" customHeight="1">
      <c r="A5" s="876"/>
      <c r="B5" s="880"/>
      <c r="C5" s="880"/>
      <c r="D5" s="880"/>
      <c r="E5" s="881"/>
      <c r="G5" s="876"/>
      <c r="H5" s="885" t="s">
        <v>105</v>
      </c>
      <c r="I5" s="886"/>
      <c r="J5" s="886"/>
      <c r="K5" s="886"/>
      <c r="L5" s="886"/>
      <c r="M5" s="886"/>
      <c r="N5" s="886"/>
      <c r="O5" s="887"/>
      <c r="P5" s="888" t="s">
        <v>106</v>
      </c>
      <c r="Q5" s="886"/>
      <c r="R5" s="886"/>
      <c r="S5" s="886"/>
      <c r="T5" s="886"/>
      <c r="U5" s="886"/>
      <c r="V5" s="886"/>
      <c r="W5" s="887"/>
      <c r="X5" s="886" t="s">
        <v>107</v>
      </c>
      <c r="Y5" s="886"/>
      <c r="Z5" s="886"/>
      <c r="AA5" s="886"/>
      <c r="AB5" s="886"/>
      <c r="AC5" s="886"/>
      <c r="AD5" s="886"/>
      <c r="AE5" s="889"/>
      <c r="AF5" s="14"/>
    </row>
    <row r="6" spans="1:33" ht="19.5" customHeight="1">
      <c r="A6" s="876"/>
      <c r="B6" s="864" t="str">
        <f>'別紙2-2(貼付用）'!B4&amp;CHAR(10)&amp;"（30分延長）"</f>
        <v>エラー
（30分延長）</v>
      </c>
      <c r="C6" s="864" t="str">
        <f>'別紙2-2(貼付用）'!B5&amp;CHAR(10)&amp;"（1時間延長）"</f>
        <v>エラー
（1時間延長）</v>
      </c>
      <c r="D6" s="864" t="str">
        <f>'別紙2-2(貼付用）'!B6&amp;CHAR(10)&amp;"（2時間延長）"</f>
        <v>エラー
（2時間延長）</v>
      </c>
      <c r="E6" s="864" t="str">
        <f>'別紙2-2(貼付用）'!B7&amp;CHAR(10)&amp;"（3時間延長）"</f>
        <v>エラー
（3時間延長）</v>
      </c>
      <c r="G6" s="876"/>
      <c r="H6" s="868" t="s">
        <v>9</v>
      </c>
      <c r="I6" s="868"/>
      <c r="J6" s="868"/>
      <c r="K6" s="868"/>
      <c r="L6" s="868" t="s">
        <v>10</v>
      </c>
      <c r="M6" s="868"/>
      <c r="N6" s="868"/>
      <c r="O6" s="870"/>
      <c r="P6" s="871" t="s">
        <v>9</v>
      </c>
      <c r="Q6" s="868"/>
      <c r="R6" s="868"/>
      <c r="S6" s="868"/>
      <c r="T6" s="868" t="s">
        <v>10</v>
      </c>
      <c r="U6" s="868"/>
      <c r="V6" s="868"/>
      <c r="W6" s="870"/>
      <c r="X6" s="871" t="s">
        <v>9</v>
      </c>
      <c r="Y6" s="868"/>
      <c r="Z6" s="868"/>
      <c r="AA6" s="868"/>
      <c r="AB6" s="868" t="s">
        <v>10</v>
      </c>
      <c r="AC6" s="868"/>
      <c r="AD6" s="868"/>
      <c r="AE6" s="893"/>
      <c r="AF6" s="9"/>
    </row>
    <row r="7" spans="1:33" ht="19.5" customHeight="1">
      <c r="A7" s="876"/>
      <c r="B7" s="865"/>
      <c r="C7" s="865"/>
      <c r="D7" s="865"/>
      <c r="E7" s="865"/>
      <c r="G7" s="876"/>
      <c r="H7" s="866" t="s">
        <v>11</v>
      </c>
      <c r="I7" s="867"/>
      <c r="J7" s="866" t="s">
        <v>12</v>
      </c>
      <c r="K7" s="867"/>
      <c r="L7" s="866" t="s">
        <v>13</v>
      </c>
      <c r="M7" s="867"/>
      <c r="N7" s="866" t="s">
        <v>14</v>
      </c>
      <c r="O7" s="890"/>
      <c r="P7" s="869" t="s">
        <v>11</v>
      </c>
      <c r="Q7" s="867"/>
      <c r="R7" s="866" t="s">
        <v>12</v>
      </c>
      <c r="S7" s="867"/>
      <c r="T7" s="866" t="s">
        <v>13</v>
      </c>
      <c r="U7" s="867"/>
      <c r="V7" s="866" t="s">
        <v>14</v>
      </c>
      <c r="W7" s="890"/>
      <c r="X7" s="869" t="s">
        <v>11</v>
      </c>
      <c r="Y7" s="867"/>
      <c r="Z7" s="866" t="s">
        <v>12</v>
      </c>
      <c r="AA7" s="867"/>
      <c r="AB7" s="866" t="s">
        <v>13</v>
      </c>
      <c r="AC7" s="867"/>
      <c r="AD7" s="866" t="s">
        <v>14</v>
      </c>
      <c r="AE7" s="892"/>
      <c r="AF7" s="9"/>
    </row>
    <row r="8" spans="1:33" s="9" customFormat="1" ht="24.75" customHeight="1">
      <c r="A8" s="876"/>
      <c r="B8" s="865"/>
      <c r="C8" s="865"/>
      <c r="D8" s="865"/>
      <c r="E8" s="865"/>
      <c r="G8" s="876"/>
      <c r="H8" s="10" t="s">
        <v>15</v>
      </c>
      <c r="I8" s="10" t="s">
        <v>16</v>
      </c>
      <c r="J8" s="10" t="s">
        <v>15</v>
      </c>
      <c r="K8" s="10" t="s">
        <v>16</v>
      </c>
      <c r="L8" s="10" t="s">
        <v>15</v>
      </c>
      <c r="M8" s="10" t="s">
        <v>16</v>
      </c>
      <c r="N8" s="10" t="s">
        <v>15</v>
      </c>
      <c r="O8" s="11" t="s">
        <v>16</v>
      </c>
      <c r="P8" s="12" t="s">
        <v>15</v>
      </c>
      <c r="Q8" s="10" t="s">
        <v>16</v>
      </c>
      <c r="R8" s="10" t="s">
        <v>15</v>
      </c>
      <c r="S8" s="10" t="s">
        <v>16</v>
      </c>
      <c r="T8" s="10" t="s">
        <v>15</v>
      </c>
      <c r="U8" s="10" t="s">
        <v>16</v>
      </c>
      <c r="V8" s="10" t="s">
        <v>15</v>
      </c>
      <c r="W8" s="11" t="s">
        <v>16</v>
      </c>
      <c r="X8" s="418" t="s">
        <v>15</v>
      </c>
      <c r="Y8" s="10" t="s">
        <v>16</v>
      </c>
      <c r="Z8" s="10" t="s">
        <v>15</v>
      </c>
      <c r="AA8" s="10" t="s">
        <v>16</v>
      </c>
      <c r="AB8" s="10" t="s">
        <v>15</v>
      </c>
      <c r="AC8" s="10" t="s">
        <v>16</v>
      </c>
      <c r="AD8" s="10" t="s">
        <v>15</v>
      </c>
      <c r="AE8" s="13" t="s">
        <v>16</v>
      </c>
      <c r="AF8" s="518"/>
    </row>
    <row r="9" spans="1:33" s="14" customFormat="1" ht="27" customHeight="1" thickBot="1">
      <c r="A9" s="877"/>
      <c r="B9" s="375">
        <v>1</v>
      </c>
      <c r="C9" s="376">
        <v>2</v>
      </c>
      <c r="D9" s="376">
        <v>3</v>
      </c>
      <c r="E9" s="377">
        <v>4</v>
      </c>
      <c r="G9" s="877"/>
      <c r="H9" s="376" t="s">
        <v>17</v>
      </c>
      <c r="I9" s="376" t="s">
        <v>18</v>
      </c>
      <c r="J9" s="376" t="s">
        <v>19</v>
      </c>
      <c r="K9" s="376" t="s">
        <v>20</v>
      </c>
      <c r="L9" s="376" t="s">
        <v>1112</v>
      </c>
      <c r="M9" s="376" t="s">
        <v>1111</v>
      </c>
      <c r="N9" s="376" t="s">
        <v>1110</v>
      </c>
      <c r="O9" s="378" t="s">
        <v>1109</v>
      </c>
      <c r="P9" s="379" t="s">
        <v>1108</v>
      </c>
      <c r="Q9" s="376" t="s">
        <v>1107</v>
      </c>
      <c r="R9" s="376" t="s">
        <v>1106</v>
      </c>
      <c r="S9" s="376" t="s">
        <v>1105</v>
      </c>
      <c r="T9" s="376" t="s">
        <v>1104</v>
      </c>
      <c r="U9" s="376" t="s">
        <v>1103</v>
      </c>
      <c r="V9" s="376" t="s">
        <v>1102</v>
      </c>
      <c r="W9" s="378" t="s">
        <v>1101</v>
      </c>
      <c r="X9" s="375" t="s">
        <v>1100</v>
      </c>
      <c r="Y9" s="376" t="s">
        <v>1099</v>
      </c>
      <c r="Z9" s="376" t="s">
        <v>1098</v>
      </c>
      <c r="AA9" s="376" t="s">
        <v>1097</v>
      </c>
      <c r="AB9" s="376" t="s">
        <v>1096</v>
      </c>
      <c r="AC9" s="376" t="s">
        <v>1095</v>
      </c>
      <c r="AD9" s="376" t="s">
        <v>1094</v>
      </c>
      <c r="AE9" s="377" t="s">
        <v>1093</v>
      </c>
      <c r="AF9" s="519"/>
    </row>
    <row r="10" spans="1:33" ht="31.5" customHeight="1" thickTop="1">
      <c r="A10" s="362" t="s">
        <v>1120</v>
      </c>
      <c r="B10" s="632"/>
      <c r="C10" s="632"/>
      <c r="D10" s="632"/>
      <c r="E10" s="633"/>
      <c r="G10" s="362" t="s">
        <v>1120</v>
      </c>
      <c r="H10" s="632"/>
      <c r="I10" s="632"/>
      <c r="J10" s="632"/>
      <c r="K10" s="632"/>
      <c r="L10" s="632"/>
      <c r="M10" s="632"/>
      <c r="N10" s="632"/>
      <c r="O10" s="636"/>
      <c r="P10" s="632"/>
      <c r="Q10" s="632"/>
      <c r="R10" s="632"/>
      <c r="S10" s="632"/>
      <c r="T10" s="632"/>
      <c r="U10" s="632"/>
      <c r="V10" s="632"/>
      <c r="W10" s="636"/>
      <c r="X10" s="632"/>
      <c r="Y10" s="632"/>
      <c r="Z10" s="632"/>
      <c r="AA10" s="632"/>
      <c r="AB10" s="632"/>
      <c r="AC10" s="632"/>
      <c r="AD10" s="632"/>
      <c r="AE10" s="633"/>
      <c r="AF10" s="517"/>
      <c r="AG10" s="2" t="s">
        <v>335</v>
      </c>
    </row>
    <row r="11" spans="1:33" ht="31.5" customHeight="1">
      <c r="A11" s="363" t="s">
        <v>1121</v>
      </c>
      <c r="B11" s="632"/>
      <c r="C11" s="632"/>
      <c r="D11" s="632"/>
      <c r="E11" s="633"/>
      <c r="G11" s="363" t="s">
        <v>1121</v>
      </c>
      <c r="H11" s="632"/>
      <c r="I11" s="632"/>
      <c r="J11" s="632"/>
      <c r="K11" s="632"/>
      <c r="L11" s="632"/>
      <c r="M11" s="632"/>
      <c r="N11" s="632"/>
      <c r="O11" s="637"/>
      <c r="P11" s="632"/>
      <c r="Q11" s="632"/>
      <c r="R11" s="632"/>
      <c r="S11" s="632"/>
      <c r="T11" s="632"/>
      <c r="U11" s="632"/>
      <c r="V11" s="632"/>
      <c r="W11" s="637"/>
      <c r="X11" s="632"/>
      <c r="Y11" s="632"/>
      <c r="Z11" s="632"/>
      <c r="AA11" s="632"/>
      <c r="AB11" s="632"/>
      <c r="AC11" s="632"/>
      <c r="AD11" s="632"/>
      <c r="AE11" s="633"/>
      <c r="AF11" s="517"/>
      <c r="AG11" s="2" t="s">
        <v>336</v>
      </c>
    </row>
    <row r="12" spans="1:33" ht="31.5" customHeight="1">
      <c r="A12" s="363" t="s">
        <v>1122</v>
      </c>
      <c r="B12" s="632"/>
      <c r="C12" s="632"/>
      <c r="D12" s="632"/>
      <c r="E12" s="633"/>
      <c r="G12" s="363" t="s">
        <v>1122</v>
      </c>
      <c r="H12" s="632"/>
      <c r="I12" s="632"/>
      <c r="J12" s="632"/>
      <c r="K12" s="632"/>
      <c r="L12" s="632"/>
      <c r="M12" s="632"/>
      <c r="N12" s="632"/>
      <c r="O12" s="637"/>
      <c r="P12" s="632"/>
      <c r="Q12" s="632"/>
      <c r="R12" s="632"/>
      <c r="S12" s="632"/>
      <c r="T12" s="632"/>
      <c r="U12" s="632"/>
      <c r="V12" s="632"/>
      <c r="W12" s="637"/>
      <c r="X12" s="632"/>
      <c r="Y12" s="632"/>
      <c r="Z12" s="632"/>
      <c r="AA12" s="632"/>
      <c r="AB12" s="632"/>
      <c r="AC12" s="632"/>
      <c r="AD12" s="632"/>
      <c r="AE12" s="633"/>
      <c r="AF12" s="517"/>
    </row>
    <row r="13" spans="1:33" ht="31.5" customHeight="1">
      <c r="A13" s="363" t="s">
        <v>1123</v>
      </c>
      <c r="B13" s="632"/>
      <c r="C13" s="632"/>
      <c r="D13" s="632"/>
      <c r="E13" s="633"/>
      <c r="G13" s="363" t="s">
        <v>1123</v>
      </c>
      <c r="H13" s="632"/>
      <c r="I13" s="632"/>
      <c r="J13" s="632"/>
      <c r="K13" s="632"/>
      <c r="L13" s="632"/>
      <c r="M13" s="632"/>
      <c r="N13" s="632"/>
      <c r="O13" s="637"/>
      <c r="P13" s="632"/>
      <c r="Q13" s="632"/>
      <c r="R13" s="632"/>
      <c r="S13" s="632"/>
      <c r="T13" s="632"/>
      <c r="U13" s="632"/>
      <c r="V13" s="632"/>
      <c r="W13" s="637"/>
      <c r="X13" s="632"/>
      <c r="Y13" s="632"/>
      <c r="Z13" s="632"/>
      <c r="AA13" s="632"/>
      <c r="AB13" s="632"/>
      <c r="AC13" s="632"/>
      <c r="AD13" s="632"/>
      <c r="AE13" s="633"/>
      <c r="AF13" s="517"/>
    </row>
    <row r="14" spans="1:33" ht="31.5" customHeight="1">
      <c r="A14" s="363" t="s">
        <v>1124</v>
      </c>
      <c r="B14" s="632"/>
      <c r="C14" s="632"/>
      <c r="D14" s="632"/>
      <c r="E14" s="633"/>
      <c r="G14" s="363" t="s">
        <v>1124</v>
      </c>
      <c r="H14" s="632"/>
      <c r="I14" s="632"/>
      <c r="J14" s="632"/>
      <c r="K14" s="632"/>
      <c r="L14" s="632"/>
      <c r="M14" s="632"/>
      <c r="N14" s="632"/>
      <c r="O14" s="637"/>
      <c r="P14" s="632"/>
      <c r="Q14" s="632"/>
      <c r="R14" s="632"/>
      <c r="S14" s="632"/>
      <c r="T14" s="632"/>
      <c r="U14" s="632"/>
      <c r="V14" s="632"/>
      <c r="W14" s="637"/>
      <c r="X14" s="632"/>
      <c r="Y14" s="632"/>
      <c r="Z14" s="632"/>
      <c r="AA14" s="632"/>
      <c r="AB14" s="632"/>
      <c r="AC14" s="632"/>
      <c r="AD14" s="632"/>
      <c r="AE14" s="633"/>
      <c r="AF14" s="517"/>
    </row>
    <row r="15" spans="1:33" ht="31.5" customHeight="1">
      <c r="A15" s="363" t="s">
        <v>1125</v>
      </c>
      <c r="B15" s="632"/>
      <c r="C15" s="632"/>
      <c r="D15" s="632"/>
      <c r="E15" s="633"/>
      <c r="G15" s="363" t="s">
        <v>1125</v>
      </c>
      <c r="H15" s="632"/>
      <c r="I15" s="632"/>
      <c r="J15" s="632"/>
      <c r="K15" s="632"/>
      <c r="L15" s="632"/>
      <c r="M15" s="632"/>
      <c r="N15" s="632"/>
      <c r="O15" s="637"/>
      <c r="P15" s="632"/>
      <c r="Q15" s="632"/>
      <c r="R15" s="632"/>
      <c r="S15" s="632"/>
      <c r="T15" s="632"/>
      <c r="U15" s="632"/>
      <c r="V15" s="632"/>
      <c r="W15" s="637"/>
      <c r="X15" s="632"/>
      <c r="Y15" s="632"/>
      <c r="Z15" s="632"/>
      <c r="AA15" s="632"/>
      <c r="AB15" s="632"/>
      <c r="AC15" s="632"/>
      <c r="AD15" s="632"/>
      <c r="AE15" s="633"/>
      <c r="AF15" s="517"/>
    </row>
    <row r="16" spans="1:33" ht="31.5" customHeight="1">
      <c r="A16" s="363" t="s">
        <v>1126</v>
      </c>
      <c r="B16" s="632"/>
      <c r="C16" s="632"/>
      <c r="D16" s="632"/>
      <c r="E16" s="633"/>
      <c r="G16" s="363" t="s">
        <v>1126</v>
      </c>
      <c r="H16" s="632"/>
      <c r="I16" s="632"/>
      <c r="J16" s="632"/>
      <c r="K16" s="632"/>
      <c r="L16" s="632"/>
      <c r="M16" s="632"/>
      <c r="N16" s="632"/>
      <c r="O16" s="637"/>
      <c r="P16" s="632"/>
      <c r="Q16" s="632"/>
      <c r="R16" s="632"/>
      <c r="S16" s="632"/>
      <c r="T16" s="632"/>
      <c r="U16" s="632"/>
      <c r="V16" s="632"/>
      <c r="W16" s="637"/>
      <c r="X16" s="632"/>
      <c r="Y16" s="632"/>
      <c r="Z16" s="632"/>
      <c r="AA16" s="632"/>
      <c r="AB16" s="632"/>
      <c r="AC16" s="632"/>
      <c r="AD16" s="632"/>
      <c r="AE16" s="633"/>
      <c r="AF16" s="517"/>
    </row>
    <row r="17" spans="1:32" ht="31.5" customHeight="1">
      <c r="A17" s="363" t="s">
        <v>1127</v>
      </c>
      <c r="B17" s="632">
        <v>10</v>
      </c>
      <c r="C17" s="632">
        <v>9</v>
      </c>
      <c r="D17" s="632"/>
      <c r="E17" s="633"/>
      <c r="G17" s="363" t="s">
        <v>1127</v>
      </c>
      <c r="H17" s="632"/>
      <c r="I17" s="632"/>
      <c r="J17" s="632"/>
      <c r="K17" s="632"/>
      <c r="L17" s="632"/>
      <c r="M17" s="632"/>
      <c r="N17" s="632"/>
      <c r="O17" s="637"/>
      <c r="P17" s="632"/>
      <c r="Q17" s="632"/>
      <c r="R17" s="632"/>
      <c r="S17" s="632"/>
      <c r="T17" s="632"/>
      <c r="U17" s="632"/>
      <c r="V17" s="632"/>
      <c r="W17" s="637"/>
      <c r="X17" s="632"/>
      <c r="Y17" s="632"/>
      <c r="Z17" s="632"/>
      <c r="AA17" s="632"/>
      <c r="AB17" s="632"/>
      <c r="AC17" s="632"/>
      <c r="AD17" s="632"/>
      <c r="AE17" s="633"/>
      <c r="AF17" s="517"/>
    </row>
    <row r="18" spans="1:32" ht="31.5" customHeight="1">
      <c r="A18" s="363" t="s">
        <v>1128</v>
      </c>
      <c r="B18" s="634">
        <f>B17</f>
        <v>10</v>
      </c>
      <c r="C18" s="634">
        <f t="shared" ref="C18:E19" si="0">C17</f>
        <v>9</v>
      </c>
      <c r="D18" s="634">
        <f t="shared" si="0"/>
        <v>0</v>
      </c>
      <c r="E18" s="635">
        <f t="shared" si="0"/>
        <v>0</v>
      </c>
      <c r="G18" s="363" t="s">
        <v>1128</v>
      </c>
      <c r="H18" s="634">
        <f>H17</f>
        <v>0</v>
      </c>
      <c r="I18" s="634">
        <f t="shared" ref="H18:AE19" si="1">I17</f>
        <v>0</v>
      </c>
      <c r="J18" s="634">
        <f t="shared" si="1"/>
        <v>0</v>
      </c>
      <c r="K18" s="634">
        <f t="shared" si="1"/>
        <v>0</v>
      </c>
      <c r="L18" s="634">
        <f t="shared" si="1"/>
        <v>0</v>
      </c>
      <c r="M18" s="634">
        <f t="shared" si="1"/>
        <v>0</v>
      </c>
      <c r="N18" s="634">
        <f t="shared" si="1"/>
        <v>0</v>
      </c>
      <c r="O18" s="638">
        <f t="shared" si="1"/>
        <v>0</v>
      </c>
      <c r="P18" s="634">
        <f t="shared" si="1"/>
        <v>0</v>
      </c>
      <c r="Q18" s="634">
        <f t="shared" si="1"/>
        <v>0</v>
      </c>
      <c r="R18" s="634">
        <f t="shared" si="1"/>
        <v>0</v>
      </c>
      <c r="S18" s="634">
        <f t="shared" si="1"/>
        <v>0</v>
      </c>
      <c r="T18" s="634">
        <f t="shared" si="1"/>
        <v>0</v>
      </c>
      <c r="U18" s="634">
        <f t="shared" si="1"/>
        <v>0</v>
      </c>
      <c r="V18" s="634">
        <f t="shared" si="1"/>
        <v>0</v>
      </c>
      <c r="W18" s="638">
        <f t="shared" si="1"/>
        <v>0</v>
      </c>
      <c r="X18" s="634">
        <f t="shared" si="1"/>
        <v>0</v>
      </c>
      <c r="Y18" s="634">
        <f t="shared" si="1"/>
        <v>0</v>
      </c>
      <c r="Z18" s="634">
        <f t="shared" si="1"/>
        <v>0</v>
      </c>
      <c r="AA18" s="634">
        <f t="shared" si="1"/>
        <v>0</v>
      </c>
      <c r="AB18" s="634">
        <f t="shared" si="1"/>
        <v>0</v>
      </c>
      <c r="AC18" s="634">
        <f t="shared" si="1"/>
        <v>0</v>
      </c>
      <c r="AD18" s="634">
        <f t="shared" si="1"/>
        <v>0</v>
      </c>
      <c r="AE18" s="635">
        <f t="shared" si="1"/>
        <v>0</v>
      </c>
      <c r="AF18" s="517"/>
    </row>
    <row r="19" spans="1:32" ht="31.5" customHeight="1">
      <c r="A19" s="363" t="s">
        <v>1129</v>
      </c>
      <c r="B19" s="634">
        <f>B18</f>
        <v>10</v>
      </c>
      <c r="C19" s="634">
        <f t="shared" si="0"/>
        <v>9</v>
      </c>
      <c r="D19" s="634">
        <f t="shared" si="0"/>
        <v>0</v>
      </c>
      <c r="E19" s="635">
        <f t="shared" si="0"/>
        <v>0</v>
      </c>
      <c r="G19" s="363" t="s">
        <v>1129</v>
      </c>
      <c r="H19" s="634">
        <f t="shared" si="1"/>
        <v>0</v>
      </c>
      <c r="I19" s="634">
        <f t="shared" si="1"/>
        <v>0</v>
      </c>
      <c r="J19" s="634">
        <f t="shared" si="1"/>
        <v>0</v>
      </c>
      <c r="K19" s="634">
        <f t="shared" si="1"/>
        <v>0</v>
      </c>
      <c r="L19" s="634">
        <f t="shared" si="1"/>
        <v>0</v>
      </c>
      <c r="M19" s="634">
        <f t="shared" si="1"/>
        <v>0</v>
      </c>
      <c r="N19" s="634">
        <f t="shared" si="1"/>
        <v>0</v>
      </c>
      <c r="O19" s="638">
        <f t="shared" si="1"/>
        <v>0</v>
      </c>
      <c r="P19" s="634">
        <f t="shared" si="1"/>
        <v>0</v>
      </c>
      <c r="Q19" s="634">
        <f t="shared" si="1"/>
        <v>0</v>
      </c>
      <c r="R19" s="634">
        <f t="shared" si="1"/>
        <v>0</v>
      </c>
      <c r="S19" s="634">
        <f t="shared" si="1"/>
        <v>0</v>
      </c>
      <c r="T19" s="634">
        <f t="shared" si="1"/>
        <v>0</v>
      </c>
      <c r="U19" s="634">
        <f t="shared" si="1"/>
        <v>0</v>
      </c>
      <c r="V19" s="634">
        <f t="shared" si="1"/>
        <v>0</v>
      </c>
      <c r="W19" s="638">
        <f t="shared" si="1"/>
        <v>0</v>
      </c>
      <c r="X19" s="634">
        <f t="shared" si="1"/>
        <v>0</v>
      </c>
      <c r="Y19" s="634">
        <f t="shared" si="1"/>
        <v>0</v>
      </c>
      <c r="Z19" s="634">
        <f t="shared" si="1"/>
        <v>0</v>
      </c>
      <c r="AA19" s="634">
        <f t="shared" si="1"/>
        <v>0</v>
      </c>
      <c r="AB19" s="634">
        <f t="shared" si="1"/>
        <v>0</v>
      </c>
      <c r="AC19" s="634">
        <f t="shared" si="1"/>
        <v>0</v>
      </c>
      <c r="AD19" s="634">
        <f t="shared" si="1"/>
        <v>0</v>
      </c>
      <c r="AE19" s="635">
        <f t="shared" si="1"/>
        <v>0</v>
      </c>
      <c r="AF19" s="517"/>
    </row>
    <row r="20" spans="1:32" ht="31.5" customHeight="1">
      <c r="A20" s="363" t="s">
        <v>1130</v>
      </c>
      <c r="B20" s="634">
        <f>B19</f>
        <v>10</v>
      </c>
      <c r="C20" s="634">
        <f t="shared" ref="C20:C21" si="2">C19</f>
        <v>9</v>
      </c>
      <c r="D20" s="634">
        <f t="shared" ref="D20:D21" si="3">D19</f>
        <v>0</v>
      </c>
      <c r="E20" s="635">
        <f t="shared" ref="E20:E21" si="4">E19</f>
        <v>0</v>
      </c>
      <c r="G20" s="363" t="s">
        <v>1130</v>
      </c>
      <c r="H20" s="634">
        <f t="shared" ref="H20:H21" si="5">H19</f>
        <v>0</v>
      </c>
      <c r="I20" s="634">
        <f t="shared" ref="I20:I21" si="6">I19</f>
        <v>0</v>
      </c>
      <c r="J20" s="634">
        <f t="shared" ref="J20:J21" si="7">J19</f>
        <v>0</v>
      </c>
      <c r="K20" s="634">
        <f t="shared" ref="K20:K21" si="8">K19</f>
        <v>0</v>
      </c>
      <c r="L20" s="634">
        <f t="shared" ref="L20:L21" si="9">L19</f>
        <v>0</v>
      </c>
      <c r="M20" s="634">
        <f t="shared" ref="M20:M21" si="10">M19</f>
        <v>0</v>
      </c>
      <c r="N20" s="634">
        <f t="shared" ref="N20:N21" si="11">N19</f>
        <v>0</v>
      </c>
      <c r="O20" s="638">
        <f t="shared" ref="O20:O21" si="12">O19</f>
        <v>0</v>
      </c>
      <c r="P20" s="634">
        <f t="shared" ref="P20:P21" si="13">P19</f>
        <v>0</v>
      </c>
      <c r="Q20" s="634">
        <f t="shared" ref="Q20:Q21" si="14">Q19</f>
        <v>0</v>
      </c>
      <c r="R20" s="634">
        <f t="shared" ref="R20:R21" si="15">R19</f>
        <v>0</v>
      </c>
      <c r="S20" s="634">
        <f t="shared" ref="S20:S21" si="16">S19</f>
        <v>0</v>
      </c>
      <c r="T20" s="634">
        <f t="shared" ref="T20:T21" si="17">T19</f>
        <v>0</v>
      </c>
      <c r="U20" s="634">
        <f t="shared" ref="U20:U21" si="18">U19</f>
        <v>0</v>
      </c>
      <c r="V20" s="634">
        <f t="shared" ref="V20:V21" si="19">V19</f>
        <v>0</v>
      </c>
      <c r="W20" s="638">
        <f t="shared" ref="W20:W21" si="20">W19</f>
        <v>0</v>
      </c>
      <c r="X20" s="634">
        <f t="shared" ref="X20:X21" si="21">X19</f>
        <v>0</v>
      </c>
      <c r="Y20" s="634">
        <f t="shared" ref="Y20:Y21" si="22">Y19</f>
        <v>0</v>
      </c>
      <c r="Z20" s="634">
        <f t="shared" ref="Z20:Z21" si="23">Z19</f>
        <v>0</v>
      </c>
      <c r="AA20" s="634">
        <f t="shared" ref="AA20:AA21" si="24">AA19</f>
        <v>0</v>
      </c>
      <c r="AB20" s="634">
        <f t="shared" ref="AB20:AB21" si="25">AB19</f>
        <v>0</v>
      </c>
      <c r="AC20" s="634">
        <f t="shared" ref="AC20:AC21" si="26">AC19</f>
        <v>0</v>
      </c>
      <c r="AD20" s="634">
        <f t="shared" ref="AD20:AD21" si="27">AD19</f>
        <v>0</v>
      </c>
      <c r="AE20" s="635">
        <f t="shared" ref="AE20:AE21" si="28">AE19</f>
        <v>0</v>
      </c>
      <c r="AF20" s="517"/>
    </row>
    <row r="21" spans="1:32" ht="31.5" customHeight="1">
      <c r="A21" s="363" t="s">
        <v>1131</v>
      </c>
      <c r="B21" s="634">
        <f>B20</f>
        <v>10</v>
      </c>
      <c r="C21" s="634">
        <f t="shared" si="2"/>
        <v>9</v>
      </c>
      <c r="D21" s="634">
        <f t="shared" si="3"/>
        <v>0</v>
      </c>
      <c r="E21" s="635">
        <f t="shared" si="4"/>
        <v>0</v>
      </c>
      <c r="G21" s="363" t="s">
        <v>1131</v>
      </c>
      <c r="H21" s="634">
        <f t="shared" si="5"/>
        <v>0</v>
      </c>
      <c r="I21" s="634">
        <f t="shared" si="6"/>
        <v>0</v>
      </c>
      <c r="J21" s="634">
        <f t="shared" si="7"/>
        <v>0</v>
      </c>
      <c r="K21" s="634">
        <f t="shared" si="8"/>
        <v>0</v>
      </c>
      <c r="L21" s="634">
        <f t="shared" si="9"/>
        <v>0</v>
      </c>
      <c r="M21" s="634">
        <f t="shared" si="10"/>
        <v>0</v>
      </c>
      <c r="N21" s="634">
        <f t="shared" si="11"/>
        <v>0</v>
      </c>
      <c r="O21" s="638">
        <f t="shared" si="12"/>
        <v>0</v>
      </c>
      <c r="P21" s="634">
        <f t="shared" si="13"/>
        <v>0</v>
      </c>
      <c r="Q21" s="634">
        <f t="shared" si="14"/>
        <v>0</v>
      </c>
      <c r="R21" s="634">
        <f t="shared" si="15"/>
        <v>0</v>
      </c>
      <c r="S21" s="634">
        <f t="shared" si="16"/>
        <v>0</v>
      </c>
      <c r="T21" s="634">
        <f t="shared" si="17"/>
        <v>0</v>
      </c>
      <c r="U21" s="634">
        <f t="shared" si="18"/>
        <v>0</v>
      </c>
      <c r="V21" s="634">
        <f t="shared" si="19"/>
        <v>0</v>
      </c>
      <c r="W21" s="638">
        <f t="shared" si="20"/>
        <v>0</v>
      </c>
      <c r="X21" s="634">
        <f t="shared" si="21"/>
        <v>0</v>
      </c>
      <c r="Y21" s="634">
        <f t="shared" si="22"/>
        <v>0</v>
      </c>
      <c r="Z21" s="634">
        <f t="shared" si="23"/>
        <v>0</v>
      </c>
      <c r="AA21" s="634">
        <f t="shared" si="24"/>
        <v>0</v>
      </c>
      <c r="AB21" s="634">
        <f t="shared" si="25"/>
        <v>0</v>
      </c>
      <c r="AC21" s="634">
        <f t="shared" si="26"/>
        <v>0</v>
      </c>
      <c r="AD21" s="634">
        <f t="shared" si="27"/>
        <v>0</v>
      </c>
      <c r="AE21" s="635">
        <f t="shared" si="28"/>
        <v>0</v>
      </c>
      <c r="AF21" s="517"/>
    </row>
    <row r="22" spans="1:32" ht="31.5" customHeight="1" thickBot="1">
      <c r="A22" s="417" t="s">
        <v>21</v>
      </c>
      <c r="B22" s="16">
        <f>SUM(B10:B21)</f>
        <v>50</v>
      </c>
      <c r="C22" s="17">
        <f>SUM(C10:C21)</f>
        <v>45</v>
      </c>
      <c r="D22" s="17">
        <f>SUM(D10:D21)</f>
        <v>0</v>
      </c>
      <c r="E22" s="18">
        <f>SUM(E10:E21)</f>
        <v>0</v>
      </c>
      <c r="G22" s="19" t="s">
        <v>21</v>
      </c>
      <c r="H22" s="20">
        <f>SUM(H10:H21)</f>
        <v>0</v>
      </c>
      <c r="I22" s="20">
        <f>SUM(I10:I21)</f>
        <v>0</v>
      </c>
      <c r="J22" s="20">
        <f t="shared" ref="J22:AE22" si="29">SUM(J10:J21)</f>
        <v>0</v>
      </c>
      <c r="K22" s="20">
        <f t="shared" si="29"/>
        <v>0</v>
      </c>
      <c r="L22" s="20">
        <f t="shared" si="29"/>
        <v>0</v>
      </c>
      <c r="M22" s="20">
        <f t="shared" si="29"/>
        <v>0</v>
      </c>
      <c r="N22" s="20">
        <f t="shared" si="29"/>
        <v>0</v>
      </c>
      <c r="O22" s="21">
        <f t="shared" si="29"/>
        <v>0</v>
      </c>
      <c r="P22" s="22">
        <f t="shared" si="29"/>
        <v>0</v>
      </c>
      <c r="Q22" s="20">
        <f t="shared" si="29"/>
        <v>0</v>
      </c>
      <c r="R22" s="20">
        <f t="shared" si="29"/>
        <v>0</v>
      </c>
      <c r="S22" s="20">
        <f t="shared" si="29"/>
        <v>0</v>
      </c>
      <c r="T22" s="20">
        <f t="shared" si="29"/>
        <v>0</v>
      </c>
      <c r="U22" s="20">
        <f t="shared" si="29"/>
        <v>0</v>
      </c>
      <c r="V22" s="20">
        <f t="shared" si="29"/>
        <v>0</v>
      </c>
      <c r="W22" s="21">
        <f t="shared" si="29"/>
        <v>0</v>
      </c>
      <c r="X22" s="23">
        <f t="shared" si="29"/>
        <v>0</v>
      </c>
      <c r="Y22" s="20">
        <f t="shared" si="29"/>
        <v>0</v>
      </c>
      <c r="Z22" s="20">
        <f t="shared" si="29"/>
        <v>0</v>
      </c>
      <c r="AA22" s="20">
        <f t="shared" si="29"/>
        <v>0</v>
      </c>
      <c r="AB22" s="20">
        <f t="shared" si="29"/>
        <v>0</v>
      </c>
      <c r="AC22" s="20">
        <f t="shared" si="29"/>
        <v>0</v>
      </c>
      <c r="AD22" s="20">
        <f>SUM(AD10:AD21)</f>
        <v>0</v>
      </c>
      <c r="AE22" s="24">
        <f t="shared" si="29"/>
        <v>0</v>
      </c>
    </row>
    <row r="23" spans="1:32" ht="35.25" customHeight="1" thickTop="1" thickBot="1">
      <c r="A23" s="420" t="s">
        <v>22</v>
      </c>
      <c r="B23" s="25">
        <f>ROUND(SUM(B10:B21)/12,0)</f>
        <v>4</v>
      </c>
      <c r="C23" s="25">
        <f>ROUND(SUM(C10:C21)/12,0)</f>
        <v>4</v>
      </c>
      <c r="D23" s="25">
        <f>ROUND(SUM(D10:D21)/12,0)</f>
        <v>0</v>
      </c>
      <c r="E23" s="26">
        <f t="shared" ref="E23" si="30">ROUND(SUM(E10:E21)/12,0)</f>
        <v>0</v>
      </c>
      <c r="G23" s="14"/>
    </row>
    <row r="24" spans="1:32" ht="20.25" customHeight="1">
      <c r="A24" s="27" t="s">
        <v>23</v>
      </c>
      <c r="B24" s="28" t="s">
        <v>24</v>
      </c>
      <c r="G24" s="14"/>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row>
    <row r="25" spans="1:32" ht="20.25" customHeight="1">
      <c r="A25" s="28"/>
      <c r="B25" s="28" t="s">
        <v>25</v>
      </c>
    </row>
    <row r="26" spans="1:32" ht="20.25" customHeight="1">
      <c r="A26" s="28"/>
      <c r="B26" s="28" t="s">
        <v>26</v>
      </c>
    </row>
    <row r="27" spans="1:32" ht="20.25" customHeight="1">
      <c r="A27" s="28"/>
      <c r="B27" s="28" t="s">
        <v>27</v>
      </c>
    </row>
  </sheetData>
  <sheetProtection algorithmName="SHA-512" hashValue="YlhVJqyvYUDigWgEIOWO6Ki0fzYHqtYPWBepqdRKnIY4lI+BCKT5LDZeQsh4M1n30Xz/3ovF4FFv0OErzU7FZQ==" saltValue="cR4GY8+J/d/sf537h5MMZg==" spinCount="100000" sheet="1" selectLockedCells="1"/>
  <protectedRanges>
    <protectedRange sqref="S2 B10:E21" name="範囲1"/>
    <protectedRange sqref="H23:O23 X23:AF23" name="範囲1_1"/>
    <protectedRange sqref="H10:AF21" name="範囲1_2"/>
  </protectedRanges>
  <mergeCells count="33">
    <mergeCell ref="T6:W6"/>
    <mergeCell ref="X6:AA6"/>
    <mergeCell ref="AB6:AE6"/>
    <mergeCell ref="R7:S7"/>
    <mergeCell ref="T7:U7"/>
    <mergeCell ref="V7:W7"/>
    <mergeCell ref="X7:Y7"/>
    <mergeCell ref="Z7:AA7"/>
    <mergeCell ref="AB7:AC7"/>
    <mergeCell ref="A1:B1"/>
    <mergeCell ref="C1:AB1"/>
    <mergeCell ref="R2:AE2"/>
    <mergeCell ref="A4:A9"/>
    <mergeCell ref="B4:E5"/>
    <mergeCell ref="G4:G9"/>
    <mergeCell ref="H4:AE4"/>
    <mergeCell ref="H5:O5"/>
    <mergeCell ref="P5:W5"/>
    <mergeCell ref="X5:AE5"/>
    <mergeCell ref="B6:B8"/>
    <mergeCell ref="C6:C8"/>
    <mergeCell ref="N7:O7"/>
    <mergeCell ref="E6:E8"/>
    <mergeCell ref="E2:I2"/>
    <mergeCell ref="AD7:AE7"/>
    <mergeCell ref="D6:D8"/>
    <mergeCell ref="L7:M7"/>
    <mergeCell ref="H6:K6"/>
    <mergeCell ref="P7:Q7"/>
    <mergeCell ref="L6:O6"/>
    <mergeCell ref="P6:S6"/>
    <mergeCell ref="H7:I7"/>
    <mergeCell ref="J7:K7"/>
  </mergeCells>
  <phoneticPr fontId="4"/>
  <conditionalFormatting sqref="B10:E21">
    <cfRule type="containsBlanks" dxfId="46" priority="3">
      <formula>LEN(TRIM(B10))=0</formula>
    </cfRule>
    <cfRule type="cellIs" dxfId="45" priority="4" operator="greaterThanOrEqual">
      <formula>0</formula>
    </cfRule>
  </conditionalFormatting>
  <conditionalFormatting sqref="E2">
    <cfRule type="expression" dxfId="44" priority="5">
      <formula>$E$2="平均利用児童数に矛盾があります"</formula>
    </cfRule>
  </conditionalFormatting>
  <conditionalFormatting sqref="H10:AE21">
    <cfRule type="containsBlanks" dxfId="43" priority="1">
      <formula>LEN(TRIM(H10))=0</formula>
    </cfRule>
    <cfRule type="cellIs" dxfId="42" priority="2" operator="greaterThanOrEqual">
      <formula>0</formula>
    </cfRule>
  </conditionalFormatting>
  <dataValidations count="1">
    <dataValidation type="whole" operator="greaterThanOrEqual" allowBlank="1" showInputMessage="1" showErrorMessage="1" sqref="B10:E21 H10:AE21" xr:uid="{87D6BD4D-65CC-4350-9963-57CCF66B5143}">
      <formula1>0</formula1>
    </dataValidation>
  </dataValidations>
  <printOptions horizontalCentered="1" verticalCentered="1"/>
  <pageMargins left="0" right="0" top="0.78740157480314965" bottom="0.39370078740157483" header="0.51181102362204722" footer="0.51181102362204722"/>
  <pageSetup paperSize="9" scale="55" orientation="landscape" r:id="rId1"/>
  <headerFooter alignWithMargins="0"/>
  <ignoredErrors>
    <ignoredError sqref="F17:G21" unlockedFormula="1"/>
  </ignoredError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9C7A5-2E41-449A-BF98-A9EEA4652288}">
  <sheetPr codeName="Sheet26">
    <tabColor theme="9" tint="0.39997558519241921"/>
    <pageSetUpPr fitToPage="1"/>
  </sheetPr>
  <dimension ref="B1:AI31"/>
  <sheetViews>
    <sheetView showGridLines="0" view="pageBreakPreview" zoomScale="55" zoomScaleNormal="100" zoomScaleSheetLayoutView="55" workbookViewId="0">
      <selection activeCell="H20" sqref="H20"/>
    </sheetView>
  </sheetViews>
  <sheetFormatPr defaultRowHeight="13.2"/>
  <cols>
    <col min="1" max="1" width="2" style="89" customWidth="1"/>
    <col min="2" max="2" width="7.109375" style="89" customWidth="1"/>
    <col min="3" max="26" width="8" style="89" customWidth="1"/>
    <col min="27" max="27" width="7.6640625" style="89" customWidth="1"/>
    <col min="28" max="257" width="9" style="89"/>
    <col min="258" max="258" width="2" style="89" customWidth="1"/>
    <col min="259" max="259" width="7.109375" style="89" customWidth="1"/>
    <col min="260" max="260" width="10" style="89" customWidth="1"/>
    <col min="261" max="261" width="4.6640625" style="89" customWidth="1"/>
    <col min="262" max="271" width="9.109375" style="89" customWidth="1"/>
    <col min="272" max="272" width="8.88671875" style="89" customWidth="1"/>
    <col min="273" max="273" width="20.88671875" style="89" customWidth="1"/>
    <col min="274" max="274" width="16.21875" style="89" customWidth="1"/>
    <col min="275" max="275" width="9.88671875" style="89" customWidth="1"/>
    <col min="276" max="280" width="8.33203125" style="89" customWidth="1"/>
    <col min="281" max="281" width="10.44140625" style="89" customWidth="1"/>
    <col min="282" max="283" width="7.6640625" style="89" customWidth="1"/>
    <col min="284" max="513" width="9" style="89"/>
    <col min="514" max="514" width="2" style="89" customWidth="1"/>
    <col min="515" max="515" width="7.109375" style="89" customWidth="1"/>
    <col min="516" max="516" width="10" style="89" customWidth="1"/>
    <col min="517" max="517" width="4.6640625" style="89" customWidth="1"/>
    <col min="518" max="527" width="9.109375" style="89" customWidth="1"/>
    <col min="528" max="528" width="8.88671875" style="89" customWidth="1"/>
    <col min="529" max="529" width="20.88671875" style="89" customWidth="1"/>
    <col min="530" max="530" width="16.21875" style="89" customWidth="1"/>
    <col min="531" max="531" width="9.88671875" style="89" customWidth="1"/>
    <col min="532" max="536" width="8.33203125" style="89" customWidth="1"/>
    <col min="537" max="537" width="10.44140625" style="89" customWidth="1"/>
    <col min="538" max="539" width="7.6640625" style="89" customWidth="1"/>
    <col min="540" max="769" width="9" style="89"/>
    <col min="770" max="770" width="2" style="89" customWidth="1"/>
    <col min="771" max="771" width="7.109375" style="89" customWidth="1"/>
    <col min="772" max="772" width="10" style="89" customWidth="1"/>
    <col min="773" max="773" width="4.6640625" style="89" customWidth="1"/>
    <col min="774" max="783" width="9.109375" style="89" customWidth="1"/>
    <col min="784" max="784" width="8.88671875" style="89" customWidth="1"/>
    <col min="785" max="785" width="20.88671875" style="89" customWidth="1"/>
    <col min="786" max="786" width="16.21875" style="89" customWidth="1"/>
    <col min="787" max="787" width="9.88671875" style="89" customWidth="1"/>
    <col min="788" max="792" width="8.33203125" style="89" customWidth="1"/>
    <col min="793" max="793" width="10.44140625" style="89" customWidth="1"/>
    <col min="794" max="795" width="7.6640625" style="89" customWidth="1"/>
    <col min="796" max="1025" width="9" style="89"/>
    <col min="1026" max="1026" width="2" style="89" customWidth="1"/>
    <col min="1027" max="1027" width="7.109375" style="89" customWidth="1"/>
    <col min="1028" max="1028" width="10" style="89" customWidth="1"/>
    <col min="1029" max="1029" width="4.6640625" style="89" customWidth="1"/>
    <col min="1030" max="1039" width="9.109375" style="89" customWidth="1"/>
    <col min="1040" max="1040" width="8.88671875" style="89" customWidth="1"/>
    <col min="1041" max="1041" width="20.88671875" style="89" customWidth="1"/>
    <col min="1042" max="1042" width="16.21875" style="89" customWidth="1"/>
    <col min="1043" max="1043" width="9.88671875" style="89" customWidth="1"/>
    <col min="1044" max="1048" width="8.33203125" style="89" customWidth="1"/>
    <col min="1049" max="1049" width="10.44140625" style="89" customWidth="1"/>
    <col min="1050" max="1051" width="7.6640625" style="89" customWidth="1"/>
    <col min="1052" max="1281" width="9" style="89"/>
    <col min="1282" max="1282" width="2" style="89" customWidth="1"/>
    <col min="1283" max="1283" width="7.109375" style="89" customWidth="1"/>
    <col min="1284" max="1284" width="10" style="89" customWidth="1"/>
    <col min="1285" max="1285" width="4.6640625" style="89" customWidth="1"/>
    <col min="1286" max="1295" width="9.109375" style="89" customWidth="1"/>
    <col min="1296" max="1296" width="8.88671875" style="89" customWidth="1"/>
    <col min="1297" max="1297" width="20.88671875" style="89" customWidth="1"/>
    <col min="1298" max="1298" width="16.21875" style="89" customWidth="1"/>
    <col min="1299" max="1299" width="9.88671875" style="89" customWidth="1"/>
    <col min="1300" max="1304" width="8.33203125" style="89" customWidth="1"/>
    <col min="1305" max="1305" width="10.44140625" style="89" customWidth="1"/>
    <col min="1306" max="1307" width="7.6640625" style="89" customWidth="1"/>
    <col min="1308" max="1537" width="9" style="89"/>
    <col min="1538" max="1538" width="2" style="89" customWidth="1"/>
    <col min="1539" max="1539" width="7.109375" style="89" customWidth="1"/>
    <col min="1540" max="1540" width="10" style="89" customWidth="1"/>
    <col min="1541" max="1541" width="4.6640625" style="89" customWidth="1"/>
    <col min="1542" max="1551" width="9.109375" style="89" customWidth="1"/>
    <col min="1552" max="1552" width="8.88671875" style="89" customWidth="1"/>
    <col min="1553" max="1553" width="20.88671875" style="89" customWidth="1"/>
    <col min="1554" max="1554" width="16.21875" style="89" customWidth="1"/>
    <col min="1555" max="1555" width="9.88671875" style="89" customWidth="1"/>
    <col min="1556" max="1560" width="8.33203125" style="89" customWidth="1"/>
    <col min="1561" max="1561" width="10.44140625" style="89" customWidth="1"/>
    <col min="1562" max="1563" width="7.6640625" style="89" customWidth="1"/>
    <col min="1564" max="1793" width="9" style="89"/>
    <col min="1794" max="1794" width="2" style="89" customWidth="1"/>
    <col min="1795" max="1795" width="7.109375" style="89" customWidth="1"/>
    <col min="1796" max="1796" width="10" style="89" customWidth="1"/>
    <col min="1797" max="1797" width="4.6640625" style="89" customWidth="1"/>
    <col min="1798" max="1807" width="9.109375" style="89" customWidth="1"/>
    <col min="1808" max="1808" width="8.88671875" style="89" customWidth="1"/>
    <col min="1809" max="1809" width="20.88671875" style="89" customWidth="1"/>
    <col min="1810" max="1810" width="16.21875" style="89" customWidth="1"/>
    <col min="1811" max="1811" width="9.88671875" style="89" customWidth="1"/>
    <col min="1812" max="1816" width="8.33203125" style="89" customWidth="1"/>
    <col min="1817" max="1817" width="10.44140625" style="89" customWidth="1"/>
    <col min="1818" max="1819" width="7.6640625" style="89" customWidth="1"/>
    <col min="1820" max="2049" width="9" style="89"/>
    <col min="2050" max="2050" width="2" style="89" customWidth="1"/>
    <col min="2051" max="2051" width="7.109375" style="89" customWidth="1"/>
    <col min="2052" max="2052" width="10" style="89" customWidth="1"/>
    <col min="2053" max="2053" width="4.6640625" style="89" customWidth="1"/>
    <col min="2054" max="2063" width="9.109375" style="89" customWidth="1"/>
    <col min="2064" max="2064" width="8.88671875" style="89" customWidth="1"/>
    <col min="2065" max="2065" width="20.88671875" style="89" customWidth="1"/>
    <col min="2066" max="2066" width="16.21875" style="89" customWidth="1"/>
    <col min="2067" max="2067" width="9.88671875" style="89" customWidth="1"/>
    <col min="2068" max="2072" width="8.33203125" style="89" customWidth="1"/>
    <col min="2073" max="2073" width="10.44140625" style="89" customWidth="1"/>
    <col min="2074" max="2075" width="7.6640625" style="89" customWidth="1"/>
    <col min="2076" max="2305" width="9" style="89"/>
    <col min="2306" max="2306" width="2" style="89" customWidth="1"/>
    <col min="2307" max="2307" width="7.109375" style="89" customWidth="1"/>
    <col min="2308" max="2308" width="10" style="89" customWidth="1"/>
    <col min="2309" max="2309" width="4.6640625" style="89" customWidth="1"/>
    <col min="2310" max="2319" width="9.109375" style="89" customWidth="1"/>
    <col min="2320" max="2320" width="8.88671875" style="89" customWidth="1"/>
    <col min="2321" max="2321" width="20.88671875" style="89" customWidth="1"/>
    <col min="2322" max="2322" width="16.21875" style="89" customWidth="1"/>
    <col min="2323" max="2323" width="9.88671875" style="89" customWidth="1"/>
    <col min="2324" max="2328" width="8.33203125" style="89" customWidth="1"/>
    <col min="2329" max="2329" width="10.44140625" style="89" customWidth="1"/>
    <col min="2330" max="2331" width="7.6640625" style="89" customWidth="1"/>
    <col min="2332" max="2561" width="9" style="89"/>
    <col min="2562" max="2562" width="2" style="89" customWidth="1"/>
    <col min="2563" max="2563" width="7.109375" style="89" customWidth="1"/>
    <col min="2564" max="2564" width="10" style="89" customWidth="1"/>
    <col min="2565" max="2565" width="4.6640625" style="89" customWidth="1"/>
    <col min="2566" max="2575" width="9.109375" style="89" customWidth="1"/>
    <col min="2576" max="2576" width="8.88671875" style="89" customWidth="1"/>
    <col min="2577" max="2577" width="20.88671875" style="89" customWidth="1"/>
    <col min="2578" max="2578" width="16.21875" style="89" customWidth="1"/>
    <col min="2579" max="2579" width="9.88671875" style="89" customWidth="1"/>
    <col min="2580" max="2584" width="8.33203125" style="89" customWidth="1"/>
    <col min="2585" max="2585" width="10.44140625" style="89" customWidth="1"/>
    <col min="2586" max="2587" width="7.6640625" style="89" customWidth="1"/>
    <col min="2588" max="2817" width="9" style="89"/>
    <col min="2818" max="2818" width="2" style="89" customWidth="1"/>
    <col min="2819" max="2819" width="7.109375" style="89" customWidth="1"/>
    <col min="2820" max="2820" width="10" style="89" customWidth="1"/>
    <col min="2821" max="2821" width="4.6640625" style="89" customWidth="1"/>
    <col min="2822" max="2831" width="9.109375" style="89" customWidth="1"/>
    <col min="2832" max="2832" width="8.88671875" style="89" customWidth="1"/>
    <col min="2833" max="2833" width="20.88671875" style="89" customWidth="1"/>
    <col min="2834" max="2834" width="16.21875" style="89" customWidth="1"/>
    <col min="2835" max="2835" width="9.88671875" style="89" customWidth="1"/>
    <col min="2836" max="2840" width="8.33203125" style="89" customWidth="1"/>
    <col min="2841" max="2841" width="10.44140625" style="89" customWidth="1"/>
    <col min="2842" max="2843" width="7.6640625" style="89" customWidth="1"/>
    <col min="2844" max="3073" width="9" style="89"/>
    <col min="3074" max="3074" width="2" style="89" customWidth="1"/>
    <col min="3075" max="3075" width="7.109375" style="89" customWidth="1"/>
    <col min="3076" max="3076" width="10" style="89" customWidth="1"/>
    <col min="3077" max="3077" width="4.6640625" style="89" customWidth="1"/>
    <col min="3078" max="3087" width="9.109375" style="89" customWidth="1"/>
    <col min="3088" max="3088" width="8.88671875" style="89" customWidth="1"/>
    <col min="3089" max="3089" width="20.88671875" style="89" customWidth="1"/>
    <col min="3090" max="3090" width="16.21875" style="89" customWidth="1"/>
    <col min="3091" max="3091" width="9.88671875" style="89" customWidth="1"/>
    <col min="3092" max="3096" width="8.33203125" style="89" customWidth="1"/>
    <col min="3097" max="3097" width="10.44140625" style="89" customWidth="1"/>
    <col min="3098" max="3099" width="7.6640625" style="89" customWidth="1"/>
    <col min="3100" max="3329" width="9" style="89"/>
    <col min="3330" max="3330" width="2" style="89" customWidth="1"/>
    <col min="3331" max="3331" width="7.109375" style="89" customWidth="1"/>
    <col min="3332" max="3332" width="10" style="89" customWidth="1"/>
    <col min="3333" max="3333" width="4.6640625" style="89" customWidth="1"/>
    <col min="3334" max="3343" width="9.109375" style="89" customWidth="1"/>
    <col min="3344" max="3344" width="8.88671875" style="89" customWidth="1"/>
    <col min="3345" max="3345" width="20.88671875" style="89" customWidth="1"/>
    <col min="3346" max="3346" width="16.21875" style="89" customWidth="1"/>
    <col min="3347" max="3347" width="9.88671875" style="89" customWidth="1"/>
    <col min="3348" max="3352" width="8.33203125" style="89" customWidth="1"/>
    <col min="3353" max="3353" width="10.44140625" style="89" customWidth="1"/>
    <col min="3354" max="3355" width="7.6640625" style="89" customWidth="1"/>
    <col min="3356" max="3585" width="9" style="89"/>
    <col min="3586" max="3586" width="2" style="89" customWidth="1"/>
    <col min="3587" max="3587" width="7.109375" style="89" customWidth="1"/>
    <col min="3588" max="3588" width="10" style="89" customWidth="1"/>
    <col min="3589" max="3589" width="4.6640625" style="89" customWidth="1"/>
    <col min="3590" max="3599" width="9.109375" style="89" customWidth="1"/>
    <col min="3600" max="3600" width="8.88671875" style="89" customWidth="1"/>
    <col min="3601" max="3601" width="20.88671875" style="89" customWidth="1"/>
    <col min="3602" max="3602" width="16.21875" style="89" customWidth="1"/>
    <col min="3603" max="3603" width="9.88671875" style="89" customWidth="1"/>
    <col min="3604" max="3608" width="8.33203125" style="89" customWidth="1"/>
    <col min="3609" max="3609" width="10.44140625" style="89" customWidth="1"/>
    <col min="3610" max="3611" width="7.6640625" style="89" customWidth="1"/>
    <col min="3612" max="3841" width="9" style="89"/>
    <col min="3842" max="3842" width="2" style="89" customWidth="1"/>
    <col min="3843" max="3843" width="7.109375" style="89" customWidth="1"/>
    <col min="3844" max="3844" width="10" style="89" customWidth="1"/>
    <col min="3845" max="3845" width="4.6640625" style="89" customWidth="1"/>
    <col min="3846" max="3855" width="9.109375" style="89" customWidth="1"/>
    <col min="3856" max="3856" width="8.88671875" style="89" customWidth="1"/>
    <col min="3857" max="3857" width="20.88671875" style="89" customWidth="1"/>
    <col min="3858" max="3858" width="16.21875" style="89" customWidth="1"/>
    <col min="3859" max="3859" width="9.88671875" style="89" customWidth="1"/>
    <col min="3860" max="3864" width="8.33203125" style="89" customWidth="1"/>
    <col min="3865" max="3865" width="10.44140625" style="89" customWidth="1"/>
    <col min="3866" max="3867" width="7.6640625" style="89" customWidth="1"/>
    <col min="3868" max="4097" width="9" style="89"/>
    <col min="4098" max="4098" width="2" style="89" customWidth="1"/>
    <col min="4099" max="4099" width="7.109375" style="89" customWidth="1"/>
    <col min="4100" max="4100" width="10" style="89" customWidth="1"/>
    <col min="4101" max="4101" width="4.6640625" style="89" customWidth="1"/>
    <col min="4102" max="4111" width="9.109375" style="89" customWidth="1"/>
    <col min="4112" max="4112" width="8.88671875" style="89" customWidth="1"/>
    <col min="4113" max="4113" width="20.88671875" style="89" customWidth="1"/>
    <col min="4114" max="4114" width="16.21875" style="89" customWidth="1"/>
    <col min="4115" max="4115" width="9.88671875" style="89" customWidth="1"/>
    <col min="4116" max="4120" width="8.33203125" style="89" customWidth="1"/>
    <col min="4121" max="4121" width="10.44140625" style="89" customWidth="1"/>
    <col min="4122" max="4123" width="7.6640625" style="89" customWidth="1"/>
    <col min="4124" max="4353" width="9" style="89"/>
    <col min="4354" max="4354" width="2" style="89" customWidth="1"/>
    <col min="4355" max="4355" width="7.109375" style="89" customWidth="1"/>
    <col min="4356" max="4356" width="10" style="89" customWidth="1"/>
    <col min="4357" max="4357" width="4.6640625" style="89" customWidth="1"/>
    <col min="4358" max="4367" width="9.109375" style="89" customWidth="1"/>
    <col min="4368" max="4368" width="8.88671875" style="89" customWidth="1"/>
    <col min="4369" max="4369" width="20.88671875" style="89" customWidth="1"/>
    <col min="4370" max="4370" width="16.21875" style="89" customWidth="1"/>
    <col min="4371" max="4371" width="9.88671875" style="89" customWidth="1"/>
    <col min="4372" max="4376" width="8.33203125" style="89" customWidth="1"/>
    <col min="4377" max="4377" width="10.44140625" style="89" customWidth="1"/>
    <col min="4378" max="4379" width="7.6640625" style="89" customWidth="1"/>
    <col min="4380" max="4609" width="9" style="89"/>
    <col min="4610" max="4610" width="2" style="89" customWidth="1"/>
    <col min="4611" max="4611" width="7.109375" style="89" customWidth="1"/>
    <col min="4612" max="4612" width="10" style="89" customWidth="1"/>
    <col min="4613" max="4613" width="4.6640625" style="89" customWidth="1"/>
    <col min="4614" max="4623" width="9.109375" style="89" customWidth="1"/>
    <col min="4624" max="4624" width="8.88671875" style="89" customWidth="1"/>
    <col min="4625" max="4625" width="20.88671875" style="89" customWidth="1"/>
    <col min="4626" max="4626" width="16.21875" style="89" customWidth="1"/>
    <col min="4627" max="4627" width="9.88671875" style="89" customWidth="1"/>
    <col min="4628" max="4632" width="8.33203125" style="89" customWidth="1"/>
    <col min="4633" max="4633" width="10.44140625" style="89" customWidth="1"/>
    <col min="4634" max="4635" width="7.6640625" style="89" customWidth="1"/>
    <col min="4636" max="4865" width="9" style="89"/>
    <col min="4866" max="4866" width="2" style="89" customWidth="1"/>
    <col min="4867" max="4867" width="7.109375" style="89" customWidth="1"/>
    <col min="4868" max="4868" width="10" style="89" customWidth="1"/>
    <col min="4869" max="4869" width="4.6640625" style="89" customWidth="1"/>
    <col min="4870" max="4879" width="9.109375" style="89" customWidth="1"/>
    <col min="4880" max="4880" width="8.88671875" style="89" customWidth="1"/>
    <col min="4881" max="4881" width="20.88671875" style="89" customWidth="1"/>
    <col min="4882" max="4882" width="16.21875" style="89" customWidth="1"/>
    <col min="4883" max="4883" width="9.88671875" style="89" customWidth="1"/>
    <col min="4884" max="4888" width="8.33203125" style="89" customWidth="1"/>
    <col min="4889" max="4889" width="10.44140625" style="89" customWidth="1"/>
    <col min="4890" max="4891" width="7.6640625" style="89" customWidth="1"/>
    <col min="4892" max="5121" width="9" style="89"/>
    <col min="5122" max="5122" width="2" style="89" customWidth="1"/>
    <col min="5123" max="5123" width="7.109375" style="89" customWidth="1"/>
    <col min="5124" max="5124" width="10" style="89" customWidth="1"/>
    <col min="5125" max="5125" width="4.6640625" style="89" customWidth="1"/>
    <col min="5126" max="5135" width="9.109375" style="89" customWidth="1"/>
    <col min="5136" max="5136" width="8.88671875" style="89" customWidth="1"/>
    <col min="5137" max="5137" width="20.88671875" style="89" customWidth="1"/>
    <col min="5138" max="5138" width="16.21875" style="89" customWidth="1"/>
    <col min="5139" max="5139" width="9.88671875" style="89" customWidth="1"/>
    <col min="5140" max="5144" width="8.33203125" style="89" customWidth="1"/>
    <col min="5145" max="5145" width="10.44140625" style="89" customWidth="1"/>
    <col min="5146" max="5147" width="7.6640625" style="89" customWidth="1"/>
    <col min="5148" max="5377" width="9" style="89"/>
    <col min="5378" max="5378" width="2" style="89" customWidth="1"/>
    <col min="5379" max="5379" width="7.109375" style="89" customWidth="1"/>
    <col min="5380" max="5380" width="10" style="89" customWidth="1"/>
    <col min="5381" max="5381" width="4.6640625" style="89" customWidth="1"/>
    <col min="5382" max="5391" width="9.109375" style="89" customWidth="1"/>
    <col min="5392" max="5392" width="8.88671875" style="89" customWidth="1"/>
    <col min="5393" max="5393" width="20.88671875" style="89" customWidth="1"/>
    <col min="5394" max="5394" width="16.21875" style="89" customWidth="1"/>
    <col min="5395" max="5395" width="9.88671875" style="89" customWidth="1"/>
    <col min="5396" max="5400" width="8.33203125" style="89" customWidth="1"/>
    <col min="5401" max="5401" width="10.44140625" style="89" customWidth="1"/>
    <col min="5402" max="5403" width="7.6640625" style="89" customWidth="1"/>
    <col min="5404" max="5633" width="9" style="89"/>
    <col min="5634" max="5634" width="2" style="89" customWidth="1"/>
    <col min="5635" max="5635" width="7.109375" style="89" customWidth="1"/>
    <col min="5636" max="5636" width="10" style="89" customWidth="1"/>
    <col min="5637" max="5637" width="4.6640625" style="89" customWidth="1"/>
    <col min="5638" max="5647" width="9.109375" style="89" customWidth="1"/>
    <col min="5648" max="5648" width="8.88671875" style="89" customWidth="1"/>
    <col min="5649" max="5649" width="20.88671875" style="89" customWidth="1"/>
    <col min="5650" max="5650" width="16.21875" style="89" customWidth="1"/>
    <col min="5651" max="5651" width="9.88671875" style="89" customWidth="1"/>
    <col min="5652" max="5656" width="8.33203125" style="89" customWidth="1"/>
    <col min="5657" max="5657" width="10.44140625" style="89" customWidth="1"/>
    <col min="5658" max="5659" width="7.6640625" style="89" customWidth="1"/>
    <col min="5660" max="5889" width="9" style="89"/>
    <col min="5890" max="5890" width="2" style="89" customWidth="1"/>
    <col min="5891" max="5891" width="7.109375" style="89" customWidth="1"/>
    <col min="5892" max="5892" width="10" style="89" customWidth="1"/>
    <col min="5893" max="5893" width="4.6640625" style="89" customWidth="1"/>
    <col min="5894" max="5903" width="9.109375" style="89" customWidth="1"/>
    <col min="5904" max="5904" width="8.88671875" style="89" customWidth="1"/>
    <col min="5905" max="5905" width="20.88671875" style="89" customWidth="1"/>
    <col min="5906" max="5906" width="16.21875" style="89" customWidth="1"/>
    <col min="5907" max="5907" width="9.88671875" style="89" customWidth="1"/>
    <col min="5908" max="5912" width="8.33203125" style="89" customWidth="1"/>
    <col min="5913" max="5913" width="10.44140625" style="89" customWidth="1"/>
    <col min="5914" max="5915" width="7.6640625" style="89" customWidth="1"/>
    <col min="5916" max="6145" width="9" style="89"/>
    <col min="6146" max="6146" width="2" style="89" customWidth="1"/>
    <col min="6147" max="6147" width="7.109375" style="89" customWidth="1"/>
    <col min="6148" max="6148" width="10" style="89" customWidth="1"/>
    <col min="6149" max="6149" width="4.6640625" style="89" customWidth="1"/>
    <col min="6150" max="6159" width="9.109375" style="89" customWidth="1"/>
    <col min="6160" max="6160" width="8.88671875" style="89" customWidth="1"/>
    <col min="6161" max="6161" width="20.88671875" style="89" customWidth="1"/>
    <col min="6162" max="6162" width="16.21875" style="89" customWidth="1"/>
    <col min="6163" max="6163" width="9.88671875" style="89" customWidth="1"/>
    <col min="6164" max="6168" width="8.33203125" style="89" customWidth="1"/>
    <col min="6169" max="6169" width="10.44140625" style="89" customWidth="1"/>
    <col min="6170" max="6171" width="7.6640625" style="89" customWidth="1"/>
    <col min="6172" max="6401" width="9" style="89"/>
    <col min="6402" max="6402" width="2" style="89" customWidth="1"/>
    <col min="6403" max="6403" width="7.109375" style="89" customWidth="1"/>
    <col min="6404" max="6404" width="10" style="89" customWidth="1"/>
    <col min="6405" max="6405" width="4.6640625" style="89" customWidth="1"/>
    <col min="6406" max="6415" width="9.109375" style="89" customWidth="1"/>
    <col min="6416" max="6416" width="8.88671875" style="89" customWidth="1"/>
    <col min="6417" max="6417" width="20.88671875" style="89" customWidth="1"/>
    <col min="6418" max="6418" width="16.21875" style="89" customWidth="1"/>
    <col min="6419" max="6419" width="9.88671875" style="89" customWidth="1"/>
    <col min="6420" max="6424" width="8.33203125" style="89" customWidth="1"/>
    <col min="6425" max="6425" width="10.44140625" style="89" customWidth="1"/>
    <col min="6426" max="6427" width="7.6640625" style="89" customWidth="1"/>
    <col min="6428" max="6657" width="9" style="89"/>
    <col min="6658" max="6658" width="2" style="89" customWidth="1"/>
    <col min="6659" max="6659" width="7.109375" style="89" customWidth="1"/>
    <col min="6660" max="6660" width="10" style="89" customWidth="1"/>
    <col min="6661" max="6661" width="4.6640625" style="89" customWidth="1"/>
    <col min="6662" max="6671" width="9.109375" style="89" customWidth="1"/>
    <col min="6672" max="6672" width="8.88671875" style="89" customWidth="1"/>
    <col min="6673" max="6673" width="20.88671875" style="89" customWidth="1"/>
    <col min="6674" max="6674" width="16.21875" style="89" customWidth="1"/>
    <col min="6675" max="6675" width="9.88671875" style="89" customWidth="1"/>
    <col min="6676" max="6680" width="8.33203125" style="89" customWidth="1"/>
    <col min="6681" max="6681" width="10.44140625" style="89" customWidth="1"/>
    <col min="6682" max="6683" width="7.6640625" style="89" customWidth="1"/>
    <col min="6684" max="6913" width="9" style="89"/>
    <col min="6914" max="6914" width="2" style="89" customWidth="1"/>
    <col min="6915" max="6915" width="7.109375" style="89" customWidth="1"/>
    <col min="6916" max="6916" width="10" style="89" customWidth="1"/>
    <col min="6917" max="6917" width="4.6640625" style="89" customWidth="1"/>
    <col min="6918" max="6927" width="9.109375" style="89" customWidth="1"/>
    <col min="6928" max="6928" width="8.88671875" style="89" customWidth="1"/>
    <col min="6929" max="6929" width="20.88671875" style="89" customWidth="1"/>
    <col min="6930" max="6930" width="16.21875" style="89" customWidth="1"/>
    <col min="6931" max="6931" width="9.88671875" style="89" customWidth="1"/>
    <col min="6932" max="6936" width="8.33203125" style="89" customWidth="1"/>
    <col min="6937" max="6937" width="10.44140625" style="89" customWidth="1"/>
    <col min="6938" max="6939" width="7.6640625" style="89" customWidth="1"/>
    <col min="6940" max="7169" width="9" style="89"/>
    <col min="7170" max="7170" width="2" style="89" customWidth="1"/>
    <col min="7171" max="7171" width="7.109375" style="89" customWidth="1"/>
    <col min="7172" max="7172" width="10" style="89" customWidth="1"/>
    <col min="7173" max="7173" width="4.6640625" style="89" customWidth="1"/>
    <col min="7174" max="7183" width="9.109375" style="89" customWidth="1"/>
    <col min="7184" max="7184" width="8.88671875" style="89" customWidth="1"/>
    <col min="7185" max="7185" width="20.88671875" style="89" customWidth="1"/>
    <col min="7186" max="7186" width="16.21875" style="89" customWidth="1"/>
    <col min="7187" max="7187" width="9.88671875" style="89" customWidth="1"/>
    <col min="7188" max="7192" width="8.33203125" style="89" customWidth="1"/>
    <col min="7193" max="7193" width="10.44140625" style="89" customWidth="1"/>
    <col min="7194" max="7195" width="7.6640625" style="89" customWidth="1"/>
    <col min="7196" max="7425" width="9" style="89"/>
    <col min="7426" max="7426" width="2" style="89" customWidth="1"/>
    <col min="7427" max="7427" width="7.109375" style="89" customWidth="1"/>
    <col min="7428" max="7428" width="10" style="89" customWidth="1"/>
    <col min="7429" max="7429" width="4.6640625" style="89" customWidth="1"/>
    <col min="7430" max="7439" width="9.109375" style="89" customWidth="1"/>
    <col min="7440" max="7440" width="8.88671875" style="89" customWidth="1"/>
    <col min="7441" max="7441" width="20.88671875" style="89" customWidth="1"/>
    <col min="7442" max="7442" width="16.21875" style="89" customWidth="1"/>
    <col min="7443" max="7443" width="9.88671875" style="89" customWidth="1"/>
    <col min="7444" max="7448" width="8.33203125" style="89" customWidth="1"/>
    <col min="7449" max="7449" width="10.44140625" style="89" customWidth="1"/>
    <col min="7450" max="7451" width="7.6640625" style="89" customWidth="1"/>
    <col min="7452" max="7681" width="9" style="89"/>
    <col min="7682" max="7682" width="2" style="89" customWidth="1"/>
    <col min="7683" max="7683" width="7.109375" style="89" customWidth="1"/>
    <col min="7684" max="7684" width="10" style="89" customWidth="1"/>
    <col min="7685" max="7685" width="4.6640625" style="89" customWidth="1"/>
    <col min="7686" max="7695" width="9.109375" style="89" customWidth="1"/>
    <col min="7696" max="7696" width="8.88671875" style="89" customWidth="1"/>
    <col min="7697" max="7697" width="20.88671875" style="89" customWidth="1"/>
    <col min="7698" max="7698" width="16.21875" style="89" customWidth="1"/>
    <col min="7699" max="7699" width="9.88671875" style="89" customWidth="1"/>
    <col min="7700" max="7704" width="8.33203125" style="89" customWidth="1"/>
    <col min="7705" max="7705" width="10.44140625" style="89" customWidth="1"/>
    <col min="7706" max="7707" width="7.6640625" style="89" customWidth="1"/>
    <col min="7708" max="7937" width="9" style="89"/>
    <col min="7938" max="7938" width="2" style="89" customWidth="1"/>
    <col min="7939" max="7939" width="7.109375" style="89" customWidth="1"/>
    <col min="7940" max="7940" width="10" style="89" customWidth="1"/>
    <col min="7941" max="7941" width="4.6640625" style="89" customWidth="1"/>
    <col min="7942" max="7951" width="9.109375" style="89" customWidth="1"/>
    <col min="7952" max="7952" width="8.88671875" style="89" customWidth="1"/>
    <col min="7953" max="7953" width="20.88671875" style="89" customWidth="1"/>
    <col min="7954" max="7954" width="16.21875" style="89" customWidth="1"/>
    <col min="7955" max="7955" width="9.88671875" style="89" customWidth="1"/>
    <col min="7956" max="7960" width="8.33203125" style="89" customWidth="1"/>
    <col min="7961" max="7961" width="10.44140625" style="89" customWidth="1"/>
    <col min="7962" max="7963" width="7.6640625" style="89" customWidth="1"/>
    <col min="7964" max="8193" width="9" style="89"/>
    <col min="8194" max="8194" width="2" style="89" customWidth="1"/>
    <col min="8195" max="8195" width="7.109375" style="89" customWidth="1"/>
    <col min="8196" max="8196" width="10" style="89" customWidth="1"/>
    <col min="8197" max="8197" width="4.6640625" style="89" customWidth="1"/>
    <col min="8198" max="8207" width="9.109375" style="89" customWidth="1"/>
    <col min="8208" max="8208" width="8.88671875" style="89" customWidth="1"/>
    <col min="8209" max="8209" width="20.88671875" style="89" customWidth="1"/>
    <col min="8210" max="8210" width="16.21875" style="89" customWidth="1"/>
    <col min="8211" max="8211" width="9.88671875" style="89" customWidth="1"/>
    <col min="8212" max="8216" width="8.33203125" style="89" customWidth="1"/>
    <col min="8217" max="8217" width="10.44140625" style="89" customWidth="1"/>
    <col min="8218" max="8219" width="7.6640625" style="89" customWidth="1"/>
    <col min="8220" max="8449" width="9" style="89"/>
    <col min="8450" max="8450" width="2" style="89" customWidth="1"/>
    <col min="8451" max="8451" width="7.109375" style="89" customWidth="1"/>
    <col min="8452" max="8452" width="10" style="89" customWidth="1"/>
    <col min="8453" max="8453" width="4.6640625" style="89" customWidth="1"/>
    <col min="8454" max="8463" width="9.109375" style="89" customWidth="1"/>
    <col min="8464" max="8464" width="8.88671875" style="89" customWidth="1"/>
    <col min="8465" max="8465" width="20.88671875" style="89" customWidth="1"/>
    <col min="8466" max="8466" width="16.21875" style="89" customWidth="1"/>
    <col min="8467" max="8467" width="9.88671875" style="89" customWidth="1"/>
    <col min="8468" max="8472" width="8.33203125" style="89" customWidth="1"/>
    <col min="8473" max="8473" width="10.44140625" style="89" customWidth="1"/>
    <col min="8474" max="8475" width="7.6640625" style="89" customWidth="1"/>
    <col min="8476" max="8705" width="9" style="89"/>
    <col min="8706" max="8706" width="2" style="89" customWidth="1"/>
    <col min="8707" max="8707" width="7.109375" style="89" customWidth="1"/>
    <col min="8708" max="8708" width="10" style="89" customWidth="1"/>
    <col min="8709" max="8709" width="4.6640625" style="89" customWidth="1"/>
    <col min="8710" max="8719" width="9.109375" style="89" customWidth="1"/>
    <col min="8720" max="8720" width="8.88671875" style="89" customWidth="1"/>
    <col min="8721" max="8721" width="20.88671875" style="89" customWidth="1"/>
    <col min="8722" max="8722" width="16.21875" style="89" customWidth="1"/>
    <col min="8723" max="8723" width="9.88671875" style="89" customWidth="1"/>
    <col min="8724" max="8728" width="8.33203125" style="89" customWidth="1"/>
    <col min="8729" max="8729" width="10.44140625" style="89" customWidth="1"/>
    <col min="8730" max="8731" width="7.6640625" style="89" customWidth="1"/>
    <col min="8732" max="8961" width="9" style="89"/>
    <col min="8962" max="8962" width="2" style="89" customWidth="1"/>
    <col min="8963" max="8963" width="7.109375" style="89" customWidth="1"/>
    <col min="8964" max="8964" width="10" style="89" customWidth="1"/>
    <col min="8965" max="8965" width="4.6640625" style="89" customWidth="1"/>
    <col min="8966" max="8975" width="9.109375" style="89" customWidth="1"/>
    <col min="8976" max="8976" width="8.88671875" style="89" customWidth="1"/>
    <col min="8977" max="8977" width="20.88671875" style="89" customWidth="1"/>
    <col min="8978" max="8978" width="16.21875" style="89" customWidth="1"/>
    <col min="8979" max="8979" width="9.88671875" style="89" customWidth="1"/>
    <col min="8980" max="8984" width="8.33203125" style="89" customWidth="1"/>
    <col min="8985" max="8985" width="10.44140625" style="89" customWidth="1"/>
    <col min="8986" max="8987" width="7.6640625" style="89" customWidth="1"/>
    <col min="8988" max="9217" width="9" style="89"/>
    <col min="9218" max="9218" width="2" style="89" customWidth="1"/>
    <col min="9219" max="9219" width="7.109375" style="89" customWidth="1"/>
    <col min="9220" max="9220" width="10" style="89" customWidth="1"/>
    <col min="9221" max="9221" width="4.6640625" style="89" customWidth="1"/>
    <col min="9222" max="9231" width="9.109375" style="89" customWidth="1"/>
    <col min="9232" max="9232" width="8.88671875" style="89" customWidth="1"/>
    <col min="9233" max="9233" width="20.88671875" style="89" customWidth="1"/>
    <col min="9234" max="9234" width="16.21875" style="89" customWidth="1"/>
    <col min="9235" max="9235" width="9.88671875" style="89" customWidth="1"/>
    <col min="9236" max="9240" width="8.33203125" style="89" customWidth="1"/>
    <col min="9241" max="9241" width="10.44140625" style="89" customWidth="1"/>
    <col min="9242" max="9243" width="7.6640625" style="89" customWidth="1"/>
    <col min="9244" max="9473" width="9" style="89"/>
    <col min="9474" max="9474" width="2" style="89" customWidth="1"/>
    <col min="9475" max="9475" width="7.109375" style="89" customWidth="1"/>
    <col min="9476" max="9476" width="10" style="89" customWidth="1"/>
    <col min="9477" max="9477" width="4.6640625" style="89" customWidth="1"/>
    <col min="9478" max="9487" width="9.109375" style="89" customWidth="1"/>
    <col min="9488" max="9488" width="8.88671875" style="89" customWidth="1"/>
    <col min="9489" max="9489" width="20.88671875" style="89" customWidth="1"/>
    <col min="9490" max="9490" width="16.21875" style="89" customWidth="1"/>
    <col min="9491" max="9491" width="9.88671875" style="89" customWidth="1"/>
    <col min="9492" max="9496" width="8.33203125" style="89" customWidth="1"/>
    <col min="9497" max="9497" width="10.44140625" style="89" customWidth="1"/>
    <col min="9498" max="9499" width="7.6640625" style="89" customWidth="1"/>
    <col min="9500" max="9729" width="9" style="89"/>
    <col min="9730" max="9730" width="2" style="89" customWidth="1"/>
    <col min="9731" max="9731" width="7.109375" style="89" customWidth="1"/>
    <col min="9732" max="9732" width="10" style="89" customWidth="1"/>
    <col min="9733" max="9733" width="4.6640625" style="89" customWidth="1"/>
    <col min="9734" max="9743" width="9.109375" style="89" customWidth="1"/>
    <col min="9744" max="9744" width="8.88671875" style="89" customWidth="1"/>
    <col min="9745" max="9745" width="20.88671875" style="89" customWidth="1"/>
    <col min="9746" max="9746" width="16.21875" style="89" customWidth="1"/>
    <col min="9747" max="9747" width="9.88671875" style="89" customWidth="1"/>
    <col min="9748" max="9752" width="8.33203125" style="89" customWidth="1"/>
    <col min="9753" max="9753" width="10.44140625" style="89" customWidth="1"/>
    <col min="9754" max="9755" width="7.6640625" style="89" customWidth="1"/>
    <col min="9756" max="9985" width="9" style="89"/>
    <col min="9986" max="9986" width="2" style="89" customWidth="1"/>
    <col min="9987" max="9987" width="7.109375" style="89" customWidth="1"/>
    <col min="9988" max="9988" width="10" style="89" customWidth="1"/>
    <col min="9989" max="9989" width="4.6640625" style="89" customWidth="1"/>
    <col min="9990" max="9999" width="9.109375" style="89" customWidth="1"/>
    <col min="10000" max="10000" width="8.88671875" style="89" customWidth="1"/>
    <col min="10001" max="10001" width="20.88671875" style="89" customWidth="1"/>
    <col min="10002" max="10002" width="16.21875" style="89" customWidth="1"/>
    <col min="10003" max="10003" width="9.88671875" style="89" customWidth="1"/>
    <col min="10004" max="10008" width="8.33203125" style="89" customWidth="1"/>
    <col min="10009" max="10009" width="10.44140625" style="89" customWidth="1"/>
    <col min="10010" max="10011" width="7.6640625" style="89" customWidth="1"/>
    <col min="10012" max="10241" width="9" style="89"/>
    <col min="10242" max="10242" width="2" style="89" customWidth="1"/>
    <col min="10243" max="10243" width="7.109375" style="89" customWidth="1"/>
    <col min="10244" max="10244" width="10" style="89" customWidth="1"/>
    <col min="10245" max="10245" width="4.6640625" style="89" customWidth="1"/>
    <col min="10246" max="10255" width="9.109375" style="89" customWidth="1"/>
    <col min="10256" max="10256" width="8.88671875" style="89" customWidth="1"/>
    <col min="10257" max="10257" width="20.88671875" style="89" customWidth="1"/>
    <col min="10258" max="10258" width="16.21875" style="89" customWidth="1"/>
    <col min="10259" max="10259" width="9.88671875" style="89" customWidth="1"/>
    <col min="10260" max="10264" width="8.33203125" style="89" customWidth="1"/>
    <col min="10265" max="10265" width="10.44140625" style="89" customWidth="1"/>
    <col min="10266" max="10267" width="7.6640625" style="89" customWidth="1"/>
    <col min="10268" max="10497" width="9" style="89"/>
    <col min="10498" max="10498" width="2" style="89" customWidth="1"/>
    <col min="10499" max="10499" width="7.109375" style="89" customWidth="1"/>
    <col min="10500" max="10500" width="10" style="89" customWidth="1"/>
    <col min="10501" max="10501" width="4.6640625" style="89" customWidth="1"/>
    <col min="10502" max="10511" width="9.109375" style="89" customWidth="1"/>
    <col min="10512" max="10512" width="8.88671875" style="89" customWidth="1"/>
    <col min="10513" max="10513" width="20.88671875" style="89" customWidth="1"/>
    <col min="10514" max="10514" width="16.21875" style="89" customWidth="1"/>
    <col min="10515" max="10515" width="9.88671875" style="89" customWidth="1"/>
    <col min="10516" max="10520" width="8.33203125" style="89" customWidth="1"/>
    <col min="10521" max="10521" width="10.44140625" style="89" customWidth="1"/>
    <col min="10522" max="10523" width="7.6640625" style="89" customWidth="1"/>
    <col min="10524" max="10753" width="9" style="89"/>
    <col min="10754" max="10754" width="2" style="89" customWidth="1"/>
    <col min="10755" max="10755" width="7.109375" style="89" customWidth="1"/>
    <col min="10756" max="10756" width="10" style="89" customWidth="1"/>
    <col min="10757" max="10757" width="4.6640625" style="89" customWidth="1"/>
    <col min="10758" max="10767" width="9.109375" style="89" customWidth="1"/>
    <col min="10768" max="10768" width="8.88671875" style="89" customWidth="1"/>
    <col min="10769" max="10769" width="20.88671875" style="89" customWidth="1"/>
    <col min="10770" max="10770" width="16.21875" style="89" customWidth="1"/>
    <col min="10771" max="10771" width="9.88671875" style="89" customWidth="1"/>
    <col min="10772" max="10776" width="8.33203125" style="89" customWidth="1"/>
    <col min="10777" max="10777" width="10.44140625" style="89" customWidth="1"/>
    <col min="10778" max="10779" width="7.6640625" style="89" customWidth="1"/>
    <col min="10780" max="11009" width="9" style="89"/>
    <col min="11010" max="11010" width="2" style="89" customWidth="1"/>
    <col min="11011" max="11011" width="7.109375" style="89" customWidth="1"/>
    <col min="11012" max="11012" width="10" style="89" customWidth="1"/>
    <col min="11013" max="11013" width="4.6640625" style="89" customWidth="1"/>
    <col min="11014" max="11023" width="9.109375" style="89" customWidth="1"/>
    <col min="11024" max="11024" width="8.88671875" style="89" customWidth="1"/>
    <col min="11025" max="11025" width="20.88671875" style="89" customWidth="1"/>
    <col min="11026" max="11026" width="16.21875" style="89" customWidth="1"/>
    <col min="11027" max="11027" width="9.88671875" style="89" customWidth="1"/>
    <col min="11028" max="11032" width="8.33203125" style="89" customWidth="1"/>
    <col min="11033" max="11033" width="10.44140625" style="89" customWidth="1"/>
    <col min="11034" max="11035" width="7.6640625" style="89" customWidth="1"/>
    <col min="11036" max="11265" width="9" style="89"/>
    <col min="11266" max="11266" width="2" style="89" customWidth="1"/>
    <col min="11267" max="11267" width="7.109375" style="89" customWidth="1"/>
    <col min="11268" max="11268" width="10" style="89" customWidth="1"/>
    <col min="11269" max="11269" width="4.6640625" style="89" customWidth="1"/>
    <col min="11270" max="11279" width="9.109375" style="89" customWidth="1"/>
    <col min="11280" max="11280" width="8.88671875" style="89" customWidth="1"/>
    <col min="11281" max="11281" width="20.88671875" style="89" customWidth="1"/>
    <col min="11282" max="11282" width="16.21875" style="89" customWidth="1"/>
    <col min="11283" max="11283" width="9.88671875" style="89" customWidth="1"/>
    <col min="11284" max="11288" width="8.33203125" style="89" customWidth="1"/>
    <col min="11289" max="11289" width="10.44140625" style="89" customWidth="1"/>
    <col min="11290" max="11291" width="7.6640625" style="89" customWidth="1"/>
    <col min="11292" max="11521" width="9" style="89"/>
    <col min="11522" max="11522" width="2" style="89" customWidth="1"/>
    <col min="11523" max="11523" width="7.109375" style="89" customWidth="1"/>
    <col min="11524" max="11524" width="10" style="89" customWidth="1"/>
    <col min="11525" max="11525" width="4.6640625" style="89" customWidth="1"/>
    <col min="11526" max="11535" width="9.109375" style="89" customWidth="1"/>
    <col min="11536" max="11536" width="8.88671875" style="89" customWidth="1"/>
    <col min="11537" max="11537" width="20.88671875" style="89" customWidth="1"/>
    <col min="11538" max="11538" width="16.21875" style="89" customWidth="1"/>
    <col min="11539" max="11539" width="9.88671875" style="89" customWidth="1"/>
    <col min="11540" max="11544" width="8.33203125" style="89" customWidth="1"/>
    <col min="11545" max="11545" width="10.44140625" style="89" customWidth="1"/>
    <col min="11546" max="11547" width="7.6640625" style="89" customWidth="1"/>
    <col min="11548" max="11777" width="9" style="89"/>
    <col min="11778" max="11778" width="2" style="89" customWidth="1"/>
    <col min="11779" max="11779" width="7.109375" style="89" customWidth="1"/>
    <col min="11780" max="11780" width="10" style="89" customWidth="1"/>
    <col min="11781" max="11781" width="4.6640625" style="89" customWidth="1"/>
    <col min="11782" max="11791" width="9.109375" style="89" customWidth="1"/>
    <col min="11792" max="11792" width="8.88671875" style="89" customWidth="1"/>
    <col min="11793" max="11793" width="20.88671875" style="89" customWidth="1"/>
    <col min="11794" max="11794" width="16.21875" style="89" customWidth="1"/>
    <col min="11795" max="11795" width="9.88671875" style="89" customWidth="1"/>
    <col min="11796" max="11800" width="8.33203125" style="89" customWidth="1"/>
    <col min="11801" max="11801" width="10.44140625" style="89" customWidth="1"/>
    <col min="11802" max="11803" width="7.6640625" style="89" customWidth="1"/>
    <col min="11804" max="12033" width="9" style="89"/>
    <col min="12034" max="12034" width="2" style="89" customWidth="1"/>
    <col min="12035" max="12035" width="7.109375" style="89" customWidth="1"/>
    <col min="12036" max="12036" width="10" style="89" customWidth="1"/>
    <col min="12037" max="12037" width="4.6640625" style="89" customWidth="1"/>
    <col min="12038" max="12047" width="9.109375" style="89" customWidth="1"/>
    <col min="12048" max="12048" width="8.88671875" style="89" customWidth="1"/>
    <col min="12049" max="12049" width="20.88671875" style="89" customWidth="1"/>
    <col min="12050" max="12050" width="16.21875" style="89" customWidth="1"/>
    <col min="12051" max="12051" width="9.88671875" style="89" customWidth="1"/>
    <col min="12052" max="12056" width="8.33203125" style="89" customWidth="1"/>
    <col min="12057" max="12057" width="10.44140625" style="89" customWidth="1"/>
    <col min="12058" max="12059" width="7.6640625" style="89" customWidth="1"/>
    <col min="12060" max="12289" width="9" style="89"/>
    <col min="12290" max="12290" width="2" style="89" customWidth="1"/>
    <col min="12291" max="12291" width="7.109375" style="89" customWidth="1"/>
    <col min="12292" max="12292" width="10" style="89" customWidth="1"/>
    <col min="12293" max="12293" width="4.6640625" style="89" customWidth="1"/>
    <col min="12294" max="12303" width="9.109375" style="89" customWidth="1"/>
    <col min="12304" max="12304" width="8.88671875" style="89" customWidth="1"/>
    <col min="12305" max="12305" width="20.88671875" style="89" customWidth="1"/>
    <col min="12306" max="12306" width="16.21875" style="89" customWidth="1"/>
    <col min="12307" max="12307" width="9.88671875" style="89" customWidth="1"/>
    <col min="12308" max="12312" width="8.33203125" style="89" customWidth="1"/>
    <col min="12313" max="12313" width="10.44140625" style="89" customWidth="1"/>
    <col min="12314" max="12315" width="7.6640625" style="89" customWidth="1"/>
    <col min="12316" max="12545" width="9" style="89"/>
    <col min="12546" max="12546" width="2" style="89" customWidth="1"/>
    <col min="12547" max="12547" width="7.109375" style="89" customWidth="1"/>
    <col min="12548" max="12548" width="10" style="89" customWidth="1"/>
    <col min="12549" max="12549" width="4.6640625" style="89" customWidth="1"/>
    <col min="12550" max="12559" width="9.109375" style="89" customWidth="1"/>
    <col min="12560" max="12560" width="8.88671875" style="89" customWidth="1"/>
    <col min="12561" max="12561" width="20.88671875" style="89" customWidth="1"/>
    <col min="12562" max="12562" width="16.21875" style="89" customWidth="1"/>
    <col min="12563" max="12563" width="9.88671875" style="89" customWidth="1"/>
    <col min="12564" max="12568" width="8.33203125" style="89" customWidth="1"/>
    <col min="12569" max="12569" width="10.44140625" style="89" customWidth="1"/>
    <col min="12570" max="12571" width="7.6640625" style="89" customWidth="1"/>
    <col min="12572" max="12801" width="9" style="89"/>
    <col min="12802" max="12802" width="2" style="89" customWidth="1"/>
    <col min="12803" max="12803" width="7.109375" style="89" customWidth="1"/>
    <col min="12804" max="12804" width="10" style="89" customWidth="1"/>
    <col min="12805" max="12805" width="4.6640625" style="89" customWidth="1"/>
    <col min="12806" max="12815" width="9.109375" style="89" customWidth="1"/>
    <col min="12816" max="12816" width="8.88671875" style="89" customWidth="1"/>
    <col min="12817" max="12817" width="20.88671875" style="89" customWidth="1"/>
    <col min="12818" max="12818" width="16.21875" style="89" customWidth="1"/>
    <col min="12819" max="12819" width="9.88671875" style="89" customWidth="1"/>
    <col min="12820" max="12824" width="8.33203125" style="89" customWidth="1"/>
    <col min="12825" max="12825" width="10.44140625" style="89" customWidth="1"/>
    <col min="12826" max="12827" width="7.6640625" style="89" customWidth="1"/>
    <col min="12828" max="13057" width="9" style="89"/>
    <col min="13058" max="13058" width="2" style="89" customWidth="1"/>
    <col min="13059" max="13059" width="7.109375" style="89" customWidth="1"/>
    <col min="13060" max="13060" width="10" style="89" customWidth="1"/>
    <col min="13061" max="13061" width="4.6640625" style="89" customWidth="1"/>
    <col min="13062" max="13071" width="9.109375" style="89" customWidth="1"/>
    <col min="13072" max="13072" width="8.88671875" style="89" customWidth="1"/>
    <col min="13073" max="13073" width="20.88671875" style="89" customWidth="1"/>
    <col min="13074" max="13074" width="16.21875" style="89" customWidth="1"/>
    <col min="13075" max="13075" width="9.88671875" style="89" customWidth="1"/>
    <col min="13076" max="13080" width="8.33203125" style="89" customWidth="1"/>
    <col min="13081" max="13081" width="10.44140625" style="89" customWidth="1"/>
    <col min="13082" max="13083" width="7.6640625" style="89" customWidth="1"/>
    <col min="13084" max="13313" width="9" style="89"/>
    <col min="13314" max="13314" width="2" style="89" customWidth="1"/>
    <col min="13315" max="13315" width="7.109375" style="89" customWidth="1"/>
    <col min="13316" max="13316" width="10" style="89" customWidth="1"/>
    <col min="13317" max="13317" width="4.6640625" style="89" customWidth="1"/>
    <col min="13318" max="13327" width="9.109375" style="89" customWidth="1"/>
    <col min="13328" max="13328" width="8.88671875" style="89" customWidth="1"/>
    <col min="13329" max="13329" width="20.88671875" style="89" customWidth="1"/>
    <col min="13330" max="13330" width="16.21875" style="89" customWidth="1"/>
    <col min="13331" max="13331" width="9.88671875" style="89" customWidth="1"/>
    <col min="13332" max="13336" width="8.33203125" style="89" customWidth="1"/>
    <col min="13337" max="13337" width="10.44140625" style="89" customWidth="1"/>
    <col min="13338" max="13339" width="7.6640625" style="89" customWidth="1"/>
    <col min="13340" max="13569" width="9" style="89"/>
    <col min="13570" max="13570" width="2" style="89" customWidth="1"/>
    <col min="13571" max="13571" width="7.109375" style="89" customWidth="1"/>
    <col min="13572" max="13572" width="10" style="89" customWidth="1"/>
    <col min="13573" max="13573" width="4.6640625" style="89" customWidth="1"/>
    <col min="13574" max="13583" width="9.109375" style="89" customWidth="1"/>
    <col min="13584" max="13584" width="8.88671875" style="89" customWidth="1"/>
    <col min="13585" max="13585" width="20.88671875" style="89" customWidth="1"/>
    <col min="13586" max="13586" width="16.21875" style="89" customWidth="1"/>
    <col min="13587" max="13587" width="9.88671875" style="89" customWidth="1"/>
    <col min="13588" max="13592" width="8.33203125" style="89" customWidth="1"/>
    <col min="13593" max="13593" width="10.44140625" style="89" customWidth="1"/>
    <col min="13594" max="13595" width="7.6640625" style="89" customWidth="1"/>
    <col min="13596" max="13825" width="9" style="89"/>
    <col min="13826" max="13826" width="2" style="89" customWidth="1"/>
    <col min="13827" max="13827" width="7.109375" style="89" customWidth="1"/>
    <col min="13828" max="13828" width="10" style="89" customWidth="1"/>
    <col min="13829" max="13829" width="4.6640625" style="89" customWidth="1"/>
    <col min="13830" max="13839" width="9.109375" style="89" customWidth="1"/>
    <col min="13840" max="13840" width="8.88671875" style="89" customWidth="1"/>
    <col min="13841" max="13841" width="20.88671875" style="89" customWidth="1"/>
    <col min="13842" max="13842" width="16.21875" style="89" customWidth="1"/>
    <col min="13843" max="13843" width="9.88671875" style="89" customWidth="1"/>
    <col min="13844" max="13848" width="8.33203125" style="89" customWidth="1"/>
    <col min="13849" max="13849" width="10.44140625" style="89" customWidth="1"/>
    <col min="13850" max="13851" width="7.6640625" style="89" customWidth="1"/>
    <col min="13852" max="14081" width="9" style="89"/>
    <col min="14082" max="14082" width="2" style="89" customWidth="1"/>
    <col min="14083" max="14083" width="7.109375" style="89" customWidth="1"/>
    <col min="14084" max="14084" width="10" style="89" customWidth="1"/>
    <col min="14085" max="14085" width="4.6640625" style="89" customWidth="1"/>
    <col min="14086" max="14095" width="9.109375" style="89" customWidth="1"/>
    <col min="14096" max="14096" width="8.88671875" style="89" customWidth="1"/>
    <col min="14097" max="14097" width="20.88671875" style="89" customWidth="1"/>
    <col min="14098" max="14098" width="16.21875" style="89" customWidth="1"/>
    <col min="14099" max="14099" width="9.88671875" style="89" customWidth="1"/>
    <col min="14100" max="14104" width="8.33203125" style="89" customWidth="1"/>
    <col min="14105" max="14105" width="10.44140625" style="89" customWidth="1"/>
    <col min="14106" max="14107" width="7.6640625" style="89" customWidth="1"/>
    <col min="14108" max="14337" width="9" style="89"/>
    <col min="14338" max="14338" width="2" style="89" customWidth="1"/>
    <col min="14339" max="14339" width="7.109375" style="89" customWidth="1"/>
    <col min="14340" max="14340" width="10" style="89" customWidth="1"/>
    <col min="14341" max="14341" width="4.6640625" style="89" customWidth="1"/>
    <col min="14342" max="14351" width="9.109375" style="89" customWidth="1"/>
    <col min="14352" max="14352" width="8.88671875" style="89" customWidth="1"/>
    <col min="14353" max="14353" width="20.88671875" style="89" customWidth="1"/>
    <col min="14354" max="14354" width="16.21875" style="89" customWidth="1"/>
    <col min="14355" max="14355" width="9.88671875" style="89" customWidth="1"/>
    <col min="14356" max="14360" width="8.33203125" style="89" customWidth="1"/>
    <col min="14361" max="14361" width="10.44140625" style="89" customWidth="1"/>
    <col min="14362" max="14363" width="7.6640625" style="89" customWidth="1"/>
    <col min="14364" max="14593" width="9" style="89"/>
    <col min="14594" max="14594" width="2" style="89" customWidth="1"/>
    <col min="14595" max="14595" width="7.109375" style="89" customWidth="1"/>
    <col min="14596" max="14596" width="10" style="89" customWidth="1"/>
    <col min="14597" max="14597" width="4.6640625" style="89" customWidth="1"/>
    <col min="14598" max="14607" width="9.109375" style="89" customWidth="1"/>
    <col min="14608" max="14608" width="8.88671875" style="89" customWidth="1"/>
    <col min="14609" max="14609" width="20.88671875" style="89" customWidth="1"/>
    <col min="14610" max="14610" width="16.21875" style="89" customWidth="1"/>
    <col min="14611" max="14611" width="9.88671875" style="89" customWidth="1"/>
    <col min="14612" max="14616" width="8.33203125" style="89" customWidth="1"/>
    <col min="14617" max="14617" width="10.44140625" style="89" customWidth="1"/>
    <col min="14618" max="14619" width="7.6640625" style="89" customWidth="1"/>
    <col min="14620" max="14849" width="9" style="89"/>
    <col min="14850" max="14850" width="2" style="89" customWidth="1"/>
    <col min="14851" max="14851" width="7.109375" style="89" customWidth="1"/>
    <col min="14852" max="14852" width="10" style="89" customWidth="1"/>
    <col min="14853" max="14853" width="4.6640625" style="89" customWidth="1"/>
    <col min="14854" max="14863" width="9.109375" style="89" customWidth="1"/>
    <col min="14864" max="14864" width="8.88671875" style="89" customWidth="1"/>
    <col min="14865" max="14865" width="20.88671875" style="89" customWidth="1"/>
    <col min="14866" max="14866" width="16.21875" style="89" customWidth="1"/>
    <col min="14867" max="14867" width="9.88671875" style="89" customWidth="1"/>
    <col min="14868" max="14872" width="8.33203125" style="89" customWidth="1"/>
    <col min="14873" max="14873" width="10.44140625" style="89" customWidth="1"/>
    <col min="14874" max="14875" width="7.6640625" style="89" customWidth="1"/>
    <col min="14876" max="15105" width="9" style="89"/>
    <col min="15106" max="15106" width="2" style="89" customWidth="1"/>
    <col min="15107" max="15107" width="7.109375" style="89" customWidth="1"/>
    <col min="15108" max="15108" width="10" style="89" customWidth="1"/>
    <col min="15109" max="15109" width="4.6640625" style="89" customWidth="1"/>
    <col min="15110" max="15119" width="9.109375" style="89" customWidth="1"/>
    <col min="15120" max="15120" width="8.88671875" style="89" customWidth="1"/>
    <col min="15121" max="15121" width="20.88671875" style="89" customWidth="1"/>
    <col min="15122" max="15122" width="16.21875" style="89" customWidth="1"/>
    <col min="15123" max="15123" width="9.88671875" style="89" customWidth="1"/>
    <col min="15124" max="15128" width="8.33203125" style="89" customWidth="1"/>
    <col min="15129" max="15129" width="10.44140625" style="89" customWidth="1"/>
    <col min="15130" max="15131" width="7.6640625" style="89" customWidth="1"/>
    <col min="15132" max="15361" width="9" style="89"/>
    <col min="15362" max="15362" width="2" style="89" customWidth="1"/>
    <col min="15363" max="15363" width="7.109375" style="89" customWidth="1"/>
    <col min="15364" max="15364" width="10" style="89" customWidth="1"/>
    <col min="15365" max="15365" width="4.6640625" style="89" customWidth="1"/>
    <col min="15366" max="15375" width="9.109375" style="89" customWidth="1"/>
    <col min="15376" max="15376" width="8.88671875" style="89" customWidth="1"/>
    <col min="15377" max="15377" width="20.88671875" style="89" customWidth="1"/>
    <col min="15378" max="15378" width="16.21875" style="89" customWidth="1"/>
    <col min="15379" max="15379" width="9.88671875" style="89" customWidth="1"/>
    <col min="15380" max="15384" width="8.33203125" style="89" customWidth="1"/>
    <col min="15385" max="15385" width="10.44140625" style="89" customWidth="1"/>
    <col min="15386" max="15387" width="7.6640625" style="89" customWidth="1"/>
    <col min="15388" max="15617" width="9" style="89"/>
    <col min="15618" max="15618" width="2" style="89" customWidth="1"/>
    <col min="15619" max="15619" width="7.109375" style="89" customWidth="1"/>
    <col min="15620" max="15620" width="10" style="89" customWidth="1"/>
    <col min="15621" max="15621" width="4.6640625" style="89" customWidth="1"/>
    <col min="15622" max="15631" width="9.109375" style="89" customWidth="1"/>
    <col min="15632" max="15632" width="8.88671875" style="89" customWidth="1"/>
    <col min="15633" max="15633" width="20.88671875" style="89" customWidth="1"/>
    <col min="15634" max="15634" width="16.21875" style="89" customWidth="1"/>
    <col min="15635" max="15635" width="9.88671875" style="89" customWidth="1"/>
    <col min="15636" max="15640" width="8.33203125" style="89" customWidth="1"/>
    <col min="15641" max="15641" width="10.44140625" style="89" customWidth="1"/>
    <col min="15642" max="15643" width="7.6640625" style="89" customWidth="1"/>
    <col min="15644" max="15873" width="9" style="89"/>
    <col min="15874" max="15874" width="2" style="89" customWidth="1"/>
    <col min="15875" max="15875" width="7.109375" style="89" customWidth="1"/>
    <col min="15876" max="15876" width="10" style="89" customWidth="1"/>
    <col min="15877" max="15877" width="4.6640625" style="89" customWidth="1"/>
    <col min="15878" max="15887" width="9.109375" style="89" customWidth="1"/>
    <col min="15888" max="15888" width="8.88671875" style="89" customWidth="1"/>
    <col min="15889" max="15889" width="20.88671875" style="89" customWidth="1"/>
    <col min="15890" max="15890" width="16.21875" style="89" customWidth="1"/>
    <col min="15891" max="15891" width="9.88671875" style="89" customWidth="1"/>
    <col min="15892" max="15896" width="8.33203125" style="89" customWidth="1"/>
    <col min="15897" max="15897" width="10.44140625" style="89" customWidth="1"/>
    <col min="15898" max="15899" width="7.6640625" style="89" customWidth="1"/>
    <col min="15900" max="16129" width="9" style="89"/>
    <col min="16130" max="16130" width="2" style="89" customWidth="1"/>
    <col min="16131" max="16131" width="7.109375" style="89" customWidth="1"/>
    <col min="16132" max="16132" width="10" style="89" customWidth="1"/>
    <col min="16133" max="16133" width="4.6640625" style="89" customWidth="1"/>
    <col min="16134" max="16143" width="9.109375" style="89" customWidth="1"/>
    <col min="16144" max="16144" width="8.88671875" style="89" customWidth="1"/>
    <col min="16145" max="16145" width="20.88671875" style="89" customWidth="1"/>
    <col min="16146" max="16146" width="16.21875" style="89" customWidth="1"/>
    <col min="16147" max="16147" width="9.88671875" style="89" customWidth="1"/>
    <col min="16148" max="16152" width="8.33203125" style="89" customWidth="1"/>
    <col min="16153" max="16153" width="10.44140625" style="89" customWidth="1"/>
    <col min="16154" max="16155" width="7.6640625" style="89" customWidth="1"/>
    <col min="16156" max="16384" width="9" style="89"/>
  </cols>
  <sheetData>
    <row r="1" spans="2:35" customFormat="1">
      <c r="P1" t="s">
        <v>1672</v>
      </c>
      <c r="Q1" t="e">
        <f>別紙5【要入力】!R2</f>
        <v>#N/A</v>
      </c>
      <c r="Z1" t="e">
        <f>別紙5【要入力】!AE1</f>
        <v>#N/A</v>
      </c>
    </row>
    <row r="2" spans="2:35" customFormat="1" ht="63" customHeight="1">
      <c r="P2" t="s">
        <v>1671</v>
      </c>
    </row>
    <row r="3" spans="2:35" customFormat="1" ht="30" customHeight="1"/>
    <row r="4" spans="2:35" customFormat="1" ht="30" customHeight="1"/>
    <row r="5" spans="2:35" customFormat="1" ht="25.5" customHeight="1">
      <c r="B5" s="343" t="s">
        <v>1664</v>
      </c>
      <c r="D5" s="343"/>
      <c r="E5" s="343"/>
      <c r="K5" s="344"/>
      <c r="L5" s="344"/>
      <c r="M5" s="344"/>
      <c r="N5" s="342"/>
      <c r="P5" s="342"/>
      <c r="Q5" s="345"/>
      <c r="R5" s="345"/>
    </row>
    <row r="6" spans="2:35" customFormat="1" ht="25.5" customHeight="1" thickBot="1">
      <c r="B6" s="343" t="s">
        <v>1663</v>
      </c>
      <c r="D6" s="343"/>
      <c r="E6" s="343"/>
      <c r="K6" s="344"/>
      <c r="L6" s="344"/>
      <c r="M6" s="344"/>
      <c r="N6" s="342"/>
      <c r="O6" s="342" t="s">
        <v>4</v>
      </c>
      <c r="P6" s="342"/>
      <c r="Q6" s="345"/>
      <c r="R6" s="345"/>
      <c r="S6" s="897"/>
      <c r="T6" s="897"/>
      <c r="U6" s="897"/>
      <c r="V6" s="897"/>
      <c r="W6" s="897"/>
      <c r="X6" s="897"/>
      <c r="Y6" s="897"/>
      <c r="Z6" s="897"/>
      <c r="AA6" s="897"/>
      <c r="AB6" s="897"/>
      <c r="AC6" s="897"/>
    </row>
    <row r="7" spans="2:35" customFormat="1" ht="21" customHeight="1">
      <c r="B7" s="875" t="s">
        <v>6</v>
      </c>
      <c r="C7" s="882" t="s">
        <v>8</v>
      </c>
      <c r="D7" s="883"/>
      <c r="E7" s="883"/>
      <c r="F7" s="883"/>
      <c r="G7" s="883"/>
      <c r="H7" s="883"/>
      <c r="I7" s="883"/>
      <c r="J7" s="883"/>
      <c r="K7" s="883"/>
      <c r="L7" s="883"/>
      <c r="M7" s="883"/>
      <c r="N7" s="883"/>
      <c r="O7" s="883"/>
      <c r="P7" s="883"/>
      <c r="Q7" s="883"/>
      <c r="R7" s="883"/>
      <c r="S7" s="883"/>
      <c r="T7" s="883"/>
      <c r="U7" s="883"/>
      <c r="V7" s="883"/>
      <c r="W7" s="883"/>
      <c r="X7" s="883"/>
      <c r="Y7" s="883"/>
      <c r="Z7" s="884"/>
      <c r="AA7" s="346"/>
      <c r="AB7" s="899"/>
      <c r="AC7" s="898"/>
    </row>
    <row r="8" spans="2:35" customFormat="1" ht="21" customHeight="1">
      <c r="B8" s="876"/>
      <c r="C8" s="885" t="s">
        <v>105</v>
      </c>
      <c r="D8" s="886"/>
      <c r="E8" s="886"/>
      <c r="F8" s="886"/>
      <c r="G8" s="886"/>
      <c r="H8" s="886"/>
      <c r="I8" s="886"/>
      <c r="J8" s="887"/>
      <c r="K8" s="888" t="s">
        <v>106</v>
      </c>
      <c r="L8" s="886"/>
      <c r="M8" s="886"/>
      <c r="N8" s="886"/>
      <c r="O8" s="886"/>
      <c r="P8" s="886"/>
      <c r="Q8" s="886"/>
      <c r="R8" s="887"/>
      <c r="S8" s="886" t="s">
        <v>107</v>
      </c>
      <c r="T8" s="886"/>
      <c r="U8" s="886"/>
      <c r="V8" s="886"/>
      <c r="W8" s="886"/>
      <c r="X8" s="886"/>
      <c r="Y8" s="886"/>
      <c r="Z8" s="889"/>
      <c r="AA8" s="346"/>
      <c r="AB8" s="899"/>
      <c r="AC8" s="898"/>
    </row>
    <row r="9" spans="2:35" customFormat="1" ht="21" customHeight="1">
      <c r="B9" s="876"/>
      <c r="C9" s="868" t="s">
        <v>9</v>
      </c>
      <c r="D9" s="868"/>
      <c r="E9" s="868"/>
      <c r="F9" s="868"/>
      <c r="G9" s="868" t="s">
        <v>10</v>
      </c>
      <c r="H9" s="868"/>
      <c r="I9" s="868"/>
      <c r="J9" s="870"/>
      <c r="K9" s="871" t="s">
        <v>9</v>
      </c>
      <c r="L9" s="868"/>
      <c r="M9" s="868"/>
      <c r="N9" s="868"/>
      <c r="O9" s="868" t="s">
        <v>10</v>
      </c>
      <c r="P9" s="868"/>
      <c r="Q9" s="868"/>
      <c r="R9" s="870"/>
      <c r="S9" s="871" t="s">
        <v>9</v>
      </c>
      <c r="T9" s="868"/>
      <c r="U9" s="868"/>
      <c r="V9" s="868"/>
      <c r="W9" s="868" t="s">
        <v>10</v>
      </c>
      <c r="X9" s="868"/>
      <c r="Y9" s="868"/>
      <c r="Z9" s="893"/>
      <c r="AA9" s="549"/>
      <c r="AB9" s="899"/>
      <c r="AC9" s="898"/>
    </row>
    <row r="10" spans="2:35" customFormat="1" ht="26.25" customHeight="1">
      <c r="B10" s="876"/>
      <c r="C10" s="866" t="s">
        <v>11</v>
      </c>
      <c r="D10" s="867"/>
      <c r="E10" s="866" t="s">
        <v>12</v>
      </c>
      <c r="F10" s="867"/>
      <c r="G10" s="866" t="s">
        <v>13</v>
      </c>
      <c r="H10" s="867"/>
      <c r="I10" s="866" t="s">
        <v>14</v>
      </c>
      <c r="J10" s="890"/>
      <c r="K10" s="869" t="s">
        <v>11</v>
      </c>
      <c r="L10" s="867"/>
      <c r="M10" s="866" t="s">
        <v>12</v>
      </c>
      <c r="N10" s="867"/>
      <c r="O10" s="866" t="s">
        <v>13</v>
      </c>
      <c r="P10" s="867"/>
      <c r="Q10" s="866" t="s">
        <v>14</v>
      </c>
      <c r="R10" s="890"/>
      <c r="S10" s="869" t="s">
        <v>11</v>
      </c>
      <c r="T10" s="867"/>
      <c r="U10" s="866" t="s">
        <v>12</v>
      </c>
      <c r="V10" s="867"/>
      <c r="W10" s="866" t="s">
        <v>13</v>
      </c>
      <c r="X10" s="867"/>
      <c r="Y10" s="866" t="s">
        <v>14</v>
      </c>
      <c r="Z10" s="892"/>
      <c r="AA10" s="550"/>
      <c r="AB10" s="557" t="s">
        <v>1667</v>
      </c>
      <c r="AC10" s="894" t="s">
        <v>32</v>
      </c>
      <c r="AD10" s="894"/>
      <c r="AE10" s="894" t="s">
        <v>33</v>
      </c>
      <c r="AF10" s="894"/>
      <c r="AG10" s="894" t="s">
        <v>34</v>
      </c>
      <c r="AH10" s="894"/>
      <c r="AI10" s="895" t="s">
        <v>21</v>
      </c>
    </row>
    <row r="11" spans="2:35" customFormat="1" ht="26.25" customHeight="1">
      <c r="B11" s="876"/>
      <c r="C11" s="10" t="s">
        <v>15</v>
      </c>
      <c r="D11" s="10" t="s">
        <v>16</v>
      </c>
      <c r="E11" s="10" t="s">
        <v>15</v>
      </c>
      <c r="F11" s="10" t="s">
        <v>16</v>
      </c>
      <c r="G11" s="10" t="s">
        <v>15</v>
      </c>
      <c r="H11" s="10" t="s">
        <v>16</v>
      </c>
      <c r="I11" s="10" t="s">
        <v>15</v>
      </c>
      <c r="J11" s="11" t="s">
        <v>16</v>
      </c>
      <c r="K11" s="12" t="s">
        <v>15</v>
      </c>
      <c r="L11" s="10" t="s">
        <v>16</v>
      </c>
      <c r="M11" s="10" t="s">
        <v>15</v>
      </c>
      <c r="N11" s="10" t="s">
        <v>16</v>
      </c>
      <c r="O11" s="10" t="s">
        <v>15</v>
      </c>
      <c r="P11" s="10" t="s">
        <v>16</v>
      </c>
      <c r="Q11" s="10" t="s">
        <v>15</v>
      </c>
      <c r="R11" s="11" t="s">
        <v>16</v>
      </c>
      <c r="S11" s="418" t="s">
        <v>15</v>
      </c>
      <c r="T11" s="10" t="s">
        <v>16</v>
      </c>
      <c r="U11" s="10" t="s">
        <v>15</v>
      </c>
      <c r="V11" s="10" t="s">
        <v>16</v>
      </c>
      <c r="W11" s="10" t="s">
        <v>15</v>
      </c>
      <c r="X11" s="10" t="s">
        <v>16</v>
      </c>
      <c r="Y11" s="10" t="s">
        <v>15</v>
      </c>
      <c r="Z11" s="13" t="s">
        <v>16</v>
      </c>
      <c r="AA11" s="550"/>
      <c r="AB11" s="551" t="s">
        <v>1666</v>
      </c>
      <c r="AC11" s="84" t="s">
        <v>75</v>
      </c>
      <c r="AD11" s="84" t="s">
        <v>10</v>
      </c>
      <c r="AE11" s="84" t="s">
        <v>75</v>
      </c>
      <c r="AF11" s="84" t="s">
        <v>10</v>
      </c>
      <c r="AG11" s="84" t="s">
        <v>75</v>
      </c>
      <c r="AH11" s="84" t="s">
        <v>10</v>
      </c>
      <c r="AI11" s="896"/>
    </row>
    <row r="12" spans="2:35" customFormat="1" ht="26.25" customHeight="1" thickBot="1">
      <c r="B12" s="877"/>
      <c r="C12" s="376" t="s">
        <v>17</v>
      </c>
      <c r="D12" s="376" t="s">
        <v>18</v>
      </c>
      <c r="E12" s="376" t="s">
        <v>19</v>
      </c>
      <c r="F12" s="376" t="s">
        <v>20</v>
      </c>
      <c r="G12" s="376" t="s">
        <v>1112</v>
      </c>
      <c r="H12" s="376" t="s">
        <v>1111</v>
      </c>
      <c r="I12" s="376" t="s">
        <v>1110</v>
      </c>
      <c r="J12" s="378" t="s">
        <v>1109</v>
      </c>
      <c r="K12" s="379" t="s">
        <v>1108</v>
      </c>
      <c r="L12" s="376" t="s">
        <v>1107</v>
      </c>
      <c r="M12" s="376" t="s">
        <v>1106</v>
      </c>
      <c r="N12" s="376" t="s">
        <v>1105</v>
      </c>
      <c r="O12" s="376" t="s">
        <v>1104</v>
      </c>
      <c r="P12" s="376" t="s">
        <v>1103</v>
      </c>
      <c r="Q12" s="376" t="s">
        <v>1102</v>
      </c>
      <c r="R12" s="378" t="s">
        <v>1101</v>
      </c>
      <c r="S12" s="375" t="s">
        <v>1100</v>
      </c>
      <c r="T12" s="376" t="s">
        <v>1099</v>
      </c>
      <c r="U12" s="376" t="s">
        <v>1098</v>
      </c>
      <c r="V12" s="376" t="s">
        <v>1097</v>
      </c>
      <c r="W12" s="376" t="s">
        <v>1096</v>
      </c>
      <c r="X12" s="376" t="s">
        <v>1095</v>
      </c>
      <c r="Y12" s="376" t="s">
        <v>1094</v>
      </c>
      <c r="Z12" s="377" t="s">
        <v>1093</v>
      </c>
      <c r="AA12" s="550"/>
      <c r="AB12" s="551" t="s">
        <v>1665</v>
      </c>
      <c r="AC12" s="87">
        <v>600</v>
      </c>
      <c r="AD12" s="87">
        <v>380</v>
      </c>
      <c r="AE12" s="87">
        <v>1200</v>
      </c>
      <c r="AF12" s="87">
        <v>760</v>
      </c>
      <c r="AG12" s="87">
        <v>1800</v>
      </c>
      <c r="AH12" s="87">
        <v>1140</v>
      </c>
      <c r="AI12" s="88"/>
    </row>
    <row r="13" spans="2:35" customFormat="1" ht="26.25" customHeight="1" thickTop="1">
      <c r="B13" s="362" t="s">
        <v>1120</v>
      </c>
      <c r="C13" s="632"/>
      <c r="D13" s="632"/>
      <c r="E13" s="632"/>
      <c r="F13" s="632"/>
      <c r="G13" s="632"/>
      <c r="H13" s="632"/>
      <c r="I13" s="632"/>
      <c r="J13" s="636"/>
      <c r="K13" s="632"/>
      <c r="L13" s="632"/>
      <c r="M13" s="632"/>
      <c r="N13" s="632"/>
      <c r="O13" s="632"/>
      <c r="P13" s="632"/>
      <c r="Q13" s="632"/>
      <c r="R13" s="636"/>
      <c r="S13" s="632"/>
      <c r="T13" s="632"/>
      <c r="U13" s="632"/>
      <c r="V13" s="632"/>
      <c r="W13" s="632"/>
      <c r="X13" s="632"/>
      <c r="Y13" s="632"/>
      <c r="Z13" s="633"/>
      <c r="AA13" s="550"/>
      <c r="AB13" s="90">
        <v>4</v>
      </c>
      <c r="AC13" s="91">
        <f>(C13+E13)*$AC$12</f>
        <v>0</v>
      </c>
      <c r="AD13" s="91">
        <f>(G13+I13)*$AD$12</f>
        <v>0</v>
      </c>
      <c r="AE13" s="91">
        <f>(K13+M13)*$AE$12</f>
        <v>0</v>
      </c>
      <c r="AF13" s="91">
        <f>(O13+Q13)*$AF$12</f>
        <v>0</v>
      </c>
      <c r="AG13" s="91">
        <f>(S13+U13)*$AG$12</f>
        <v>0</v>
      </c>
      <c r="AH13" s="91">
        <f>(W13+Y13)*$AH$12</f>
        <v>0</v>
      </c>
      <c r="AI13" s="91">
        <f>SUM(AC13:AH13)</f>
        <v>0</v>
      </c>
    </row>
    <row r="14" spans="2:35" customFormat="1" ht="26.25" customHeight="1">
      <c r="B14" s="363" t="s">
        <v>1121</v>
      </c>
      <c r="C14" s="632"/>
      <c r="D14" s="632"/>
      <c r="E14" s="632"/>
      <c r="F14" s="632"/>
      <c r="G14" s="632"/>
      <c r="H14" s="632"/>
      <c r="I14" s="632"/>
      <c r="J14" s="637"/>
      <c r="K14" s="632"/>
      <c r="L14" s="632"/>
      <c r="M14" s="632"/>
      <c r="N14" s="632"/>
      <c r="O14" s="632"/>
      <c r="P14" s="632"/>
      <c r="Q14" s="632"/>
      <c r="R14" s="637"/>
      <c r="S14" s="632"/>
      <c r="T14" s="632"/>
      <c r="U14" s="632"/>
      <c r="V14" s="632"/>
      <c r="W14" s="632"/>
      <c r="X14" s="632"/>
      <c r="Y14" s="632"/>
      <c r="Z14" s="633"/>
      <c r="AA14" s="550"/>
      <c r="AB14" s="90">
        <v>5</v>
      </c>
      <c r="AC14" s="91">
        <f t="shared" ref="AC14:AC24" si="0">(C14+E14)*$AC$12</f>
        <v>0</v>
      </c>
      <c r="AD14" s="91">
        <f t="shared" ref="AD14:AD24" si="1">(G14+I14)*$AD$12</f>
        <v>0</v>
      </c>
      <c r="AE14" s="91">
        <f t="shared" ref="AE14:AE24" si="2">(K14+M14)*$AE$12</f>
        <v>0</v>
      </c>
      <c r="AF14" s="91">
        <f t="shared" ref="AF14:AF24" si="3">(O14+Q14)*$AF$12</f>
        <v>0</v>
      </c>
      <c r="AG14" s="91">
        <f t="shared" ref="AG14:AG24" si="4">(S14+U14)*$AG$12</f>
        <v>0</v>
      </c>
      <c r="AH14" s="91">
        <f t="shared" ref="AH14:AH24" si="5">(W14+Y14)*$AH$12</f>
        <v>0</v>
      </c>
      <c r="AI14" s="91">
        <f>SUM(AC14:AH14)</f>
        <v>0</v>
      </c>
    </row>
    <row r="15" spans="2:35" customFormat="1" ht="26.25" customHeight="1">
      <c r="B15" s="363" t="s">
        <v>1122</v>
      </c>
      <c r="C15" s="632"/>
      <c r="D15" s="632"/>
      <c r="E15" s="632"/>
      <c r="F15" s="632"/>
      <c r="G15" s="632"/>
      <c r="H15" s="632"/>
      <c r="I15" s="632"/>
      <c r="J15" s="637"/>
      <c r="K15" s="632"/>
      <c r="L15" s="632"/>
      <c r="M15" s="632"/>
      <c r="N15" s="632"/>
      <c r="O15" s="632"/>
      <c r="P15" s="632"/>
      <c r="Q15" s="632"/>
      <c r="R15" s="637"/>
      <c r="S15" s="632"/>
      <c r="T15" s="632"/>
      <c r="U15" s="632"/>
      <c r="V15" s="632"/>
      <c r="W15" s="632"/>
      <c r="X15" s="632"/>
      <c r="Y15" s="632"/>
      <c r="Z15" s="633"/>
      <c r="AA15" s="550"/>
      <c r="AB15" s="90">
        <v>6</v>
      </c>
      <c r="AC15" s="91">
        <f t="shared" si="0"/>
        <v>0</v>
      </c>
      <c r="AD15" s="91">
        <f t="shared" si="1"/>
        <v>0</v>
      </c>
      <c r="AE15" s="91">
        <f t="shared" si="2"/>
        <v>0</v>
      </c>
      <c r="AF15" s="91">
        <f t="shared" si="3"/>
        <v>0</v>
      </c>
      <c r="AG15" s="91">
        <f t="shared" si="4"/>
        <v>0</v>
      </c>
      <c r="AH15" s="91">
        <f t="shared" si="5"/>
        <v>0</v>
      </c>
      <c r="AI15" s="91">
        <f t="shared" ref="AI15:AI24" si="6">SUM(AC15:AH15)</f>
        <v>0</v>
      </c>
    </row>
    <row r="16" spans="2:35" customFormat="1" ht="26.25" customHeight="1">
      <c r="B16" s="363" t="s">
        <v>1123</v>
      </c>
      <c r="C16" s="632"/>
      <c r="D16" s="632"/>
      <c r="E16" s="632"/>
      <c r="F16" s="632"/>
      <c r="G16" s="632"/>
      <c r="H16" s="632"/>
      <c r="I16" s="632"/>
      <c r="J16" s="637"/>
      <c r="K16" s="632"/>
      <c r="L16" s="632"/>
      <c r="M16" s="632"/>
      <c r="N16" s="632"/>
      <c r="O16" s="632"/>
      <c r="P16" s="632"/>
      <c r="Q16" s="632"/>
      <c r="R16" s="637"/>
      <c r="S16" s="632"/>
      <c r="T16" s="632"/>
      <c r="U16" s="632"/>
      <c r="V16" s="632"/>
      <c r="W16" s="632"/>
      <c r="X16" s="632"/>
      <c r="Y16" s="632"/>
      <c r="Z16" s="633"/>
      <c r="AA16" s="550"/>
      <c r="AB16" s="90">
        <v>7</v>
      </c>
      <c r="AC16" s="91">
        <f t="shared" si="0"/>
        <v>0</v>
      </c>
      <c r="AD16" s="91">
        <f t="shared" si="1"/>
        <v>0</v>
      </c>
      <c r="AE16" s="91">
        <f t="shared" si="2"/>
        <v>0</v>
      </c>
      <c r="AF16" s="91">
        <f t="shared" si="3"/>
        <v>0</v>
      </c>
      <c r="AG16" s="91">
        <f t="shared" si="4"/>
        <v>0</v>
      </c>
      <c r="AH16" s="91">
        <f t="shared" si="5"/>
        <v>0</v>
      </c>
      <c r="AI16" s="91">
        <f t="shared" si="6"/>
        <v>0</v>
      </c>
    </row>
    <row r="17" spans="2:35" customFormat="1" ht="26.25" customHeight="1">
      <c r="B17" s="363" t="s">
        <v>1124</v>
      </c>
      <c r="C17" s="632"/>
      <c r="D17" s="632"/>
      <c r="E17" s="632"/>
      <c r="F17" s="632"/>
      <c r="G17" s="632"/>
      <c r="H17" s="632"/>
      <c r="I17" s="632"/>
      <c r="J17" s="637"/>
      <c r="K17" s="632"/>
      <c r="L17" s="632"/>
      <c r="M17" s="632"/>
      <c r="N17" s="632"/>
      <c r="O17" s="632"/>
      <c r="P17" s="632"/>
      <c r="Q17" s="632"/>
      <c r="R17" s="637"/>
      <c r="S17" s="632"/>
      <c r="T17" s="632"/>
      <c r="U17" s="632"/>
      <c r="V17" s="632"/>
      <c r="W17" s="632"/>
      <c r="X17" s="632"/>
      <c r="Y17" s="632"/>
      <c r="Z17" s="633"/>
      <c r="AA17" s="550"/>
      <c r="AB17" s="90">
        <v>8</v>
      </c>
      <c r="AC17" s="91">
        <f t="shared" si="0"/>
        <v>0</v>
      </c>
      <c r="AD17" s="91">
        <f t="shared" si="1"/>
        <v>0</v>
      </c>
      <c r="AE17" s="91">
        <f t="shared" si="2"/>
        <v>0</v>
      </c>
      <c r="AF17" s="91">
        <f t="shared" si="3"/>
        <v>0</v>
      </c>
      <c r="AG17" s="91">
        <f t="shared" si="4"/>
        <v>0</v>
      </c>
      <c r="AH17" s="91">
        <f t="shared" si="5"/>
        <v>0</v>
      </c>
      <c r="AI17" s="91">
        <f t="shared" si="6"/>
        <v>0</v>
      </c>
    </row>
    <row r="18" spans="2:35" customFormat="1" ht="26.25" customHeight="1">
      <c r="B18" s="363" t="s">
        <v>1125</v>
      </c>
      <c r="C18" s="632"/>
      <c r="D18" s="632"/>
      <c r="E18" s="632"/>
      <c r="F18" s="632"/>
      <c r="G18" s="632"/>
      <c r="H18" s="632"/>
      <c r="I18" s="632"/>
      <c r="J18" s="637"/>
      <c r="K18" s="632"/>
      <c r="L18" s="632"/>
      <c r="M18" s="632"/>
      <c r="N18" s="632"/>
      <c r="O18" s="632"/>
      <c r="P18" s="632"/>
      <c r="Q18" s="632"/>
      <c r="R18" s="637"/>
      <c r="S18" s="632"/>
      <c r="T18" s="632"/>
      <c r="U18" s="632"/>
      <c r="V18" s="632"/>
      <c r="W18" s="632"/>
      <c r="X18" s="632"/>
      <c r="Y18" s="632"/>
      <c r="Z18" s="633"/>
      <c r="AA18" s="550"/>
      <c r="AB18" s="90">
        <v>9</v>
      </c>
      <c r="AC18" s="91">
        <f t="shared" si="0"/>
        <v>0</v>
      </c>
      <c r="AD18" s="91">
        <f t="shared" si="1"/>
        <v>0</v>
      </c>
      <c r="AE18" s="91">
        <f t="shared" si="2"/>
        <v>0</v>
      </c>
      <c r="AF18" s="91">
        <f t="shared" si="3"/>
        <v>0</v>
      </c>
      <c r="AG18" s="91">
        <f t="shared" si="4"/>
        <v>0</v>
      </c>
      <c r="AH18" s="91">
        <f t="shared" si="5"/>
        <v>0</v>
      </c>
      <c r="AI18" s="91">
        <f t="shared" si="6"/>
        <v>0</v>
      </c>
    </row>
    <row r="19" spans="2:35" customFormat="1" ht="26.25" customHeight="1">
      <c r="B19" s="363" t="s">
        <v>1126</v>
      </c>
      <c r="C19" s="632"/>
      <c r="D19" s="632"/>
      <c r="E19" s="632"/>
      <c r="F19" s="632"/>
      <c r="G19" s="632"/>
      <c r="H19" s="632"/>
      <c r="I19" s="632"/>
      <c r="J19" s="637"/>
      <c r="K19" s="632"/>
      <c r="L19" s="632"/>
      <c r="M19" s="632"/>
      <c r="N19" s="632"/>
      <c r="O19" s="632"/>
      <c r="P19" s="632"/>
      <c r="Q19" s="632"/>
      <c r="R19" s="637"/>
      <c r="S19" s="632"/>
      <c r="T19" s="632"/>
      <c r="U19" s="632"/>
      <c r="V19" s="632"/>
      <c r="W19" s="632"/>
      <c r="X19" s="632"/>
      <c r="Y19" s="632"/>
      <c r="Z19" s="633"/>
      <c r="AA19" s="550"/>
      <c r="AB19" s="90">
        <v>10</v>
      </c>
      <c r="AC19" s="91">
        <f t="shared" si="0"/>
        <v>0</v>
      </c>
      <c r="AD19" s="91">
        <f t="shared" si="1"/>
        <v>0</v>
      </c>
      <c r="AE19" s="91">
        <f t="shared" si="2"/>
        <v>0</v>
      </c>
      <c r="AF19" s="91">
        <f t="shared" si="3"/>
        <v>0</v>
      </c>
      <c r="AG19" s="91">
        <f t="shared" si="4"/>
        <v>0</v>
      </c>
      <c r="AH19" s="91">
        <f t="shared" si="5"/>
        <v>0</v>
      </c>
      <c r="AI19" s="91">
        <f t="shared" si="6"/>
        <v>0</v>
      </c>
    </row>
    <row r="20" spans="2:35" customFormat="1" ht="26.25" customHeight="1">
      <c r="B20" s="363" t="s">
        <v>1127</v>
      </c>
      <c r="C20" s="632"/>
      <c r="D20" s="632"/>
      <c r="E20" s="632"/>
      <c r="F20" s="632"/>
      <c r="G20" s="632"/>
      <c r="H20" s="632"/>
      <c r="I20" s="632"/>
      <c r="J20" s="637"/>
      <c r="K20" s="632"/>
      <c r="L20" s="632"/>
      <c r="M20" s="632"/>
      <c r="N20" s="632"/>
      <c r="O20" s="632"/>
      <c r="P20" s="632"/>
      <c r="Q20" s="632"/>
      <c r="R20" s="637"/>
      <c r="S20" s="632"/>
      <c r="T20" s="632"/>
      <c r="U20" s="632"/>
      <c r="V20" s="632"/>
      <c r="W20" s="632"/>
      <c r="X20" s="632"/>
      <c r="Y20" s="632"/>
      <c r="Z20" s="633"/>
      <c r="AA20" s="550"/>
      <c r="AB20" s="90">
        <v>11</v>
      </c>
      <c r="AC20" s="91">
        <f t="shared" si="0"/>
        <v>0</v>
      </c>
      <c r="AD20" s="91">
        <f t="shared" si="1"/>
        <v>0</v>
      </c>
      <c r="AE20" s="91">
        <f t="shared" si="2"/>
        <v>0</v>
      </c>
      <c r="AF20" s="91">
        <f t="shared" si="3"/>
        <v>0</v>
      </c>
      <c r="AG20" s="91">
        <f t="shared" si="4"/>
        <v>0</v>
      </c>
      <c r="AH20" s="91">
        <f t="shared" si="5"/>
        <v>0</v>
      </c>
      <c r="AI20" s="91">
        <f t="shared" si="6"/>
        <v>0</v>
      </c>
    </row>
    <row r="21" spans="2:35" customFormat="1" ht="26.25" customHeight="1">
      <c r="B21" s="363" t="s">
        <v>1128</v>
      </c>
      <c r="C21" s="634">
        <f>C20</f>
        <v>0</v>
      </c>
      <c r="D21" s="634">
        <f t="shared" ref="D21:Z21" si="7">D20</f>
        <v>0</v>
      </c>
      <c r="E21" s="634">
        <f t="shared" si="7"/>
        <v>0</v>
      </c>
      <c r="F21" s="634">
        <f t="shared" si="7"/>
        <v>0</v>
      </c>
      <c r="G21" s="634">
        <f t="shared" si="7"/>
        <v>0</v>
      </c>
      <c r="H21" s="634">
        <f t="shared" si="7"/>
        <v>0</v>
      </c>
      <c r="I21" s="634">
        <f t="shared" si="7"/>
        <v>0</v>
      </c>
      <c r="J21" s="638">
        <f t="shared" si="7"/>
        <v>0</v>
      </c>
      <c r="K21" s="634">
        <f t="shared" si="7"/>
        <v>0</v>
      </c>
      <c r="L21" s="634">
        <f t="shared" si="7"/>
        <v>0</v>
      </c>
      <c r="M21" s="634">
        <f t="shared" si="7"/>
        <v>0</v>
      </c>
      <c r="N21" s="634">
        <f t="shared" si="7"/>
        <v>0</v>
      </c>
      <c r="O21" s="634">
        <f t="shared" si="7"/>
        <v>0</v>
      </c>
      <c r="P21" s="634">
        <f t="shared" si="7"/>
        <v>0</v>
      </c>
      <c r="Q21" s="634">
        <f t="shared" si="7"/>
        <v>0</v>
      </c>
      <c r="R21" s="638">
        <f t="shared" si="7"/>
        <v>0</v>
      </c>
      <c r="S21" s="634">
        <f t="shared" si="7"/>
        <v>0</v>
      </c>
      <c r="T21" s="634">
        <f t="shared" si="7"/>
        <v>0</v>
      </c>
      <c r="U21" s="634">
        <f t="shared" si="7"/>
        <v>0</v>
      </c>
      <c r="V21" s="634">
        <f t="shared" si="7"/>
        <v>0</v>
      </c>
      <c r="W21" s="634">
        <f t="shared" si="7"/>
        <v>0</v>
      </c>
      <c r="X21" s="634">
        <f t="shared" si="7"/>
        <v>0</v>
      </c>
      <c r="Y21" s="634">
        <f t="shared" si="7"/>
        <v>0</v>
      </c>
      <c r="Z21" s="635">
        <f t="shared" si="7"/>
        <v>0</v>
      </c>
      <c r="AA21" s="550"/>
      <c r="AB21" s="90">
        <v>12</v>
      </c>
      <c r="AC21" s="91">
        <f t="shared" si="0"/>
        <v>0</v>
      </c>
      <c r="AD21" s="91">
        <f t="shared" si="1"/>
        <v>0</v>
      </c>
      <c r="AE21" s="91">
        <f t="shared" si="2"/>
        <v>0</v>
      </c>
      <c r="AF21" s="91">
        <f t="shared" si="3"/>
        <v>0</v>
      </c>
      <c r="AG21" s="91">
        <f t="shared" si="4"/>
        <v>0</v>
      </c>
      <c r="AH21" s="91">
        <f t="shared" si="5"/>
        <v>0</v>
      </c>
      <c r="AI21" s="91">
        <f t="shared" si="6"/>
        <v>0</v>
      </c>
    </row>
    <row r="22" spans="2:35" customFormat="1" ht="26.25" customHeight="1">
      <c r="B22" s="363" t="s">
        <v>1129</v>
      </c>
      <c r="C22" s="634">
        <f t="shared" ref="C22:C24" si="8">C21</f>
        <v>0</v>
      </c>
      <c r="D22" s="634">
        <f t="shared" ref="D22:D24" si="9">D21</f>
        <v>0</v>
      </c>
      <c r="E22" s="634">
        <f t="shared" ref="E22:E24" si="10">E21</f>
        <v>0</v>
      </c>
      <c r="F22" s="634">
        <f t="shared" ref="F22:F24" si="11">F21</f>
        <v>0</v>
      </c>
      <c r="G22" s="634">
        <f t="shared" ref="G22:G24" si="12">G21</f>
        <v>0</v>
      </c>
      <c r="H22" s="634">
        <f t="shared" ref="H22:H24" si="13">H21</f>
        <v>0</v>
      </c>
      <c r="I22" s="634">
        <f t="shared" ref="I22:I24" si="14">I21</f>
        <v>0</v>
      </c>
      <c r="J22" s="638">
        <f t="shared" ref="J22:J24" si="15">J21</f>
        <v>0</v>
      </c>
      <c r="K22" s="634">
        <f t="shared" ref="K22:K24" si="16">K21</f>
        <v>0</v>
      </c>
      <c r="L22" s="634">
        <f t="shared" ref="L22:L24" si="17">L21</f>
        <v>0</v>
      </c>
      <c r="M22" s="634">
        <f t="shared" ref="M22:M24" si="18">M21</f>
        <v>0</v>
      </c>
      <c r="N22" s="634">
        <f t="shared" ref="N22:N24" si="19">N21</f>
        <v>0</v>
      </c>
      <c r="O22" s="634">
        <f t="shared" ref="O22:O24" si="20">O21</f>
        <v>0</v>
      </c>
      <c r="P22" s="634">
        <f t="shared" ref="P22:P24" si="21">P21</f>
        <v>0</v>
      </c>
      <c r="Q22" s="634">
        <f t="shared" ref="Q22:Q24" si="22">Q21</f>
        <v>0</v>
      </c>
      <c r="R22" s="638">
        <f t="shared" ref="R22:R24" si="23">R21</f>
        <v>0</v>
      </c>
      <c r="S22" s="634">
        <f t="shared" ref="S22:S24" si="24">S21</f>
        <v>0</v>
      </c>
      <c r="T22" s="634">
        <f t="shared" ref="T22:T24" si="25">T21</f>
        <v>0</v>
      </c>
      <c r="U22" s="634">
        <f t="shared" ref="U22:U24" si="26">U21</f>
        <v>0</v>
      </c>
      <c r="V22" s="634">
        <f t="shared" ref="V22:V24" si="27">V21</f>
        <v>0</v>
      </c>
      <c r="W22" s="634">
        <f t="shared" ref="W22:W24" si="28">W21</f>
        <v>0</v>
      </c>
      <c r="X22" s="634">
        <f t="shared" ref="X22:X24" si="29">X21</f>
        <v>0</v>
      </c>
      <c r="Y22" s="634">
        <f t="shared" ref="Y22:Y24" si="30">Y21</f>
        <v>0</v>
      </c>
      <c r="Z22" s="635">
        <f t="shared" ref="Z22:Z24" si="31">Z21</f>
        <v>0</v>
      </c>
      <c r="AA22" s="550"/>
      <c r="AB22" s="90">
        <v>1</v>
      </c>
      <c r="AC22" s="91">
        <f t="shared" si="0"/>
        <v>0</v>
      </c>
      <c r="AD22" s="91">
        <f t="shared" si="1"/>
        <v>0</v>
      </c>
      <c r="AE22" s="91">
        <f t="shared" si="2"/>
        <v>0</v>
      </c>
      <c r="AF22" s="91">
        <f t="shared" si="3"/>
        <v>0</v>
      </c>
      <c r="AG22" s="91">
        <f t="shared" si="4"/>
        <v>0</v>
      </c>
      <c r="AH22" s="91">
        <f t="shared" si="5"/>
        <v>0</v>
      </c>
      <c r="AI22" s="91">
        <f t="shared" si="6"/>
        <v>0</v>
      </c>
    </row>
    <row r="23" spans="2:35" customFormat="1" ht="26.25" customHeight="1">
      <c r="B23" s="363" t="s">
        <v>1130</v>
      </c>
      <c r="C23" s="634">
        <f t="shared" si="8"/>
        <v>0</v>
      </c>
      <c r="D23" s="634">
        <f t="shared" si="9"/>
        <v>0</v>
      </c>
      <c r="E23" s="634">
        <f t="shared" si="10"/>
        <v>0</v>
      </c>
      <c r="F23" s="634">
        <f t="shared" si="11"/>
        <v>0</v>
      </c>
      <c r="G23" s="634">
        <f t="shared" si="12"/>
        <v>0</v>
      </c>
      <c r="H23" s="634">
        <f t="shared" si="13"/>
        <v>0</v>
      </c>
      <c r="I23" s="634">
        <f t="shared" si="14"/>
        <v>0</v>
      </c>
      <c r="J23" s="638">
        <f t="shared" si="15"/>
        <v>0</v>
      </c>
      <c r="K23" s="634">
        <f t="shared" si="16"/>
        <v>0</v>
      </c>
      <c r="L23" s="634">
        <f t="shared" si="17"/>
        <v>0</v>
      </c>
      <c r="M23" s="634">
        <f t="shared" si="18"/>
        <v>0</v>
      </c>
      <c r="N23" s="634">
        <f t="shared" si="19"/>
        <v>0</v>
      </c>
      <c r="O23" s="634">
        <f t="shared" si="20"/>
        <v>0</v>
      </c>
      <c r="P23" s="634">
        <f t="shared" si="21"/>
        <v>0</v>
      </c>
      <c r="Q23" s="634">
        <f t="shared" si="22"/>
        <v>0</v>
      </c>
      <c r="R23" s="638">
        <f t="shared" si="23"/>
        <v>0</v>
      </c>
      <c r="S23" s="634">
        <f t="shared" si="24"/>
        <v>0</v>
      </c>
      <c r="T23" s="634">
        <f t="shared" si="25"/>
        <v>0</v>
      </c>
      <c r="U23" s="634">
        <f t="shared" si="26"/>
        <v>0</v>
      </c>
      <c r="V23" s="634">
        <f t="shared" si="27"/>
        <v>0</v>
      </c>
      <c r="W23" s="634">
        <f t="shared" si="28"/>
        <v>0</v>
      </c>
      <c r="X23" s="634">
        <f t="shared" si="29"/>
        <v>0</v>
      </c>
      <c r="Y23" s="634">
        <f t="shared" si="30"/>
        <v>0</v>
      </c>
      <c r="Z23" s="635">
        <f t="shared" si="31"/>
        <v>0</v>
      </c>
      <c r="AA23" s="550"/>
      <c r="AB23" s="90">
        <v>2</v>
      </c>
      <c r="AC23" s="91">
        <f t="shared" si="0"/>
        <v>0</v>
      </c>
      <c r="AD23" s="91">
        <f t="shared" si="1"/>
        <v>0</v>
      </c>
      <c r="AE23" s="91">
        <f t="shared" si="2"/>
        <v>0</v>
      </c>
      <c r="AF23" s="91">
        <f t="shared" si="3"/>
        <v>0</v>
      </c>
      <c r="AG23" s="91">
        <f t="shared" si="4"/>
        <v>0</v>
      </c>
      <c r="AH23" s="91">
        <f t="shared" si="5"/>
        <v>0</v>
      </c>
      <c r="AI23" s="91">
        <f t="shared" si="6"/>
        <v>0</v>
      </c>
    </row>
    <row r="24" spans="2:35" customFormat="1" ht="26.25" customHeight="1">
      <c r="B24" s="363" t="s">
        <v>1131</v>
      </c>
      <c r="C24" s="634">
        <f t="shared" si="8"/>
        <v>0</v>
      </c>
      <c r="D24" s="634">
        <f t="shared" si="9"/>
        <v>0</v>
      </c>
      <c r="E24" s="634">
        <f t="shared" si="10"/>
        <v>0</v>
      </c>
      <c r="F24" s="634">
        <f t="shared" si="11"/>
        <v>0</v>
      </c>
      <c r="G24" s="634">
        <f t="shared" si="12"/>
        <v>0</v>
      </c>
      <c r="H24" s="634">
        <f t="shared" si="13"/>
        <v>0</v>
      </c>
      <c r="I24" s="634">
        <f t="shared" si="14"/>
        <v>0</v>
      </c>
      <c r="J24" s="638">
        <f t="shared" si="15"/>
        <v>0</v>
      </c>
      <c r="K24" s="634">
        <f t="shared" si="16"/>
        <v>0</v>
      </c>
      <c r="L24" s="634">
        <f t="shared" si="17"/>
        <v>0</v>
      </c>
      <c r="M24" s="634">
        <f t="shared" si="18"/>
        <v>0</v>
      </c>
      <c r="N24" s="634">
        <f t="shared" si="19"/>
        <v>0</v>
      </c>
      <c r="O24" s="634">
        <f t="shared" si="20"/>
        <v>0</v>
      </c>
      <c r="P24" s="634">
        <f t="shared" si="21"/>
        <v>0</v>
      </c>
      <c r="Q24" s="634">
        <f t="shared" si="22"/>
        <v>0</v>
      </c>
      <c r="R24" s="638">
        <f t="shared" si="23"/>
        <v>0</v>
      </c>
      <c r="S24" s="634">
        <f t="shared" si="24"/>
        <v>0</v>
      </c>
      <c r="T24" s="634">
        <f t="shared" si="25"/>
        <v>0</v>
      </c>
      <c r="U24" s="634">
        <f t="shared" si="26"/>
        <v>0</v>
      </c>
      <c r="V24" s="634">
        <f t="shared" si="27"/>
        <v>0</v>
      </c>
      <c r="W24" s="634">
        <f t="shared" si="28"/>
        <v>0</v>
      </c>
      <c r="X24" s="634">
        <f t="shared" si="29"/>
        <v>0</v>
      </c>
      <c r="Y24" s="634">
        <f t="shared" si="30"/>
        <v>0</v>
      </c>
      <c r="Z24" s="635">
        <f t="shared" si="31"/>
        <v>0</v>
      </c>
      <c r="AA24" s="550"/>
      <c r="AB24" s="90">
        <v>3</v>
      </c>
      <c r="AC24" s="91">
        <f t="shared" si="0"/>
        <v>0</v>
      </c>
      <c r="AD24" s="91">
        <f t="shared" si="1"/>
        <v>0</v>
      </c>
      <c r="AE24" s="91">
        <f t="shared" si="2"/>
        <v>0</v>
      </c>
      <c r="AF24" s="91">
        <f t="shared" si="3"/>
        <v>0</v>
      </c>
      <c r="AG24" s="91">
        <f t="shared" si="4"/>
        <v>0</v>
      </c>
      <c r="AH24" s="91">
        <f t="shared" si="5"/>
        <v>0</v>
      </c>
      <c r="AI24" s="91">
        <f t="shared" si="6"/>
        <v>0</v>
      </c>
    </row>
    <row r="25" spans="2:35" customFormat="1" ht="26.25" customHeight="1" thickBot="1">
      <c r="B25" s="19" t="s">
        <v>21</v>
      </c>
      <c r="C25" s="20">
        <f>SUM(C13:C24)</f>
        <v>0</v>
      </c>
      <c r="D25" s="20">
        <f>SUM(D13:D24)</f>
        <v>0</v>
      </c>
      <c r="E25" s="20">
        <f t="shared" ref="E25:Z25" si="32">SUM(E13:E24)</f>
        <v>0</v>
      </c>
      <c r="F25" s="20">
        <f t="shared" si="32"/>
        <v>0</v>
      </c>
      <c r="G25" s="20">
        <f t="shared" si="32"/>
        <v>0</v>
      </c>
      <c r="H25" s="20">
        <f t="shared" si="32"/>
        <v>0</v>
      </c>
      <c r="I25" s="20">
        <f t="shared" si="32"/>
        <v>0</v>
      </c>
      <c r="J25" s="21">
        <f t="shared" si="32"/>
        <v>0</v>
      </c>
      <c r="K25" s="22">
        <f t="shared" si="32"/>
        <v>0</v>
      </c>
      <c r="L25" s="20">
        <f t="shared" si="32"/>
        <v>0</v>
      </c>
      <c r="M25" s="20">
        <f t="shared" si="32"/>
        <v>0</v>
      </c>
      <c r="N25" s="20">
        <f t="shared" si="32"/>
        <v>0</v>
      </c>
      <c r="O25" s="20">
        <f t="shared" si="32"/>
        <v>0</v>
      </c>
      <c r="P25" s="20">
        <f t="shared" si="32"/>
        <v>0</v>
      </c>
      <c r="Q25" s="20">
        <f t="shared" si="32"/>
        <v>0</v>
      </c>
      <c r="R25" s="21">
        <f t="shared" si="32"/>
        <v>0</v>
      </c>
      <c r="S25" s="23">
        <f t="shared" si="32"/>
        <v>0</v>
      </c>
      <c r="T25" s="20">
        <f t="shared" si="32"/>
        <v>0</v>
      </c>
      <c r="U25" s="20">
        <f t="shared" si="32"/>
        <v>0</v>
      </c>
      <c r="V25" s="20">
        <f t="shared" si="32"/>
        <v>0</v>
      </c>
      <c r="W25" s="20">
        <f t="shared" si="32"/>
        <v>0</v>
      </c>
      <c r="X25" s="20">
        <f t="shared" si="32"/>
        <v>0</v>
      </c>
      <c r="Y25" s="20">
        <f>SUM(Y13:Y24)</f>
        <v>0</v>
      </c>
      <c r="Z25" s="24">
        <f t="shared" si="32"/>
        <v>0</v>
      </c>
      <c r="AA25" s="550"/>
      <c r="AB25" s="90" t="s">
        <v>21</v>
      </c>
      <c r="AC25" s="91">
        <f t="shared" ref="AC25:AI25" si="33">SUM(AC13:AC24)</f>
        <v>0</v>
      </c>
      <c r="AD25" s="91">
        <f t="shared" si="33"/>
        <v>0</v>
      </c>
      <c r="AE25" s="91">
        <f t="shared" si="33"/>
        <v>0</v>
      </c>
      <c r="AF25" s="91">
        <f t="shared" si="33"/>
        <v>0</v>
      </c>
      <c r="AG25" s="91">
        <f t="shared" si="33"/>
        <v>0</v>
      </c>
      <c r="AH25" s="91">
        <f t="shared" si="33"/>
        <v>0</v>
      </c>
      <c r="AI25" s="91">
        <f t="shared" si="33"/>
        <v>0</v>
      </c>
    </row>
    <row r="26" spans="2:35" customFormat="1" ht="14.4">
      <c r="C26" s="346"/>
    </row>
    <row r="27" spans="2:35" ht="25.5" customHeight="1"/>
    <row r="28" spans="2:35" ht="25.5" customHeight="1"/>
    <row r="29" spans="2:35" ht="30" customHeight="1"/>
    <row r="31" spans="2:35" ht="30" customHeight="1"/>
  </sheetData>
  <sheetProtection algorithmName="SHA-512" hashValue="570a1AL22eYsy19zlx7fZPsNux7yi3NhxeZKio+laNW/EiCRW57znwjq3y6c7j8jv9wjufYJUA0RsjyfXol5FA==" saltValue="yIj8k8wKmLdlHlhZ1U2e+A==" spinCount="100000" sheet="1" selectLockedCells="1"/>
  <protectedRanges>
    <protectedRange sqref="C13:Z24" name="範囲1_2"/>
  </protectedRanges>
  <mergeCells count="30">
    <mergeCell ref="M10:N10"/>
    <mergeCell ref="O10:P10"/>
    <mergeCell ref="Q10:R10"/>
    <mergeCell ref="S10:T10"/>
    <mergeCell ref="U10:V10"/>
    <mergeCell ref="B7:B12"/>
    <mergeCell ref="C7:Z7"/>
    <mergeCell ref="C8:J8"/>
    <mergeCell ref="K8:R8"/>
    <mergeCell ref="S8:Z8"/>
    <mergeCell ref="C9:F9"/>
    <mergeCell ref="G9:J9"/>
    <mergeCell ref="K9:N9"/>
    <mergeCell ref="O9:R9"/>
    <mergeCell ref="S9:V9"/>
    <mergeCell ref="W9:Z9"/>
    <mergeCell ref="C10:D10"/>
    <mergeCell ref="E10:F10"/>
    <mergeCell ref="G10:H10"/>
    <mergeCell ref="I10:J10"/>
    <mergeCell ref="K10:L10"/>
    <mergeCell ref="AE10:AF10"/>
    <mergeCell ref="AG10:AH10"/>
    <mergeCell ref="AI10:AI11"/>
    <mergeCell ref="S6:AC6"/>
    <mergeCell ref="AC7:AC9"/>
    <mergeCell ref="AB7:AB9"/>
    <mergeCell ref="W10:X10"/>
    <mergeCell ref="Y10:Z10"/>
    <mergeCell ref="AC10:AD10"/>
  </mergeCells>
  <phoneticPr fontId="4"/>
  <conditionalFormatting sqref="C13:Z24">
    <cfRule type="containsBlanks" dxfId="40" priority="2">
      <formula>LEN(TRIM(C13))=0</formula>
    </cfRule>
    <cfRule type="cellIs" dxfId="39" priority="4" operator="greaterThanOrEqual">
      <formula>0</formula>
    </cfRule>
  </conditionalFormatting>
  <printOptions horizontalCentered="1"/>
  <pageMargins left="0.6692913385826772" right="0.59055118110236227" top="0.62992125984251968" bottom="0.78740157480314965" header="0.51181102362204722" footer="0.51181102362204722"/>
  <pageSetup paperSize="9" scale="67" orientation="landscape"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6F426021-8D6D-44CE-90A1-C66F88167E06}">
            <xm:f>'別紙5-3(入力不要)'!$X$7="✕"</xm:f>
            <x14:dxf>
              <fill>
                <patternFill>
                  <bgColor theme="0" tint="-0.34998626667073579"/>
                </patternFill>
              </fill>
            </x14:dxf>
          </x14:cfRule>
          <xm:sqref>C13:Z24</xm:sqref>
        </x14:conditionalFormatting>
      </x14:conditionalFormattings>
    </ext>
    <ext xmlns:x14="http://schemas.microsoft.com/office/spreadsheetml/2009/9/main" uri="{CCE6A557-97BC-4b89-ADB6-D9C93CAAB3DF}">
      <x14:dataValidations xmlns:xm="http://schemas.microsoft.com/office/excel/2006/main" count="1">
        <x14:dataValidation type="custom" allowBlank="1" showInputMessage="1" showErrorMessage="1" errorTitle="土曜延長保育の実施園のみ入力可" promptTitle="土曜延長保育の実施園のみ入力可" xr:uid="{144CD7DF-9F10-4CE9-AC1C-1281E5EABCA6}">
          <x14:formula1>
            <xm:f>'別紙5-3(入力不要)'!$X$7&lt;&gt;"✕"</xm:f>
          </x14:formula1>
          <xm:sqref>C13:Z24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8" tint="0.59999389629810485"/>
    <pageSetUpPr fitToPage="1"/>
  </sheetPr>
  <dimension ref="A1:BI23"/>
  <sheetViews>
    <sheetView showGridLines="0" view="pageBreakPreview" zoomScale="70" zoomScaleNormal="75" zoomScaleSheetLayoutView="70" workbookViewId="0">
      <selection activeCell="Q4" sqref="Q4:X4"/>
    </sheetView>
  </sheetViews>
  <sheetFormatPr defaultRowHeight="13.2"/>
  <cols>
    <col min="1" max="1" width="5.88671875" style="30" customWidth="1"/>
    <col min="2" max="2" width="10.6640625" style="30" customWidth="1"/>
    <col min="3" max="3" width="14.88671875" style="30" customWidth="1"/>
    <col min="4" max="4" width="6.6640625" style="30" customWidth="1"/>
    <col min="5" max="5" width="6.88671875" style="30" customWidth="1"/>
    <col min="6" max="6" width="11.109375" style="30" customWidth="1"/>
    <col min="7" max="7" width="12.44140625" style="30" customWidth="1"/>
    <col min="8" max="8" width="8.88671875" style="30" customWidth="1"/>
    <col min="9" max="9" width="5.88671875" style="30" customWidth="1"/>
    <col min="10" max="10" width="12.109375" style="30" customWidth="1"/>
    <col min="11" max="11" width="13" style="30" customWidth="1"/>
    <col min="12" max="12" width="6.88671875" style="30" customWidth="1"/>
    <col min="13" max="13" width="7.88671875" style="30" customWidth="1"/>
    <col min="14" max="15" width="13.109375" style="30" customWidth="1"/>
    <col min="16" max="59" width="10.44140625" style="30" customWidth="1"/>
    <col min="60" max="61" width="8.88671875" style="30" customWidth="1"/>
    <col min="62" max="256" width="9" style="30"/>
    <col min="257" max="257" width="5.88671875" style="30" customWidth="1"/>
    <col min="258" max="258" width="10.6640625" style="30" customWidth="1"/>
    <col min="259" max="259" width="14.88671875" style="30" customWidth="1"/>
    <col min="260" max="260" width="6.6640625" style="30" customWidth="1"/>
    <col min="261" max="261" width="6.88671875" style="30" customWidth="1"/>
    <col min="262" max="262" width="11.109375" style="30" customWidth="1"/>
    <col min="263" max="263" width="12.44140625" style="30" customWidth="1"/>
    <col min="264" max="264" width="8.88671875" style="30" customWidth="1"/>
    <col min="265" max="265" width="5.88671875" style="30" customWidth="1"/>
    <col min="266" max="266" width="12.109375" style="30" customWidth="1"/>
    <col min="267" max="267" width="13" style="30" customWidth="1"/>
    <col min="268" max="268" width="6.88671875" style="30" customWidth="1"/>
    <col min="269" max="269" width="7.88671875" style="30" customWidth="1"/>
    <col min="270" max="271" width="13.109375" style="30" customWidth="1"/>
    <col min="272" max="315" width="10.44140625" style="30" customWidth="1"/>
    <col min="316" max="317" width="8.88671875" style="30" customWidth="1"/>
    <col min="318" max="512" width="9" style="30"/>
    <col min="513" max="513" width="5.88671875" style="30" customWidth="1"/>
    <col min="514" max="514" width="10.6640625" style="30" customWidth="1"/>
    <col min="515" max="515" width="14.88671875" style="30" customWidth="1"/>
    <col min="516" max="516" width="6.6640625" style="30" customWidth="1"/>
    <col min="517" max="517" width="6.88671875" style="30" customWidth="1"/>
    <col min="518" max="518" width="11.109375" style="30" customWidth="1"/>
    <col min="519" max="519" width="12.44140625" style="30" customWidth="1"/>
    <col min="520" max="520" width="8.88671875" style="30" customWidth="1"/>
    <col min="521" max="521" width="5.88671875" style="30" customWidth="1"/>
    <col min="522" max="522" width="12.109375" style="30" customWidth="1"/>
    <col min="523" max="523" width="13" style="30" customWidth="1"/>
    <col min="524" max="524" width="6.88671875" style="30" customWidth="1"/>
    <col min="525" max="525" width="7.88671875" style="30" customWidth="1"/>
    <col min="526" max="527" width="13.109375" style="30" customWidth="1"/>
    <col min="528" max="571" width="10.44140625" style="30" customWidth="1"/>
    <col min="572" max="573" width="8.88671875" style="30" customWidth="1"/>
    <col min="574" max="768" width="9" style="30"/>
    <col min="769" max="769" width="5.88671875" style="30" customWidth="1"/>
    <col min="770" max="770" width="10.6640625" style="30" customWidth="1"/>
    <col min="771" max="771" width="14.88671875" style="30" customWidth="1"/>
    <col min="772" max="772" width="6.6640625" style="30" customWidth="1"/>
    <col min="773" max="773" width="6.88671875" style="30" customWidth="1"/>
    <col min="774" max="774" width="11.109375" style="30" customWidth="1"/>
    <col min="775" max="775" width="12.44140625" style="30" customWidth="1"/>
    <col min="776" max="776" width="8.88671875" style="30" customWidth="1"/>
    <col min="777" max="777" width="5.88671875" style="30" customWidth="1"/>
    <col min="778" max="778" width="12.109375" style="30" customWidth="1"/>
    <col min="779" max="779" width="13" style="30" customWidth="1"/>
    <col min="780" max="780" width="6.88671875" style="30" customWidth="1"/>
    <col min="781" max="781" width="7.88671875" style="30" customWidth="1"/>
    <col min="782" max="783" width="13.109375" style="30" customWidth="1"/>
    <col min="784" max="827" width="10.44140625" style="30" customWidth="1"/>
    <col min="828" max="829" width="8.88671875" style="30" customWidth="1"/>
    <col min="830" max="1024" width="9" style="30"/>
    <col min="1025" max="1025" width="5.88671875" style="30" customWidth="1"/>
    <col min="1026" max="1026" width="10.6640625" style="30" customWidth="1"/>
    <col min="1027" max="1027" width="14.88671875" style="30" customWidth="1"/>
    <col min="1028" max="1028" width="6.6640625" style="30" customWidth="1"/>
    <col min="1029" max="1029" width="6.88671875" style="30" customWidth="1"/>
    <col min="1030" max="1030" width="11.109375" style="30" customWidth="1"/>
    <col min="1031" max="1031" width="12.44140625" style="30" customWidth="1"/>
    <col min="1032" max="1032" width="8.88671875" style="30" customWidth="1"/>
    <col min="1033" max="1033" width="5.88671875" style="30" customWidth="1"/>
    <col min="1034" max="1034" width="12.109375" style="30" customWidth="1"/>
    <col min="1035" max="1035" width="13" style="30" customWidth="1"/>
    <col min="1036" max="1036" width="6.88671875" style="30" customWidth="1"/>
    <col min="1037" max="1037" width="7.88671875" style="30" customWidth="1"/>
    <col min="1038" max="1039" width="13.109375" style="30" customWidth="1"/>
    <col min="1040" max="1083" width="10.44140625" style="30" customWidth="1"/>
    <col min="1084" max="1085" width="8.88671875" style="30" customWidth="1"/>
    <col min="1086" max="1280" width="9" style="30"/>
    <col min="1281" max="1281" width="5.88671875" style="30" customWidth="1"/>
    <col min="1282" max="1282" width="10.6640625" style="30" customWidth="1"/>
    <col min="1283" max="1283" width="14.88671875" style="30" customWidth="1"/>
    <col min="1284" max="1284" width="6.6640625" style="30" customWidth="1"/>
    <col min="1285" max="1285" width="6.88671875" style="30" customWidth="1"/>
    <col min="1286" max="1286" width="11.109375" style="30" customWidth="1"/>
    <col min="1287" max="1287" width="12.44140625" style="30" customWidth="1"/>
    <col min="1288" max="1288" width="8.88671875" style="30" customWidth="1"/>
    <col min="1289" max="1289" width="5.88671875" style="30" customWidth="1"/>
    <col min="1290" max="1290" width="12.109375" style="30" customWidth="1"/>
    <col min="1291" max="1291" width="13" style="30" customWidth="1"/>
    <col min="1292" max="1292" width="6.88671875" style="30" customWidth="1"/>
    <col min="1293" max="1293" width="7.88671875" style="30" customWidth="1"/>
    <col min="1294" max="1295" width="13.109375" style="30" customWidth="1"/>
    <col min="1296" max="1339" width="10.44140625" style="30" customWidth="1"/>
    <col min="1340" max="1341" width="8.88671875" style="30" customWidth="1"/>
    <col min="1342" max="1536" width="9" style="30"/>
    <col min="1537" max="1537" width="5.88671875" style="30" customWidth="1"/>
    <col min="1538" max="1538" width="10.6640625" style="30" customWidth="1"/>
    <col min="1539" max="1539" width="14.88671875" style="30" customWidth="1"/>
    <col min="1540" max="1540" width="6.6640625" style="30" customWidth="1"/>
    <col min="1541" max="1541" width="6.88671875" style="30" customWidth="1"/>
    <col min="1542" max="1542" width="11.109375" style="30" customWidth="1"/>
    <col min="1543" max="1543" width="12.44140625" style="30" customWidth="1"/>
    <col min="1544" max="1544" width="8.88671875" style="30" customWidth="1"/>
    <col min="1545" max="1545" width="5.88671875" style="30" customWidth="1"/>
    <col min="1546" max="1546" width="12.109375" style="30" customWidth="1"/>
    <col min="1547" max="1547" width="13" style="30" customWidth="1"/>
    <col min="1548" max="1548" width="6.88671875" style="30" customWidth="1"/>
    <col min="1549" max="1549" width="7.88671875" style="30" customWidth="1"/>
    <col min="1550" max="1551" width="13.109375" style="30" customWidth="1"/>
    <col min="1552" max="1595" width="10.44140625" style="30" customWidth="1"/>
    <col min="1596" max="1597" width="8.88671875" style="30" customWidth="1"/>
    <col min="1598" max="1792" width="9" style="30"/>
    <col min="1793" max="1793" width="5.88671875" style="30" customWidth="1"/>
    <col min="1794" max="1794" width="10.6640625" style="30" customWidth="1"/>
    <col min="1795" max="1795" width="14.88671875" style="30" customWidth="1"/>
    <col min="1796" max="1796" width="6.6640625" style="30" customWidth="1"/>
    <col min="1797" max="1797" width="6.88671875" style="30" customWidth="1"/>
    <col min="1798" max="1798" width="11.109375" style="30" customWidth="1"/>
    <col min="1799" max="1799" width="12.44140625" style="30" customWidth="1"/>
    <col min="1800" max="1800" width="8.88671875" style="30" customWidth="1"/>
    <col min="1801" max="1801" width="5.88671875" style="30" customWidth="1"/>
    <col min="1802" max="1802" width="12.109375" style="30" customWidth="1"/>
    <col min="1803" max="1803" width="13" style="30" customWidth="1"/>
    <col min="1804" max="1804" width="6.88671875" style="30" customWidth="1"/>
    <col min="1805" max="1805" width="7.88671875" style="30" customWidth="1"/>
    <col min="1806" max="1807" width="13.109375" style="30" customWidth="1"/>
    <col min="1808" max="1851" width="10.44140625" style="30" customWidth="1"/>
    <col min="1852" max="1853" width="8.88671875" style="30" customWidth="1"/>
    <col min="1854" max="2048" width="9" style="30"/>
    <col min="2049" max="2049" width="5.88671875" style="30" customWidth="1"/>
    <col min="2050" max="2050" width="10.6640625" style="30" customWidth="1"/>
    <col min="2051" max="2051" width="14.88671875" style="30" customWidth="1"/>
    <col min="2052" max="2052" width="6.6640625" style="30" customWidth="1"/>
    <col min="2053" max="2053" width="6.88671875" style="30" customWidth="1"/>
    <col min="2054" max="2054" width="11.109375" style="30" customWidth="1"/>
    <col min="2055" max="2055" width="12.44140625" style="30" customWidth="1"/>
    <col min="2056" max="2056" width="8.88671875" style="30" customWidth="1"/>
    <col min="2057" max="2057" width="5.88671875" style="30" customWidth="1"/>
    <col min="2058" max="2058" width="12.109375" style="30" customWidth="1"/>
    <col min="2059" max="2059" width="13" style="30" customWidth="1"/>
    <col min="2060" max="2060" width="6.88671875" style="30" customWidth="1"/>
    <col min="2061" max="2061" width="7.88671875" style="30" customWidth="1"/>
    <col min="2062" max="2063" width="13.109375" style="30" customWidth="1"/>
    <col min="2064" max="2107" width="10.44140625" style="30" customWidth="1"/>
    <col min="2108" max="2109" width="8.88671875" style="30" customWidth="1"/>
    <col min="2110" max="2304" width="9" style="30"/>
    <col min="2305" max="2305" width="5.88671875" style="30" customWidth="1"/>
    <col min="2306" max="2306" width="10.6640625" style="30" customWidth="1"/>
    <col min="2307" max="2307" width="14.88671875" style="30" customWidth="1"/>
    <col min="2308" max="2308" width="6.6640625" style="30" customWidth="1"/>
    <col min="2309" max="2309" width="6.88671875" style="30" customWidth="1"/>
    <col min="2310" max="2310" width="11.109375" style="30" customWidth="1"/>
    <col min="2311" max="2311" width="12.44140625" style="30" customWidth="1"/>
    <col min="2312" max="2312" width="8.88671875" style="30" customWidth="1"/>
    <col min="2313" max="2313" width="5.88671875" style="30" customWidth="1"/>
    <col min="2314" max="2314" width="12.109375" style="30" customWidth="1"/>
    <col min="2315" max="2315" width="13" style="30" customWidth="1"/>
    <col min="2316" max="2316" width="6.88671875" style="30" customWidth="1"/>
    <col min="2317" max="2317" width="7.88671875" style="30" customWidth="1"/>
    <col min="2318" max="2319" width="13.109375" style="30" customWidth="1"/>
    <col min="2320" max="2363" width="10.44140625" style="30" customWidth="1"/>
    <col min="2364" max="2365" width="8.88671875" style="30" customWidth="1"/>
    <col min="2366" max="2560" width="9" style="30"/>
    <col min="2561" max="2561" width="5.88671875" style="30" customWidth="1"/>
    <col min="2562" max="2562" width="10.6640625" style="30" customWidth="1"/>
    <col min="2563" max="2563" width="14.88671875" style="30" customWidth="1"/>
    <col min="2564" max="2564" width="6.6640625" style="30" customWidth="1"/>
    <col min="2565" max="2565" width="6.88671875" style="30" customWidth="1"/>
    <col min="2566" max="2566" width="11.109375" style="30" customWidth="1"/>
    <col min="2567" max="2567" width="12.44140625" style="30" customWidth="1"/>
    <col min="2568" max="2568" width="8.88671875" style="30" customWidth="1"/>
    <col min="2569" max="2569" width="5.88671875" style="30" customWidth="1"/>
    <col min="2570" max="2570" width="12.109375" style="30" customWidth="1"/>
    <col min="2571" max="2571" width="13" style="30" customWidth="1"/>
    <col min="2572" max="2572" width="6.88671875" style="30" customWidth="1"/>
    <col min="2573" max="2573" width="7.88671875" style="30" customWidth="1"/>
    <col min="2574" max="2575" width="13.109375" style="30" customWidth="1"/>
    <col min="2576" max="2619" width="10.44140625" style="30" customWidth="1"/>
    <col min="2620" max="2621" width="8.88671875" style="30" customWidth="1"/>
    <col min="2622" max="2816" width="9" style="30"/>
    <col min="2817" max="2817" width="5.88671875" style="30" customWidth="1"/>
    <col min="2818" max="2818" width="10.6640625" style="30" customWidth="1"/>
    <col min="2819" max="2819" width="14.88671875" style="30" customWidth="1"/>
    <col min="2820" max="2820" width="6.6640625" style="30" customWidth="1"/>
    <col min="2821" max="2821" width="6.88671875" style="30" customWidth="1"/>
    <col min="2822" max="2822" width="11.109375" style="30" customWidth="1"/>
    <col min="2823" max="2823" width="12.44140625" style="30" customWidth="1"/>
    <col min="2824" max="2824" width="8.88671875" style="30" customWidth="1"/>
    <col min="2825" max="2825" width="5.88671875" style="30" customWidth="1"/>
    <col min="2826" max="2826" width="12.109375" style="30" customWidth="1"/>
    <col min="2827" max="2827" width="13" style="30" customWidth="1"/>
    <col min="2828" max="2828" width="6.88671875" style="30" customWidth="1"/>
    <col min="2829" max="2829" width="7.88671875" style="30" customWidth="1"/>
    <col min="2830" max="2831" width="13.109375" style="30" customWidth="1"/>
    <col min="2832" max="2875" width="10.44140625" style="30" customWidth="1"/>
    <col min="2876" max="2877" width="8.88671875" style="30" customWidth="1"/>
    <col min="2878" max="3072" width="9" style="30"/>
    <col min="3073" max="3073" width="5.88671875" style="30" customWidth="1"/>
    <col min="3074" max="3074" width="10.6640625" style="30" customWidth="1"/>
    <col min="3075" max="3075" width="14.88671875" style="30" customWidth="1"/>
    <col min="3076" max="3076" width="6.6640625" style="30" customWidth="1"/>
    <col min="3077" max="3077" width="6.88671875" style="30" customWidth="1"/>
    <col min="3078" max="3078" width="11.109375" style="30" customWidth="1"/>
    <col min="3079" max="3079" width="12.44140625" style="30" customWidth="1"/>
    <col min="3080" max="3080" width="8.88671875" style="30" customWidth="1"/>
    <col min="3081" max="3081" width="5.88671875" style="30" customWidth="1"/>
    <col min="3082" max="3082" width="12.109375" style="30" customWidth="1"/>
    <col min="3083" max="3083" width="13" style="30" customWidth="1"/>
    <col min="3084" max="3084" width="6.88671875" style="30" customWidth="1"/>
    <col min="3085" max="3085" width="7.88671875" style="30" customWidth="1"/>
    <col min="3086" max="3087" width="13.109375" style="30" customWidth="1"/>
    <col min="3088" max="3131" width="10.44140625" style="30" customWidth="1"/>
    <col min="3132" max="3133" width="8.88671875" style="30" customWidth="1"/>
    <col min="3134" max="3328" width="9" style="30"/>
    <col min="3329" max="3329" width="5.88671875" style="30" customWidth="1"/>
    <col min="3330" max="3330" width="10.6640625" style="30" customWidth="1"/>
    <col min="3331" max="3331" width="14.88671875" style="30" customWidth="1"/>
    <col min="3332" max="3332" width="6.6640625" style="30" customWidth="1"/>
    <col min="3333" max="3333" width="6.88671875" style="30" customWidth="1"/>
    <col min="3334" max="3334" width="11.109375" style="30" customWidth="1"/>
    <col min="3335" max="3335" width="12.44140625" style="30" customWidth="1"/>
    <col min="3336" max="3336" width="8.88671875" style="30" customWidth="1"/>
    <col min="3337" max="3337" width="5.88671875" style="30" customWidth="1"/>
    <col min="3338" max="3338" width="12.109375" style="30" customWidth="1"/>
    <col min="3339" max="3339" width="13" style="30" customWidth="1"/>
    <col min="3340" max="3340" width="6.88671875" style="30" customWidth="1"/>
    <col min="3341" max="3341" width="7.88671875" style="30" customWidth="1"/>
    <col min="3342" max="3343" width="13.109375" style="30" customWidth="1"/>
    <col min="3344" max="3387" width="10.44140625" style="30" customWidth="1"/>
    <col min="3388" max="3389" width="8.88671875" style="30" customWidth="1"/>
    <col min="3390" max="3584" width="9" style="30"/>
    <col min="3585" max="3585" width="5.88671875" style="30" customWidth="1"/>
    <col min="3586" max="3586" width="10.6640625" style="30" customWidth="1"/>
    <col min="3587" max="3587" width="14.88671875" style="30" customWidth="1"/>
    <col min="3588" max="3588" width="6.6640625" style="30" customWidth="1"/>
    <col min="3589" max="3589" width="6.88671875" style="30" customWidth="1"/>
    <col min="3590" max="3590" width="11.109375" style="30" customWidth="1"/>
    <col min="3591" max="3591" width="12.44140625" style="30" customWidth="1"/>
    <col min="3592" max="3592" width="8.88671875" style="30" customWidth="1"/>
    <col min="3593" max="3593" width="5.88671875" style="30" customWidth="1"/>
    <col min="3594" max="3594" width="12.109375" style="30" customWidth="1"/>
    <col min="3595" max="3595" width="13" style="30" customWidth="1"/>
    <col min="3596" max="3596" width="6.88671875" style="30" customWidth="1"/>
    <col min="3597" max="3597" width="7.88671875" style="30" customWidth="1"/>
    <col min="3598" max="3599" width="13.109375" style="30" customWidth="1"/>
    <col min="3600" max="3643" width="10.44140625" style="30" customWidth="1"/>
    <col min="3644" max="3645" width="8.88671875" style="30" customWidth="1"/>
    <col min="3646" max="3840" width="9" style="30"/>
    <col min="3841" max="3841" width="5.88671875" style="30" customWidth="1"/>
    <col min="3842" max="3842" width="10.6640625" style="30" customWidth="1"/>
    <col min="3843" max="3843" width="14.88671875" style="30" customWidth="1"/>
    <col min="3844" max="3844" width="6.6640625" style="30" customWidth="1"/>
    <col min="3845" max="3845" width="6.88671875" style="30" customWidth="1"/>
    <col min="3846" max="3846" width="11.109375" style="30" customWidth="1"/>
    <col min="3847" max="3847" width="12.44140625" style="30" customWidth="1"/>
    <col min="3848" max="3848" width="8.88671875" style="30" customWidth="1"/>
    <col min="3849" max="3849" width="5.88671875" style="30" customWidth="1"/>
    <col min="3850" max="3850" width="12.109375" style="30" customWidth="1"/>
    <col min="3851" max="3851" width="13" style="30" customWidth="1"/>
    <col min="3852" max="3852" width="6.88671875" style="30" customWidth="1"/>
    <col min="3853" max="3853" width="7.88671875" style="30" customWidth="1"/>
    <col min="3854" max="3855" width="13.109375" style="30" customWidth="1"/>
    <col min="3856" max="3899" width="10.44140625" style="30" customWidth="1"/>
    <col min="3900" max="3901" width="8.88671875" style="30" customWidth="1"/>
    <col min="3902" max="4096" width="9" style="30"/>
    <col min="4097" max="4097" width="5.88671875" style="30" customWidth="1"/>
    <col min="4098" max="4098" width="10.6640625" style="30" customWidth="1"/>
    <col min="4099" max="4099" width="14.88671875" style="30" customWidth="1"/>
    <col min="4100" max="4100" width="6.6640625" style="30" customWidth="1"/>
    <col min="4101" max="4101" width="6.88671875" style="30" customWidth="1"/>
    <col min="4102" max="4102" width="11.109375" style="30" customWidth="1"/>
    <col min="4103" max="4103" width="12.44140625" style="30" customWidth="1"/>
    <col min="4104" max="4104" width="8.88671875" style="30" customWidth="1"/>
    <col min="4105" max="4105" width="5.88671875" style="30" customWidth="1"/>
    <col min="4106" max="4106" width="12.109375" style="30" customWidth="1"/>
    <col min="4107" max="4107" width="13" style="30" customWidth="1"/>
    <col min="4108" max="4108" width="6.88671875" style="30" customWidth="1"/>
    <col min="4109" max="4109" width="7.88671875" style="30" customWidth="1"/>
    <col min="4110" max="4111" width="13.109375" style="30" customWidth="1"/>
    <col min="4112" max="4155" width="10.44140625" style="30" customWidth="1"/>
    <col min="4156" max="4157" width="8.88671875" style="30" customWidth="1"/>
    <col min="4158" max="4352" width="9" style="30"/>
    <col min="4353" max="4353" width="5.88671875" style="30" customWidth="1"/>
    <col min="4354" max="4354" width="10.6640625" style="30" customWidth="1"/>
    <col min="4355" max="4355" width="14.88671875" style="30" customWidth="1"/>
    <col min="4356" max="4356" width="6.6640625" style="30" customWidth="1"/>
    <col min="4357" max="4357" width="6.88671875" style="30" customWidth="1"/>
    <col min="4358" max="4358" width="11.109375" style="30" customWidth="1"/>
    <col min="4359" max="4359" width="12.44140625" style="30" customWidth="1"/>
    <col min="4360" max="4360" width="8.88671875" style="30" customWidth="1"/>
    <col min="4361" max="4361" width="5.88671875" style="30" customWidth="1"/>
    <col min="4362" max="4362" width="12.109375" style="30" customWidth="1"/>
    <col min="4363" max="4363" width="13" style="30" customWidth="1"/>
    <col min="4364" max="4364" width="6.88671875" style="30" customWidth="1"/>
    <col min="4365" max="4365" width="7.88671875" style="30" customWidth="1"/>
    <col min="4366" max="4367" width="13.109375" style="30" customWidth="1"/>
    <col min="4368" max="4411" width="10.44140625" style="30" customWidth="1"/>
    <col min="4412" max="4413" width="8.88671875" style="30" customWidth="1"/>
    <col min="4414" max="4608" width="9" style="30"/>
    <col min="4609" max="4609" width="5.88671875" style="30" customWidth="1"/>
    <col min="4610" max="4610" width="10.6640625" style="30" customWidth="1"/>
    <col min="4611" max="4611" width="14.88671875" style="30" customWidth="1"/>
    <col min="4612" max="4612" width="6.6640625" style="30" customWidth="1"/>
    <col min="4613" max="4613" width="6.88671875" style="30" customWidth="1"/>
    <col min="4614" max="4614" width="11.109375" style="30" customWidth="1"/>
    <col min="4615" max="4615" width="12.44140625" style="30" customWidth="1"/>
    <col min="4616" max="4616" width="8.88671875" style="30" customWidth="1"/>
    <col min="4617" max="4617" width="5.88671875" style="30" customWidth="1"/>
    <col min="4618" max="4618" width="12.109375" style="30" customWidth="1"/>
    <col min="4619" max="4619" width="13" style="30" customWidth="1"/>
    <col min="4620" max="4620" width="6.88671875" style="30" customWidth="1"/>
    <col min="4621" max="4621" width="7.88671875" style="30" customWidth="1"/>
    <col min="4622" max="4623" width="13.109375" style="30" customWidth="1"/>
    <col min="4624" max="4667" width="10.44140625" style="30" customWidth="1"/>
    <col min="4668" max="4669" width="8.88671875" style="30" customWidth="1"/>
    <col min="4670" max="4864" width="9" style="30"/>
    <col min="4865" max="4865" width="5.88671875" style="30" customWidth="1"/>
    <col min="4866" max="4866" width="10.6640625" style="30" customWidth="1"/>
    <col min="4867" max="4867" width="14.88671875" style="30" customWidth="1"/>
    <col min="4868" max="4868" width="6.6640625" style="30" customWidth="1"/>
    <col min="4869" max="4869" width="6.88671875" style="30" customWidth="1"/>
    <col min="4870" max="4870" width="11.109375" style="30" customWidth="1"/>
    <col min="4871" max="4871" width="12.44140625" style="30" customWidth="1"/>
    <col min="4872" max="4872" width="8.88671875" style="30" customWidth="1"/>
    <col min="4873" max="4873" width="5.88671875" style="30" customWidth="1"/>
    <col min="4874" max="4874" width="12.109375" style="30" customWidth="1"/>
    <col min="4875" max="4875" width="13" style="30" customWidth="1"/>
    <col min="4876" max="4876" width="6.88671875" style="30" customWidth="1"/>
    <col min="4877" max="4877" width="7.88671875" style="30" customWidth="1"/>
    <col min="4878" max="4879" width="13.109375" style="30" customWidth="1"/>
    <col min="4880" max="4923" width="10.44140625" style="30" customWidth="1"/>
    <col min="4924" max="4925" width="8.88671875" style="30" customWidth="1"/>
    <col min="4926" max="5120" width="9" style="30"/>
    <col min="5121" max="5121" width="5.88671875" style="30" customWidth="1"/>
    <col min="5122" max="5122" width="10.6640625" style="30" customWidth="1"/>
    <col min="5123" max="5123" width="14.88671875" style="30" customWidth="1"/>
    <col min="5124" max="5124" width="6.6640625" style="30" customWidth="1"/>
    <col min="5125" max="5125" width="6.88671875" style="30" customWidth="1"/>
    <col min="5126" max="5126" width="11.109375" style="30" customWidth="1"/>
    <col min="5127" max="5127" width="12.44140625" style="30" customWidth="1"/>
    <col min="5128" max="5128" width="8.88671875" style="30" customWidth="1"/>
    <col min="5129" max="5129" width="5.88671875" style="30" customWidth="1"/>
    <col min="5130" max="5130" width="12.109375" style="30" customWidth="1"/>
    <col min="5131" max="5131" width="13" style="30" customWidth="1"/>
    <col min="5132" max="5132" width="6.88671875" style="30" customWidth="1"/>
    <col min="5133" max="5133" width="7.88671875" style="30" customWidth="1"/>
    <col min="5134" max="5135" width="13.109375" style="30" customWidth="1"/>
    <col min="5136" max="5179" width="10.44140625" style="30" customWidth="1"/>
    <col min="5180" max="5181" width="8.88671875" style="30" customWidth="1"/>
    <col min="5182" max="5376" width="9" style="30"/>
    <col min="5377" max="5377" width="5.88671875" style="30" customWidth="1"/>
    <col min="5378" max="5378" width="10.6640625" style="30" customWidth="1"/>
    <col min="5379" max="5379" width="14.88671875" style="30" customWidth="1"/>
    <col min="5380" max="5380" width="6.6640625" style="30" customWidth="1"/>
    <col min="5381" max="5381" width="6.88671875" style="30" customWidth="1"/>
    <col min="5382" max="5382" width="11.109375" style="30" customWidth="1"/>
    <col min="5383" max="5383" width="12.44140625" style="30" customWidth="1"/>
    <col min="5384" max="5384" width="8.88671875" style="30" customWidth="1"/>
    <col min="5385" max="5385" width="5.88671875" style="30" customWidth="1"/>
    <col min="5386" max="5386" width="12.109375" style="30" customWidth="1"/>
    <col min="5387" max="5387" width="13" style="30" customWidth="1"/>
    <col min="5388" max="5388" width="6.88671875" style="30" customWidth="1"/>
    <col min="5389" max="5389" width="7.88671875" style="30" customWidth="1"/>
    <col min="5390" max="5391" width="13.109375" style="30" customWidth="1"/>
    <col min="5392" max="5435" width="10.44140625" style="30" customWidth="1"/>
    <col min="5436" max="5437" width="8.88671875" style="30" customWidth="1"/>
    <col min="5438" max="5632" width="9" style="30"/>
    <col min="5633" max="5633" width="5.88671875" style="30" customWidth="1"/>
    <col min="5634" max="5634" width="10.6640625" style="30" customWidth="1"/>
    <col min="5635" max="5635" width="14.88671875" style="30" customWidth="1"/>
    <col min="5636" max="5636" width="6.6640625" style="30" customWidth="1"/>
    <col min="5637" max="5637" width="6.88671875" style="30" customWidth="1"/>
    <col min="5638" max="5638" width="11.109375" style="30" customWidth="1"/>
    <col min="5639" max="5639" width="12.44140625" style="30" customWidth="1"/>
    <col min="5640" max="5640" width="8.88671875" style="30" customWidth="1"/>
    <col min="5641" max="5641" width="5.88671875" style="30" customWidth="1"/>
    <col min="5642" max="5642" width="12.109375" style="30" customWidth="1"/>
    <col min="5643" max="5643" width="13" style="30" customWidth="1"/>
    <col min="5644" max="5644" width="6.88671875" style="30" customWidth="1"/>
    <col min="5645" max="5645" width="7.88671875" style="30" customWidth="1"/>
    <col min="5646" max="5647" width="13.109375" style="30" customWidth="1"/>
    <col min="5648" max="5691" width="10.44140625" style="30" customWidth="1"/>
    <col min="5692" max="5693" width="8.88671875" style="30" customWidth="1"/>
    <col min="5694" max="5888" width="9" style="30"/>
    <col min="5889" max="5889" width="5.88671875" style="30" customWidth="1"/>
    <col min="5890" max="5890" width="10.6640625" style="30" customWidth="1"/>
    <col min="5891" max="5891" width="14.88671875" style="30" customWidth="1"/>
    <col min="5892" max="5892" width="6.6640625" style="30" customWidth="1"/>
    <col min="5893" max="5893" width="6.88671875" style="30" customWidth="1"/>
    <col min="5894" max="5894" width="11.109375" style="30" customWidth="1"/>
    <col min="5895" max="5895" width="12.44140625" style="30" customWidth="1"/>
    <col min="5896" max="5896" width="8.88671875" style="30" customWidth="1"/>
    <col min="5897" max="5897" width="5.88671875" style="30" customWidth="1"/>
    <col min="5898" max="5898" width="12.109375" style="30" customWidth="1"/>
    <col min="5899" max="5899" width="13" style="30" customWidth="1"/>
    <col min="5900" max="5900" width="6.88671875" style="30" customWidth="1"/>
    <col min="5901" max="5901" width="7.88671875" style="30" customWidth="1"/>
    <col min="5902" max="5903" width="13.109375" style="30" customWidth="1"/>
    <col min="5904" max="5947" width="10.44140625" style="30" customWidth="1"/>
    <col min="5948" max="5949" width="8.88671875" style="30" customWidth="1"/>
    <col min="5950" max="6144" width="9" style="30"/>
    <col min="6145" max="6145" width="5.88671875" style="30" customWidth="1"/>
    <col min="6146" max="6146" width="10.6640625" style="30" customWidth="1"/>
    <col min="6147" max="6147" width="14.88671875" style="30" customWidth="1"/>
    <col min="6148" max="6148" width="6.6640625" style="30" customWidth="1"/>
    <col min="6149" max="6149" width="6.88671875" style="30" customWidth="1"/>
    <col min="6150" max="6150" width="11.109375" style="30" customWidth="1"/>
    <col min="6151" max="6151" width="12.44140625" style="30" customWidth="1"/>
    <col min="6152" max="6152" width="8.88671875" style="30" customWidth="1"/>
    <col min="6153" max="6153" width="5.88671875" style="30" customWidth="1"/>
    <col min="6154" max="6154" width="12.109375" style="30" customWidth="1"/>
    <col min="6155" max="6155" width="13" style="30" customWidth="1"/>
    <col min="6156" max="6156" width="6.88671875" style="30" customWidth="1"/>
    <col min="6157" max="6157" width="7.88671875" style="30" customWidth="1"/>
    <col min="6158" max="6159" width="13.109375" style="30" customWidth="1"/>
    <col min="6160" max="6203" width="10.44140625" style="30" customWidth="1"/>
    <col min="6204" max="6205" width="8.88671875" style="30" customWidth="1"/>
    <col min="6206" max="6400" width="9" style="30"/>
    <col min="6401" max="6401" width="5.88671875" style="30" customWidth="1"/>
    <col min="6402" max="6402" width="10.6640625" style="30" customWidth="1"/>
    <col min="6403" max="6403" width="14.88671875" style="30" customWidth="1"/>
    <col min="6404" max="6404" width="6.6640625" style="30" customWidth="1"/>
    <col min="6405" max="6405" width="6.88671875" style="30" customWidth="1"/>
    <col min="6406" max="6406" width="11.109375" style="30" customWidth="1"/>
    <col min="6407" max="6407" width="12.44140625" style="30" customWidth="1"/>
    <col min="6408" max="6408" width="8.88671875" style="30" customWidth="1"/>
    <col min="6409" max="6409" width="5.88671875" style="30" customWidth="1"/>
    <col min="6410" max="6410" width="12.109375" style="30" customWidth="1"/>
    <col min="6411" max="6411" width="13" style="30" customWidth="1"/>
    <col min="6412" max="6412" width="6.88671875" style="30" customWidth="1"/>
    <col min="6413" max="6413" width="7.88671875" style="30" customWidth="1"/>
    <col min="6414" max="6415" width="13.109375" style="30" customWidth="1"/>
    <col min="6416" max="6459" width="10.44140625" style="30" customWidth="1"/>
    <col min="6460" max="6461" width="8.88671875" style="30" customWidth="1"/>
    <col min="6462" max="6656" width="9" style="30"/>
    <col min="6657" max="6657" width="5.88671875" style="30" customWidth="1"/>
    <col min="6658" max="6658" width="10.6640625" style="30" customWidth="1"/>
    <col min="6659" max="6659" width="14.88671875" style="30" customWidth="1"/>
    <col min="6660" max="6660" width="6.6640625" style="30" customWidth="1"/>
    <col min="6661" max="6661" width="6.88671875" style="30" customWidth="1"/>
    <col min="6662" max="6662" width="11.109375" style="30" customWidth="1"/>
    <col min="6663" max="6663" width="12.44140625" style="30" customWidth="1"/>
    <col min="6664" max="6664" width="8.88671875" style="30" customWidth="1"/>
    <col min="6665" max="6665" width="5.88671875" style="30" customWidth="1"/>
    <col min="6666" max="6666" width="12.109375" style="30" customWidth="1"/>
    <col min="6667" max="6667" width="13" style="30" customWidth="1"/>
    <col min="6668" max="6668" width="6.88671875" style="30" customWidth="1"/>
    <col min="6669" max="6669" width="7.88671875" style="30" customWidth="1"/>
    <col min="6670" max="6671" width="13.109375" style="30" customWidth="1"/>
    <col min="6672" max="6715" width="10.44140625" style="30" customWidth="1"/>
    <col min="6716" max="6717" width="8.88671875" style="30" customWidth="1"/>
    <col min="6718" max="6912" width="9" style="30"/>
    <col min="6913" max="6913" width="5.88671875" style="30" customWidth="1"/>
    <col min="6914" max="6914" width="10.6640625" style="30" customWidth="1"/>
    <col min="6915" max="6915" width="14.88671875" style="30" customWidth="1"/>
    <col min="6916" max="6916" width="6.6640625" style="30" customWidth="1"/>
    <col min="6917" max="6917" width="6.88671875" style="30" customWidth="1"/>
    <col min="6918" max="6918" width="11.109375" style="30" customWidth="1"/>
    <col min="6919" max="6919" width="12.44140625" style="30" customWidth="1"/>
    <col min="6920" max="6920" width="8.88671875" style="30" customWidth="1"/>
    <col min="6921" max="6921" width="5.88671875" style="30" customWidth="1"/>
    <col min="6922" max="6922" width="12.109375" style="30" customWidth="1"/>
    <col min="6923" max="6923" width="13" style="30" customWidth="1"/>
    <col min="6924" max="6924" width="6.88671875" style="30" customWidth="1"/>
    <col min="6925" max="6925" width="7.88671875" style="30" customWidth="1"/>
    <col min="6926" max="6927" width="13.109375" style="30" customWidth="1"/>
    <col min="6928" max="6971" width="10.44140625" style="30" customWidth="1"/>
    <col min="6972" max="6973" width="8.88671875" style="30" customWidth="1"/>
    <col min="6974" max="7168" width="9" style="30"/>
    <col min="7169" max="7169" width="5.88671875" style="30" customWidth="1"/>
    <col min="7170" max="7170" width="10.6640625" style="30" customWidth="1"/>
    <col min="7171" max="7171" width="14.88671875" style="30" customWidth="1"/>
    <col min="7172" max="7172" width="6.6640625" style="30" customWidth="1"/>
    <col min="7173" max="7173" width="6.88671875" style="30" customWidth="1"/>
    <col min="7174" max="7174" width="11.109375" style="30" customWidth="1"/>
    <col min="7175" max="7175" width="12.44140625" style="30" customWidth="1"/>
    <col min="7176" max="7176" width="8.88671875" style="30" customWidth="1"/>
    <col min="7177" max="7177" width="5.88671875" style="30" customWidth="1"/>
    <col min="7178" max="7178" width="12.109375" style="30" customWidth="1"/>
    <col min="7179" max="7179" width="13" style="30" customWidth="1"/>
    <col min="7180" max="7180" width="6.88671875" style="30" customWidth="1"/>
    <col min="7181" max="7181" width="7.88671875" style="30" customWidth="1"/>
    <col min="7182" max="7183" width="13.109375" style="30" customWidth="1"/>
    <col min="7184" max="7227" width="10.44140625" style="30" customWidth="1"/>
    <col min="7228" max="7229" width="8.88671875" style="30" customWidth="1"/>
    <col min="7230" max="7424" width="9" style="30"/>
    <col min="7425" max="7425" width="5.88671875" style="30" customWidth="1"/>
    <col min="7426" max="7426" width="10.6640625" style="30" customWidth="1"/>
    <col min="7427" max="7427" width="14.88671875" style="30" customWidth="1"/>
    <col min="7428" max="7428" width="6.6640625" style="30" customWidth="1"/>
    <col min="7429" max="7429" width="6.88671875" style="30" customWidth="1"/>
    <col min="7430" max="7430" width="11.109375" style="30" customWidth="1"/>
    <col min="7431" max="7431" width="12.44140625" style="30" customWidth="1"/>
    <col min="7432" max="7432" width="8.88671875" style="30" customWidth="1"/>
    <col min="7433" max="7433" width="5.88671875" style="30" customWidth="1"/>
    <col min="7434" max="7434" width="12.109375" style="30" customWidth="1"/>
    <col min="7435" max="7435" width="13" style="30" customWidth="1"/>
    <col min="7436" max="7436" width="6.88671875" style="30" customWidth="1"/>
    <col min="7437" max="7437" width="7.88671875" style="30" customWidth="1"/>
    <col min="7438" max="7439" width="13.109375" style="30" customWidth="1"/>
    <col min="7440" max="7483" width="10.44140625" style="30" customWidth="1"/>
    <col min="7484" max="7485" width="8.88671875" style="30" customWidth="1"/>
    <col min="7486" max="7680" width="9" style="30"/>
    <col min="7681" max="7681" width="5.88671875" style="30" customWidth="1"/>
    <col min="7682" max="7682" width="10.6640625" style="30" customWidth="1"/>
    <col min="7683" max="7683" width="14.88671875" style="30" customWidth="1"/>
    <col min="7684" max="7684" width="6.6640625" style="30" customWidth="1"/>
    <col min="7685" max="7685" width="6.88671875" style="30" customWidth="1"/>
    <col min="7686" max="7686" width="11.109375" style="30" customWidth="1"/>
    <col min="7687" max="7687" width="12.44140625" style="30" customWidth="1"/>
    <col min="7688" max="7688" width="8.88671875" style="30" customWidth="1"/>
    <col min="7689" max="7689" width="5.88671875" style="30" customWidth="1"/>
    <col min="7690" max="7690" width="12.109375" style="30" customWidth="1"/>
    <col min="7691" max="7691" width="13" style="30" customWidth="1"/>
    <col min="7692" max="7692" width="6.88671875" style="30" customWidth="1"/>
    <col min="7693" max="7693" width="7.88671875" style="30" customWidth="1"/>
    <col min="7694" max="7695" width="13.109375" style="30" customWidth="1"/>
    <col min="7696" max="7739" width="10.44140625" style="30" customWidth="1"/>
    <col min="7740" max="7741" width="8.88671875" style="30" customWidth="1"/>
    <col min="7742" max="7936" width="9" style="30"/>
    <col min="7937" max="7937" width="5.88671875" style="30" customWidth="1"/>
    <col min="7938" max="7938" width="10.6640625" style="30" customWidth="1"/>
    <col min="7939" max="7939" width="14.88671875" style="30" customWidth="1"/>
    <col min="7940" max="7940" width="6.6640625" style="30" customWidth="1"/>
    <col min="7941" max="7941" width="6.88671875" style="30" customWidth="1"/>
    <col min="7942" max="7942" width="11.109375" style="30" customWidth="1"/>
    <col min="7943" max="7943" width="12.44140625" style="30" customWidth="1"/>
    <col min="7944" max="7944" width="8.88671875" style="30" customWidth="1"/>
    <col min="7945" max="7945" width="5.88671875" style="30" customWidth="1"/>
    <col min="7946" max="7946" width="12.109375" style="30" customWidth="1"/>
    <col min="7947" max="7947" width="13" style="30" customWidth="1"/>
    <col min="7948" max="7948" width="6.88671875" style="30" customWidth="1"/>
    <col min="7949" max="7949" width="7.88671875" style="30" customWidth="1"/>
    <col min="7950" max="7951" width="13.109375" style="30" customWidth="1"/>
    <col min="7952" max="7995" width="10.44140625" style="30" customWidth="1"/>
    <col min="7996" max="7997" width="8.88671875" style="30" customWidth="1"/>
    <col min="7998" max="8192" width="9" style="30"/>
    <col min="8193" max="8193" width="5.88671875" style="30" customWidth="1"/>
    <col min="8194" max="8194" width="10.6640625" style="30" customWidth="1"/>
    <col min="8195" max="8195" width="14.88671875" style="30" customWidth="1"/>
    <col min="8196" max="8196" width="6.6640625" style="30" customWidth="1"/>
    <col min="8197" max="8197" width="6.88671875" style="30" customWidth="1"/>
    <col min="8198" max="8198" width="11.109375" style="30" customWidth="1"/>
    <col min="8199" max="8199" width="12.44140625" style="30" customWidth="1"/>
    <col min="8200" max="8200" width="8.88671875" style="30" customWidth="1"/>
    <col min="8201" max="8201" width="5.88671875" style="30" customWidth="1"/>
    <col min="8202" max="8202" width="12.109375" style="30" customWidth="1"/>
    <col min="8203" max="8203" width="13" style="30" customWidth="1"/>
    <col min="8204" max="8204" width="6.88671875" style="30" customWidth="1"/>
    <col min="8205" max="8205" width="7.88671875" style="30" customWidth="1"/>
    <col min="8206" max="8207" width="13.109375" style="30" customWidth="1"/>
    <col min="8208" max="8251" width="10.44140625" style="30" customWidth="1"/>
    <col min="8252" max="8253" width="8.88671875" style="30" customWidth="1"/>
    <col min="8254" max="8448" width="9" style="30"/>
    <col min="8449" max="8449" width="5.88671875" style="30" customWidth="1"/>
    <col min="8450" max="8450" width="10.6640625" style="30" customWidth="1"/>
    <col min="8451" max="8451" width="14.88671875" style="30" customWidth="1"/>
    <col min="8452" max="8452" width="6.6640625" style="30" customWidth="1"/>
    <col min="8453" max="8453" width="6.88671875" style="30" customWidth="1"/>
    <col min="8454" max="8454" width="11.109375" style="30" customWidth="1"/>
    <col min="8455" max="8455" width="12.44140625" style="30" customWidth="1"/>
    <col min="8456" max="8456" width="8.88671875" style="30" customWidth="1"/>
    <col min="8457" max="8457" width="5.88671875" style="30" customWidth="1"/>
    <col min="8458" max="8458" width="12.109375" style="30" customWidth="1"/>
    <col min="8459" max="8459" width="13" style="30" customWidth="1"/>
    <col min="8460" max="8460" width="6.88671875" style="30" customWidth="1"/>
    <col min="8461" max="8461" width="7.88671875" style="30" customWidth="1"/>
    <col min="8462" max="8463" width="13.109375" style="30" customWidth="1"/>
    <col min="8464" max="8507" width="10.44140625" style="30" customWidth="1"/>
    <col min="8508" max="8509" width="8.88671875" style="30" customWidth="1"/>
    <col min="8510" max="8704" width="9" style="30"/>
    <col min="8705" max="8705" width="5.88671875" style="30" customWidth="1"/>
    <col min="8706" max="8706" width="10.6640625" style="30" customWidth="1"/>
    <col min="8707" max="8707" width="14.88671875" style="30" customWidth="1"/>
    <col min="8708" max="8708" width="6.6640625" style="30" customWidth="1"/>
    <col min="8709" max="8709" width="6.88671875" style="30" customWidth="1"/>
    <col min="8710" max="8710" width="11.109375" style="30" customWidth="1"/>
    <col min="8711" max="8711" width="12.44140625" style="30" customWidth="1"/>
    <col min="8712" max="8712" width="8.88671875" style="30" customWidth="1"/>
    <col min="8713" max="8713" width="5.88671875" style="30" customWidth="1"/>
    <col min="8714" max="8714" width="12.109375" style="30" customWidth="1"/>
    <col min="8715" max="8715" width="13" style="30" customWidth="1"/>
    <col min="8716" max="8716" width="6.88671875" style="30" customWidth="1"/>
    <col min="8717" max="8717" width="7.88671875" style="30" customWidth="1"/>
    <col min="8718" max="8719" width="13.109375" style="30" customWidth="1"/>
    <col min="8720" max="8763" width="10.44140625" style="30" customWidth="1"/>
    <col min="8764" max="8765" width="8.88671875" style="30" customWidth="1"/>
    <col min="8766" max="8960" width="9" style="30"/>
    <col min="8961" max="8961" width="5.88671875" style="30" customWidth="1"/>
    <col min="8962" max="8962" width="10.6640625" style="30" customWidth="1"/>
    <col min="8963" max="8963" width="14.88671875" style="30" customWidth="1"/>
    <col min="8964" max="8964" width="6.6640625" style="30" customWidth="1"/>
    <col min="8965" max="8965" width="6.88671875" style="30" customWidth="1"/>
    <col min="8966" max="8966" width="11.109375" style="30" customWidth="1"/>
    <col min="8967" max="8967" width="12.44140625" style="30" customWidth="1"/>
    <col min="8968" max="8968" width="8.88671875" style="30" customWidth="1"/>
    <col min="8969" max="8969" width="5.88671875" style="30" customWidth="1"/>
    <col min="8970" max="8970" width="12.109375" style="30" customWidth="1"/>
    <col min="8971" max="8971" width="13" style="30" customWidth="1"/>
    <col min="8972" max="8972" width="6.88671875" style="30" customWidth="1"/>
    <col min="8973" max="8973" width="7.88671875" style="30" customWidth="1"/>
    <col min="8974" max="8975" width="13.109375" style="30" customWidth="1"/>
    <col min="8976" max="9019" width="10.44140625" style="30" customWidth="1"/>
    <col min="9020" max="9021" width="8.88671875" style="30" customWidth="1"/>
    <col min="9022" max="9216" width="9" style="30"/>
    <col min="9217" max="9217" width="5.88671875" style="30" customWidth="1"/>
    <col min="9218" max="9218" width="10.6640625" style="30" customWidth="1"/>
    <col min="9219" max="9219" width="14.88671875" style="30" customWidth="1"/>
    <col min="9220" max="9220" width="6.6640625" style="30" customWidth="1"/>
    <col min="9221" max="9221" width="6.88671875" style="30" customWidth="1"/>
    <col min="9222" max="9222" width="11.109375" style="30" customWidth="1"/>
    <col min="9223" max="9223" width="12.44140625" style="30" customWidth="1"/>
    <col min="9224" max="9224" width="8.88671875" style="30" customWidth="1"/>
    <col min="9225" max="9225" width="5.88671875" style="30" customWidth="1"/>
    <col min="9226" max="9226" width="12.109375" style="30" customWidth="1"/>
    <col min="9227" max="9227" width="13" style="30" customWidth="1"/>
    <col min="9228" max="9228" width="6.88671875" style="30" customWidth="1"/>
    <col min="9229" max="9229" width="7.88671875" style="30" customWidth="1"/>
    <col min="9230" max="9231" width="13.109375" style="30" customWidth="1"/>
    <col min="9232" max="9275" width="10.44140625" style="30" customWidth="1"/>
    <col min="9276" max="9277" width="8.88671875" style="30" customWidth="1"/>
    <col min="9278" max="9472" width="9" style="30"/>
    <col min="9473" max="9473" width="5.88671875" style="30" customWidth="1"/>
    <col min="9474" max="9474" width="10.6640625" style="30" customWidth="1"/>
    <col min="9475" max="9475" width="14.88671875" style="30" customWidth="1"/>
    <col min="9476" max="9476" width="6.6640625" style="30" customWidth="1"/>
    <col min="9477" max="9477" width="6.88671875" style="30" customWidth="1"/>
    <col min="9478" max="9478" width="11.109375" style="30" customWidth="1"/>
    <col min="9479" max="9479" width="12.44140625" style="30" customWidth="1"/>
    <col min="9480" max="9480" width="8.88671875" style="30" customWidth="1"/>
    <col min="9481" max="9481" width="5.88671875" style="30" customWidth="1"/>
    <col min="9482" max="9482" width="12.109375" style="30" customWidth="1"/>
    <col min="9483" max="9483" width="13" style="30" customWidth="1"/>
    <col min="9484" max="9484" width="6.88671875" style="30" customWidth="1"/>
    <col min="9485" max="9485" width="7.88671875" style="30" customWidth="1"/>
    <col min="9486" max="9487" width="13.109375" style="30" customWidth="1"/>
    <col min="9488" max="9531" width="10.44140625" style="30" customWidth="1"/>
    <col min="9532" max="9533" width="8.88671875" style="30" customWidth="1"/>
    <col min="9534" max="9728" width="9" style="30"/>
    <col min="9729" max="9729" width="5.88671875" style="30" customWidth="1"/>
    <col min="9730" max="9730" width="10.6640625" style="30" customWidth="1"/>
    <col min="9731" max="9731" width="14.88671875" style="30" customWidth="1"/>
    <col min="9732" max="9732" width="6.6640625" style="30" customWidth="1"/>
    <col min="9733" max="9733" width="6.88671875" style="30" customWidth="1"/>
    <col min="9734" max="9734" width="11.109375" style="30" customWidth="1"/>
    <col min="9735" max="9735" width="12.44140625" style="30" customWidth="1"/>
    <col min="9736" max="9736" width="8.88671875" style="30" customWidth="1"/>
    <col min="9737" max="9737" width="5.88671875" style="30" customWidth="1"/>
    <col min="9738" max="9738" width="12.109375" style="30" customWidth="1"/>
    <col min="9739" max="9739" width="13" style="30" customWidth="1"/>
    <col min="9740" max="9740" width="6.88671875" style="30" customWidth="1"/>
    <col min="9741" max="9741" width="7.88671875" style="30" customWidth="1"/>
    <col min="9742" max="9743" width="13.109375" style="30" customWidth="1"/>
    <col min="9744" max="9787" width="10.44140625" style="30" customWidth="1"/>
    <col min="9788" max="9789" width="8.88671875" style="30" customWidth="1"/>
    <col min="9790" max="9984" width="9" style="30"/>
    <col min="9985" max="9985" width="5.88671875" style="30" customWidth="1"/>
    <col min="9986" max="9986" width="10.6640625" style="30" customWidth="1"/>
    <col min="9987" max="9987" width="14.88671875" style="30" customWidth="1"/>
    <col min="9988" max="9988" width="6.6640625" style="30" customWidth="1"/>
    <col min="9989" max="9989" width="6.88671875" style="30" customWidth="1"/>
    <col min="9990" max="9990" width="11.109375" style="30" customWidth="1"/>
    <col min="9991" max="9991" width="12.44140625" style="30" customWidth="1"/>
    <col min="9992" max="9992" width="8.88671875" style="30" customWidth="1"/>
    <col min="9993" max="9993" width="5.88671875" style="30" customWidth="1"/>
    <col min="9994" max="9994" width="12.109375" style="30" customWidth="1"/>
    <col min="9995" max="9995" width="13" style="30" customWidth="1"/>
    <col min="9996" max="9996" width="6.88671875" style="30" customWidth="1"/>
    <col min="9997" max="9997" width="7.88671875" style="30" customWidth="1"/>
    <col min="9998" max="9999" width="13.109375" style="30" customWidth="1"/>
    <col min="10000" max="10043" width="10.44140625" style="30" customWidth="1"/>
    <col min="10044" max="10045" width="8.88671875" style="30" customWidth="1"/>
    <col min="10046" max="10240" width="9" style="30"/>
    <col min="10241" max="10241" width="5.88671875" style="30" customWidth="1"/>
    <col min="10242" max="10242" width="10.6640625" style="30" customWidth="1"/>
    <col min="10243" max="10243" width="14.88671875" style="30" customWidth="1"/>
    <col min="10244" max="10244" width="6.6640625" style="30" customWidth="1"/>
    <col min="10245" max="10245" width="6.88671875" style="30" customWidth="1"/>
    <col min="10246" max="10246" width="11.109375" style="30" customWidth="1"/>
    <col min="10247" max="10247" width="12.44140625" style="30" customWidth="1"/>
    <col min="10248" max="10248" width="8.88671875" style="30" customWidth="1"/>
    <col min="10249" max="10249" width="5.88671875" style="30" customWidth="1"/>
    <col min="10250" max="10250" width="12.109375" style="30" customWidth="1"/>
    <col min="10251" max="10251" width="13" style="30" customWidth="1"/>
    <col min="10252" max="10252" width="6.88671875" style="30" customWidth="1"/>
    <col min="10253" max="10253" width="7.88671875" style="30" customWidth="1"/>
    <col min="10254" max="10255" width="13.109375" style="30" customWidth="1"/>
    <col min="10256" max="10299" width="10.44140625" style="30" customWidth="1"/>
    <col min="10300" max="10301" width="8.88671875" style="30" customWidth="1"/>
    <col min="10302" max="10496" width="9" style="30"/>
    <col min="10497" max="10497" width="5.88671875" style="30" customWidth="1"/>
    <col min="10498" max="10498" width="10.6640625" style="30" customWidth="1"/>
    <col min="10499" max="10499" width="14.88671875" style="30" customWidth="1"/>
    <col min="10500" max="10500" width="6.6640625" style="30" customWidth="1"/>
    <col min="10501" max="10501" width="6.88671875" style="30" customWidth="1"/>
    <col min="10502" max="10502" width="11.109375" style="30" customWidth="1"/>
    <col min="10503" max="10503" width="12.44140625" style="30" customWidth="1"/>
    <col min="10504" max="10504" width="8.88671875" style="30" customWidth="1"/>
    <col min="10505" max="10505" width="5.88671875" style="30" customWidth="1"/>
    <col min="10506" max="10506" width="12.109375" style="30" customWidth="1"/>
    <col min="10507" max="10507" width="13" style="30" customWidth="1"/>
    <col min="10508" max="10508" width="6.88671875" style="30" customWidth="1"/>
    <col min="10509" max="10509" width="7.88671875" style="30" customWidth="1"/>
    <col min="10510" max="10511" width="13.109375" style="30" customWidth="1"/>
    <col min="10512" max="10555" width="10.44140625" style="30" customWidth="1"/>
    <col min="10556" max="10557" width="8.88671875" style="30" customWidth="1"/>
    <col min="10558" max="10752" width="9" style="30"/>
    <col min="10753" max="10753" width="5.88671875" style="30" customWidth="1"/>
    <col min="10754" max="10754" width="10.6640625" style="30" customWidth="1"/>
    <col min="10755" max="10755" width="14.88671875" style="30" customWidth="1"/>
    <col min="10756" max="10756" width="6.6640625" style="30" customWidth="1"/>
    <col min="10757" max="10757" width="6.88671875" style="30" customWidth="1"/>
    <col min="10758" max="10758" width="11.109375" style="30" customWidth="1"/>
    <col min="10759" max="10759" width="12.44140625" style="30" customWidth="1"/>
    <col min="10760" max="10760" width="8.88671875" style="30" customWidth="1"/>
    <col min="10761" max="10761" width="5.88671875" style="30" customWidth="1"/>
    <col min="10762" max="10762" width="12.109375" style="30" customWidth="1"/>
    <col min="10763" max="10763" width="13" style="30" customWidth="1"/>
    <col min="10764" max="10764" width="6.88671875" style="30" customWidth="1"/>
    <col min="10765" max="10765" width="7.88671875" style="30" customWidth="1"/>
    <col min="10766" max="10767" width="13.109375" style="30" customWidth="1"/>
    <col min="10768" max="10811" width="10.44140625" style="30" customWidth="1"/>
    <col min="10812" max="10813" width="8.88671875" style="30" customWidth="1"/>
    <col min="10814" max="11008" width="9" style="30"/>
    <col min="11009" max="11009" width="5.88671875" style="30" customWidth="1"/>
    <col min="11010" max="11010" width="10.6640625" style="30" customWidth="1"/>
    <col min="11011" max="11011" width="14.88671875" style="30" customWidth="1"/>
    <col min="11012" max="11012" width="6.6640625" style="30" customWidth="1"/>
    <col min="11013" max="11013" width="6.88671875" style="30" customWidth="1"/>
    <col min="11014" max="11014" width="11.109375" style="30" customWidth="1"/>
    <col min="11015" max="11015" width="12.44140625" style="30" customWidth="1"/>
    <col min="11016" max="11016" width="8.88671875" style="30" customWidth="1"/>
    <col min="11017" max="11017" width="5.88671875" style="30" customWidth="1"/>
    <col min="11018" max="11018" width="12.109375" style="30" customWidth="1"/>
    <col min="11019" max="11019" width="13" style="30" customWidth="1"/>
    <col min="11020" max="11020" width="6.88671875" style="30" customWidth="1"/>
    <col min="11021" max="11021" width="7.88671875" style="30" customWidth="1"/>
    <col min="11022" max="11023" width="13.109375" style="30" customWidth="1"/>
    <col min="11024" max="11067" width="10.44140625" style="30" customWidth="1"/>
    <col min="11068" max="11069" width="8.88671875" style="30" customWidth="1"/>
    <col min="11070" max="11264" width="9" style="30"/>
    <col min="11265" max="11265" width="5.88671875" style="30" customWidth="1"/>
    <col min="11266" max="11266" width="10.6640625" style="30" customWidth="1"/>
    <col min="11267" max="11267" width="14.88671875" style="30" customWidth="1"/>
    <col min="11268" max="11268" width="6.6640625" style="30" customWidth="1"/>
    <col min="11269" max="11269" width="6.88671875" style="30" customWidth="1"/>
    <col min="11270" max="11270" width="11.109375" style="30" customWidth="1"/>
    <col min="11271" max="11271" width="12.44140625" style="30" customWidth="1"/>
    <col min="11272" max="11272" width="8.88671875" style="30" customWidth="1"/>
    <col min="11273" max="11273" width="5.88671875" style="30" customWidth="1"/>
    <col min="11274" max="11274" width="12.109375" style="30" customWidth="1"/>
    <col min="11275" max="11275" width="13" style="30" customWidth="1"/>
    <col min="11276" max="11276" width="6.88671875" style="30" customWidth="1"/>
    <col min="11277" max="11277" width="7.88671875" style="30" customWidth="1"/>
    <col min="11278" max="11279" width="13.109375" style="30" customWidth="1"/>
    <col min="11280" max="11323" width="10.44140625" style="30" customWidth="1"/>
    <col min="11324" max="11325" width="8.88671875" style="30" customWidth="1"/>
    <col min="11326" max="11520" width="9" style="30"/>
    <col min="11521" max="11521" width="5.88671875" style="30" customWidth="1"/>
    <col min="11522" max="11522" width="10.6640625" style="30" customWidth="1"/>
    <col min="11523" max="11523" width="14.88671875" style="30" customWidth="1"/>
    <col min="11524" max="11524" width="6.6640625" style="30" customWidth="1"/>
    <col min="11525" max="11525" width="6.88671875" style="30" customWidth="1"/>
    <col min="11526" max="11526" width="11.109375" style="30" customWidth="1"/>
    <col min="11527" max="11527" width="12.44140625" style="30" customWidth="1"/>
    <col min="11528" max="11528" width="8.88671875" style="30" customWidth="1"/>
    <col min="11529" max="11529" width="5.88671875" style="30" customWidth="1"/>
    <col min="11530" max="11530" width="12.109375" style="30" customWidth="1"/>
    <col min="11531" max="11531" width="13" style="30" customWidth="1"/>
    <col min="11532" max="11532" width="6.88671875" style="30" customWidth="1"/>
    <col min="11533" max="11533" width="7.88671875" style="30" customWidth="1"/>
    <col min="11534" max="11535" width="13.109375" style="30" customWidth="1"/>
    <col min="11536" max="11579" width="10.44140625" style="30" customWidth="1"/>
    <col min="11580" max="11581" width="8.88671875" style="30" customWidth="1"/>
    <col min="11582" max="11776" width="9" style="30"/>
    <col min="11777" max="11777" width="5.88671875" style="30" customWidth="1"/>
    <col min="11778" max="11778" width="10.6640625" style="30" customWidth="1"/>
    <col min="11779" max="11779" width="14.88671875" style="30" customWidth="1"/>
    <col min="11780" max="11780" width="6.6640625" style="30" customWidth="1"/>
    <col min="11781" max="11781" width="6.88671875" style="30" customWidth="1"/>
    <col min="11782" max="11782" width="11.109375" style="30" customWidth="1"/>
    <col min="11783" max="11783" width="12.44140625" style="30" customWidth="1"/>
    <col min="11784" max="11784" width="8.88671875" style="30" customWidth="1"/>
    <col min="11785" max="11785" width="5.88671875" style="30" customWidth="1"/>
    <col min="11786" max="11786" width="12.109375" style="30" customWidth="1"/>
    <col min="11787" max="11787" width="13" style="30" customWidth="1"/>
    <col min="11788" max="11788" width="6.88671875" style="30" customWidth="1"/>
    <col min="11789" max="11789" width="7.88671875" style="30" customWidth="1"/>
    <col min="11790" max="11791" width="13.109375" style="30" customWidth="1"/>
    <col min="11792" max="11835" width="10.44140625" style="30" customWidth="1"/>
    <col min="11836" max="11837" width="8.88671875" style="30" customWidth="1"/>
    <col min="11838" max="12032" width="9" style="30"/>
    <col min="12033" max="12033" width="5.88671875" style="30" customWidth="1"/>
    <col min="12034" max="12034" width="10.6640625" style="30" customWidth="1"/>
    <col min="12035" max="12035" width="14.88671875" style="30" customWidth="1"/>
    <col min="12036" max="12036" width="6.6640625" style="30" customWidth="1"/>
    <col min="12037" max="12037" width="6.88671875" style="30" customWidth="1"/>
    <col min="12038" max="12038" width="11.109375" style="30" customWidth="1"/>
    <col min="12039" max="12039" width="12.44140625" style="30" customWidth="1"/>
    <col min="12040" max="12040" width="8.88671875" style="30" customWidth="1"/>
    <col min="12041" max="12041" width="5.88671875" style="30" customWidth="1"/>
    <col min="12042" max="12042" width="12.109375" style="30" customWidth="1"/>
    <col min="12043" max="12043" width="13" style="30" customWidth="1"/>
    <col min="12044" max="12044" width="6.88671875" style="30" customWidth="1"/>
    <col min="12045" max="12045" width="7.88671875" style="30" customWidth="1"/>
    <col min="12046" max="12047" width="13.109375" style="30" customWidth="1"/>
    <col min="12048" max="12091" width="10.44140625" style="30" customWidth="1"/>
    <col min="12092" max="12093" width="8.88671875" style="30" customWidth="1"/>
    <col min="12094" max="12288" width="9" style="30"/>
    <col min="12289" max="12289" width="5.88671875" style="30" customWidth="1"/>
    <col min="12290" max="12290" width="10.6640625" style="30" customWidth="1"/>
    <col min="12291" max="12291" width="14.88671875" style="30" customWidth="1"/>
    <col min="12292" max="12292" width="6.6640625" style="30" customWidth="1"/>
    <col min="12293" max="12293" width="6.88671875" style="30" customWidth="1"/>
    <col min="12294" max="12294" width="11.109375" style="30" customWidth="1"/>
    <col min="12295" max="12295" width="12.44140625" style="30" customWidth="1"/>
    <col min="12296" max="12296" width="8.88671875" style="30" customWidth="1"/>
    <col min="12297" max="12297" width="5.88671875" style="30" customWidth="1"/>
    <col min="12298" max="12298" width="12.109375" style="30" customWidth="1"/>
    <col min="12299" max="12299" width="13" style="30" customWidth="1"/>
    <col min="12300" max="12300" width="6.88671875" style="30" customWidth="1"/>
    <col min="12301" max="12301" width="7.88671875" style="30" customWidth="1"/>
    <col min="12302" max="12303" width="13.109375" style="30" customWidth="1"/>
    <col min="12304" max="12347" width="10.44140625" style="30" customWidth="1"/>
    <col min="12348" max="12349" width="8.88671875" style="30" customWidth="1"/>
    <col min="12350" max="12544" width="9" style="30"/>
    <col min="12545" max="12545" width="5.88671875" style="30" customWidth="1"/>
    <col min="12546" max="12546" width="10.6640625" style="30" customWidth="1"/>
    <col min="12547" max="12547" width="14.88671875" style="30" customWidth="1"/>
    <col min="12548" max="12548" width="6.6640625" style="30" customWidth="1"/>
    <col min="12549" max="12549" width="6.88671875" style="30" customWidth="1"/>
    <col min="12550" max="12550" width="11.109375" style="30" customWidth="1"/>
    <col min="12551" max="12551" width="12.44140625" style="30" customWidth="1"/>
    <col min="12552" max="12552" width="8.88671875" style="30" customWidth="1"/>
    <col min="12553" max="12553" width="5.88671875" style="30" customWidth="1"/>
    <col min="12554" max="12554" width="12.109375" style="30" customWidth="1"/>
    <col min="12555" max="12555" width="13" style="30" customWidth="1"/>
    <col min="12556" max="12556" width="6.88671875" style="30" customWidth="1"/>
    <col min="12557" max="12557" width="7.88671875" style="30" customWidth="1"/>
    <col min="12558" max="12559" width="13.109375" style="30" customWidth="1"/>
    <col min="12560" max="12603" width="10.44140625" style="30" customWidth="1"/>
    <col min="12604" max="12605" width="8.88671875" style="30" customWidth="1"/>
    <col min="12606" max="12800" width="9" style="30"/>
    <col min="12801" max="12801" width="5.88671875" style="30" customWidth="1"/>
    <col min="12802" max="12802" width="10.6640625" style="30" customWidth="1"/>
    <col min="12803" max="12803" width="14.88671875" style="30" customWidth="1"/>
    <col min="12804" max="12804" width="6.6640625" style="30" customWidth="1"/>
    <col min="12805" max="12805" width="6.88671875" style="30" customWidth="1"/>
    <col min="12806" max="12806" width="11.109375" style="30" customWidth="1"/>
    <col min="12807" max="12807" width="12.44140625" style="30" customWidth="1"/>
    <col min="12808" max="12808" width="8.88671875" style="30" customWidth="1"/>
    <col min="12809" max="12809" width="5.88671875" style="30" customWidth="1"/>
    <col min="12810" max="12810" width="12.109375" style="30" customWidth="1"/>
    <col min="12811" max="12811" width="13" style="30" customWidth="1"/>
    <col min="12812" max="12812" width="6.88671875" style="30" customWidth="1"/>
    <col min="12813" max="12813" width="7.88671875" style="30" customWidth="1"/>
    <col min="12814" max="12815" width="13.109375" style="30" customWidth="1"/>
    <col min="12816" max="12859" width="10.44140625" style="30" customWidth="1"/>
    <col min="12860" max="12861" width="8.88671875" style="30" customWidth="1"/>
    <col min="12862" max="13056" width="9" style="30"/>
    <col min="13057" max="13057" width="5.88671875" style="30" customWidth="1"/>
    <col min="13058" max="13058" width="10.6640625" style="30" customWidth="1"/>
    <col min="13059" max="13059" width="14.88671875" style="30" customWidth="1"/>
    <col min="13060" max="13060" width="6.6640625" style="30" customWidth="1"/>
    <col min="13061" max="13061" width="6.88671875" style="30" customWidth="1"/>
    <col min="13062" max="13062" width="11.109375" style="30" customWidth="1"/>
    <col min="13063" max="13063" width="12.44140625" style="30" customWidth="1"/>
    <col min="13064" max="13064" width="8.88671875" style="30" customWidth="1"/>
    <col min="13065" max="13065" width="5.88671875" style="30" customWidth="1"/>
    <col min="13066" max="13066" width="12.109375" style="30" customWidth="1"/>
    <col min="13067" max="13067" width="13" style="30" customWidth="1"/>
    <col min="13068" max="13068" width="6.88671875" style="30" customWidth="1"/>
    <col min="13069" max="13069" width="7.88671875" style="30" customWidth="1"/>
    <col min="13070" max="13071" width="13.109375" style="30" customWidth="1"/>
    <col min="13072" max="13115" width="10.44140625" style="30" customWidth="1"/>
    <col min="13116" max="13117" width="8.88671875" style="30" customWidth="1"/>
    <col min="13118" max="13312" width="9" style="30"/>
    <col min="13313" max="13313" width="5.88671875" style="30" customWidth="1"/>
    <col min="13314" max="13314" width="10.6640625" style="30" customWidth="1"/>
    <col min="13315" max="13315" width="14.88671875" style="30" customWidth="1"/>
    <col min="13316" max="13316" width="6.6640625" style="30" customWidth="1"/>
    <col min="13317" max="13317" width="6.88671875" style="30" customWidth="1"/>
    <col min="13318" max="13318" width="11.109375" style="30" customWidth="1"/>
    <col min="13319" max="13319" width="12.44140625" style="30" customWidth="1"/>
    <col min="13320" max="13320" width="8.88671875" style="30" customWidth="1"/>
    <col min="13321" max="13321" width="5.88671875" style="30" customWidth="1"/>
    <col min="13322" max="13322" width="12.109375" style="30" customWidth="1"/>
    <col min="13323" max="13323" width="13" style="30" customWidth="1"/>
    <col min="13324" max="13324" width="6.88671875" style="30" customWidth="1"/>
    <col min="13325" max="13325" width="7.88671875" style="30" customWidth="1"/>
    <col min="13326" max="13327" width="13.109375" style="30" customWidth="1"/>
    <col min="13328" max="13371" width="10.44140625" style="30" customWidth="1"/>
    <col min="13372" max="13373" width="8.88671875" style="30" customWidth="1"/>
    <col min="13374" max="13568" width="9" style="30"/>
    <col min="13569" max="13569" width="5.88671875" style="30" customWidth="1"/>
    <col min="13570" max="13570" width="10.6640625" style="30" customWidth="1"/>
    <col min="13571" max="13571" width="14.88671875" style="30" customWidth="1"/>
    <col min="13572" max="13572" width="6.6640625" style="30" customWidth="1"/>
    <col min="13573" max="13573" width="6.88671875" style="30" customWidth="1"/>
    <col min="13574" max="13574" width="11.109375" style="30" customWidth="1"/>
    <col min="13575" max="13575" width="12.44140625" style="30" customWidth="1"/>
    <col min="13576" max="13576" width="8.88671875" style="30" customWidth="1"/>
    <col min="13577" max="13577" width="5.88671875" style="30" customWidth="1"/>
    <col min="13578" max="13578" width="12.109375" style="30" customWidth="1"/>
    <col min="13579" max="13579" width="13" style="30" customWidth="1"/>
    <col min="13580" max="13580" width="6.88671875" style="30" customWidth="1"/>
    <col min="13581" max="13581" width="7.88671875" style="30" customWidth="1"/>
    <col min="13582" max="13583" width="13.109375" style="30" customWidth="1"/>
    <col min="13584" max="13627" width="10.44140625" style="30" customWidth="1"/>
    <col min="13628" max="13629" width="8.88671875" style="30" customWidth="1"/>
    <col min="13630" max="13824" width="9" style="30"/>
    <col min="13825" max="13825" width="5.88671875" style="30" customWidth="1"/>
    <col min="13826" max="13826" width="10.6640625" style="30" customWidth="1"/>
    <col min="13827" max="13827" width="14.88671875" style="30" customWidth="1"/>
    <col min="13828" max="13828" width="6.6640625" style="30" customWidth="1"/>
    <col min="13829" max="13829" width="6.88671875" style="30" customWidth="1"/>
    <col min="13830" max="13830" width="11.109375" style="30" customWidth="1"/>
    <col min="13831" max="13831" width="12.44140625" style="30" customWidth="1"/>
    <col min="13832" max="13832" width="8.88671875" style="30" customWidth="1"/>
    <col min="13833" max="13833" width="5.88671875" style="30" customWidth="1"/>
    <col min="13834" max="13834" width="12.109375" style="30" customWidth="1"/>
    <col min="13835" max="13835" width="13" style="30" customWidth="1"/>
    <col min="13836" max="13836" width="6.88671875" style="30" customWidth="1"/>
    <col min="13837" max="13837" width="7.88671875" style="30" customWidth="1"/>
    <col min="13838" max="13839" width="13.109375" style="30" customWidth="1"/>
    <col min="13840" max="13883" width="10.44140625" style="30" customWidth="1"/>
    <col min="13884" max="13885" width="8.88671875" style="30" customWidth="1"/>
    <col min="13886" max="14080" width="9" style="30"/>
    <col min="14081" max="14081" width="5.88671875" style="30" customWidth="1"/>
    <col min="14082" max="14082" width="10.6640625" style="30" customWidth="1"/>
    <col min="14083" max="14083" width="14.88671875" style="30" customWidth="1"/>
    <col min="14084" max="14084" width="6.6640625" style="30" customWidth="1"/>
    <col min="14085" max="14085" width="6.88671875" style="30" customWidth="1"/>
    <col min="14086" max="14086" width="11.109375" style="30" customWidth="1"/>
    <col min="14087" max="14087" width="12.44140625" style="30" customWidth="1"/>
    <col min="14088" max="14088" width="8.88671875" style="30" customWidth="1"/>
    <col min="14089" max="14089" width="5.88671875" style="30" customWidth="1"/>
    <col min="14090" max="14090" width="12.109375" style="30" customWidth="1"/>
    <col min="14091" max="14091" width="13" style="30" customWidth="1"/>
    <col min="14092" max="14092" width="6.88671875" style="30" customWidth="1"/>
    <col min="14093" max="14093" width="7.88671875" style="30" customWidth="1"/>
    <col min="14094" max="14095" width="13.109375" style="30" customWidth="1"/>
    <col min="14096" max="14139" width="10.44140625" style="30" customWidth="1"/>
    <col min="14140" max="14141" width="8.88671875" style="30" customWidth="1"/>
    <col min="14142" max="14336" width="9" style="30"/>
    <col min="14337" max="14337" width="5.88671875" style="30" customWidth="1"/>
    <col min="14338" max="14338" width="10.6640625" style="30" customWidth="1"/>
    <col min="14339" max="14339" width="14.88671875" style="30" customWidth="1"/>
    <col min="14340" max="14340" width="6.6640625" style="30" customWidth="1"/>
    <col min="14341" max="14341" width="6.88671875" style="30" customWidth="1"/>
    <col min="14342" max="14342" width="11.109375" style="30" customWidth="1"/>
    <col min="14343" max="14343" width="12.44140625" style="30" customWidth="1"/>
    <col min="14344" max="14344" width="8.88671875" style="30" customWidth="1"/>
    <col min="14345" max="14345" width="5.88671875" style="30" customWidth="1"/>
    <col min="14346" max="14346" width="12.109375" style="30" customWidth="1"/>
    <col min="14347" max="14347" width="13" style="30" customWidth="1"/>
    <col min="14348" max="14348" width="6.88671875" style="30" customWidth="1"/>
    <col min="14349" max="14349" width="7.88671875" style="30" customWidth="1"/>
    <col min="14350" max="14351" width="13.109375" style="30" customWidth="1"/>
    <col min="14352" max="14395" width="10.44140625" style="30" customWidth="1"/>
    <col min="14396" max="14397" width="8.88671875" style="30" customWidth="1"/>
    <col min="14398" max="14592" width="9" style="30"/>
    <col min="14593" max="14593" width="5.88671875" style="30" customWidth="1"/>
    <col min="14594" max="14594" width="10.6640625" style="30" customWidth="1"/>
    <col min="14595" max="14595" width="14.88671875" style="30" customWidth="1"/>
    <col min="14596" max="14596" width="6.6640625" style="30" customWidth="1"/>
    <col min="14597" max="14597" width="6.88671875" style="30" customWidth="1"/>
    <col min="14598" max="14598" width="11.109375" style="30" customWidth="1"/>
    <col min="14599" max="14599" width="12.44140625" style="30" customWidth="1"/>
    <col min="14600" max="14600" width="8.88671875" style="30" customWidth="1"/>
    <col min="14601" max="14601" width="5.88671875" style="30" customWidth="1"/>
    <col min="14602" max="14602" width="12.109375" style="30" customWidth="1"/>
    <col min="14603" max="14603" width="13" style="30" customWidth="1"/>
    <col min="14604" max="14604" width="6.88671875" style="30" customWidth="1"/>
    <col min="14605" max="14605" width="7.88671875" style="30" customWidth="1"/>
    <col min="14606" max="14607" width="13.109375" style="30" customWidth="1"/>
    <col min="14608" max="14651" width="10.44140625" style="30" customWidth="1"/>
    <col min="14652" max="14653" width="8.88671875" style="30" customWidth="1"/>
    <col min="14654" max="14848" width="9" style="30"/>
    <col min="14849" max="14849" width="5.88671875" style="30" customWidth="1"/>
    <col min="14850" max="14850" width="10.6640625" style="30" customWidth="1"/>
    <col min="14851" max="14851" width="14.88671875" style="30" customWidth="1"/>
    <col min="14852" max="14852" width="6.6640625" style="30" customWidth="1"/>
    <col min="14853" max="14853" width="6.88671875" style="30" customWidth="1"/>
    <col min="14854" max="14854" width="11.109375" style="30" customWidth="1"/>
    <col min="14855" max="14855" width="12.44140625" style="30" customWidth="1"/>
    <col min="14856" max="14856" width="8.88671875" style="30" customWidth="1"/>
    <col min="14857" max="14857" width="5.88671875" style="30" customWidth="1"/>
    <col min="14858" max="14858" width="12.109375" style="30" customWidth="1"/>
    <col min="14859" max="14859" width="13" style="30" customWidth="1"/>
    <col min="14860" max="14860" width="6.88671875" style="30" customWidth="1"/>
    <col min="14861" max="14861" width="7.88671875" style="30" customWidth="1"/>
    <col min="14862" max="14863" width="13.109375" style="30" customWidth="1"/>
    <col min="14864" max="14907" width="10.44140625" style="30" customWidth="1"/>
    <col min="14908" max="14909" width="8.88671875" style="30" customWidth="1"/>
    <col min="14910" max="15104" width="9" style="30"/>
    <col min="15105" max="15105" width="5.88671875" style="30" customWidth="1"/>
    <col min="15106" max="15106" width="10.6640625" style="30" customWidth="1"/>
    <col min="15107" max="15107" width="14.88671875" style="30" customWidth="1"/>
    <col min="15108" max="15108" width="6.6640625" style="30" customWidth="1"/>
    <col min="15109" max="15109" width="6.88671875" style="30" customWidth="1"/>
    <col min="15110" max="15110" width="11.109375" style="30" customWidth="1"/>
    <col min="15111" max="15111" width="12.44140625" style="30" customWidth="1"/>
    <col min="15112" max="15112" width="8.88671875" style="30" customWidth="1"/>
    <col min="15113" max="15113" width="5.88671875" style="30" customWidth="1"/>
    <col min="15114" max="15114" width="12.109375" style="30" customWidth="1"/>
    <col min="15115" max="15115" width="13" style="30" customWidth="1"/>
    <col min="15116" max="15116" width="6.88671875" style="30" customWidth="1"/>
    <col min="15117" max="15117" width="7.88671875" style="30" customWidth="1"/>
    <col min="15118" max="15119" width="13.109375" style="30" customWidth="1"/>
    <col min="15120" max="15163" width="10.44140625" style="30" customWidth="1"/>
    <col min="15164" max="15165" width="8.88671875" style="30" customWidth="1"/>
    <col min="15166" max="15360" width="9" style="30"/>
    <col min="15361" max="15361" width="5.88671875" style="30" customWidth="1"/>
    <col min="15362" max="15362" width="10.6640625" style="30" customWidth="1"/>
    <col min="15363" max="15363" width="14.88671875" style="30" customWidth="1"/>
    <col min="15364" max="15364" width="6.6640625" style="30" customWidth="1"/>
    <col min="15365" max="15365" width="6.88671875" style="30" customWidth="1"/>
    <col min="15366" max="15366" width="11.109375" style="30" customWidth="1"/>
    <col min="15367" max="15367" width="12.44140625" style="30" customWidth="1"/>
    <col min="15368" max="15368" width="8.88671875" style="30" customWidth="1"/>
    <col min="15369" max="15369" width="5.88671875" style="30" customWidth="1"/>
    <col min="15370" max="15370" width="12.109375" style="30" customWidth="1"/>
    <col min="15371" max="15371" width="13" style="30" customWidth="1"/>
    <col min="15372" max="15372" width="6.88671875" style="30" customWidth="1"/>
    <col min="15373" max="15373" width="7.88671875" style="30" customWidth="1"/>
    <col min="15374" max="15375" width="13.109375" style="30" customWidth="1"/>
    <col min="15376" max="15419" width="10.44140625" style="30" customWidth="1"/>
    <col min="15420" max="15421" width="8.88671875" style="30" customWidth="1"/>
    <col min="15422" max="15616" width="9" style="30"/>
    <col min="15617" max="15617" width="5.88671875" style="30" customWidth="1"/>
    <col min="15618" max="15618" width="10.6640625" style="30" customWidth="1"/>
    <col min="15619" max="15619" width="14.88671875" style="30" customWidth="1"/>
    <col min="15620" max="15620" width="6.6640625" style="30" customWidth="1"/>
    <col min="15621" max="15621" width="6.88671875" style="30" customWidth="1"/>
    <col min="15622" max="15622" width="11.109375" style="30" customWidth="1"/>
    <col min="15623" max="15623" width="12.44140625" style="30" customWidth="1"/>
    <col min="15624" max="15624" width="8.88671875" style="30" customWidth="1"/>
    <col min="15625" max="15625" width="5.88671875" style="30" customWidth="1"/>
    <col min="15626" max="15626" width="12.109375" style="30" customWidth="1"/>
    <col min="15627" max="15627" width="13" style="30" customWidth="1"/>
    <col min="15628" max="15628" width="6.88671875" style="30" customWidth="1"/>
    <col min="15629" max="15629" width="7.88671875" style="30" customWidth="1"/>
    <col min="15630" max="15631" width="13.109375" style="30" customWidth="1"/>
    <col min="15632" max="15675" width="10.44140625" style="30" customWidth="1"/>
    <col min="15676" max="15677" width="8.88671875" style="30" customWidth="1"/>
    <col min="15678" max="15872" width="9" style="30"/>
    <col min="15873" max="15873" width="5.88671875" style="30" customWidth="1"/>
    <col min="15874" max="15874" width="10.6640625" style="30" customWidth="1"/>
    <col min="15875" max="15875" width="14.88671875" style="30" customWidth="1"/>
    <col min="15876" max="15876" width="6.6640625" style="30" customWidth="1"/>
    <col min="15877" max="15877" width="6.88671875" style="30" customWidth="1"/>
    <col min="15878" max="15878" width="11.109375" style="30" customWidth="1"/>
    <col min="15879" max="15879" width="12.44140625" style="30" customWidth="1"/>
    <col min="15880" max="15880" width="8.88671875" style="30" customWidth="1"/>
    <col min="15881" max="15881" width="5.88671875" style="30" customWidth="1"/>
    <col min="15882" max="15882" width="12.109375" style="30" customWidth="1"/>
    <col min="15883" max="15883" width="13" style="30" customWidth="1"/>
    <col min="15884" max="15884" width="6.88671875" style="30" customWidth="1"/>
    <col min="15885" max="15885" width="7.88671875" style="30" customWidth="1"/>
    <col min="15886" max="15887" width="13.109375" style="30" customWidth="1"/>
    <col min="15888" max="15931" width="10.44140625" style="30" customWidth="1"/>
    <col min="15932" max="15933" width="8.88671875" style="30" customWidth="1"/>
    <col min="15934" max="16128" width="9" style="30"/>
    <col min="16129" max="16129" width="5.88671875" style="30" customWidth="1"/>
    <col min="16130" max="16130" width="10.6640625" style="30" customWidth="1"/>
    <col min="16131" max="16131" width="14.88671875" style="30" customWidth="1"/>
    <col min="16132" max="16132" width="6.6640625" style="30" customWidth="1"/>
    <col min="16133" max="16133" width="6.88671875" style="30" customWidth="1"/>
    <col min="16134" max="16134" width="11.109375" style="30" customWidth="1"/>
    <col min="16135" max="16135" width="12.44140625" style="30" customWidth="1"/>
    <col min="16136" max="16136" width="8.88671875" style="30" customWidth="1"/>
    <col min="16137" max="16137" width="5.88671875" style="30" customWidth="1"/>
    <col min="16138" max="16138" width="12.109375" style="30" customWidth="1"/>
    <col min="16139" max="16139" width="13" style="30" customWidth="1"/>
    <col min="16140" max="16140" width="6.88671875" style="30" customWidth="1"/>
    <col min="16141" max="16141" width="7.88671875" style="30" customWidth="1"/>
    <col min="16142" max="16143" width="13.109375" style="30" customWidth="1"/>
    <col min="16144" max="16187" width="10.44140625" style="30" customWidth="1"/>
    <col min="16188" max="16189" width="8.88671875" style="30" customWidth="1"/>
    <col min="16190" max="16384" width="9" style="30"/>
  </cols>
  <sheetData>
    <row r="1" spans="1:61" ht="24.75" customHeight="1">
      <c r="B1" s="900" t="s">
        <v>28</v>
      </c>
      <c r="C1" s="900"/>
      <c r="D1" s="900"/>
      <c r="E1" s="900"/>
      <c r="F1" s="900"/>
      <c r="G1" s="900"/>
      <c r="H1" s="900"/>
      <c r="I1" s="900"/>
      <c r="J1" s="900"/>
      <c r="K1" s="900"/>
      <c r="L1" s="900"/>
      <c r="M1" s="900"/>
      <c r="N1" s="900"/>
      <c r="O1" s="900"/>
      <c r="P1" s="30" t="e">
        <f>別紙5【要入力】!AE1</f>
        <v>#N/A</v>
      </c>
      <c r="Q1" s="30" t="e">
        <f>P1</f>
        <v>#N/A</v>
      </c>
    </row>
    <row r="2" spans="1:61" s="33" customFormat="1" ht="27.75" customHeight="1">
      <c r="A2" s="31"/>
      <c r="B2" s="4" t="str">
        <f>別紙5【要入力】!B2</f>
        <v>令和６年度</v>
      </c>
      <c r="C2" s="31"/>
      <c r="D2" s="31"/>
      <c r="E2" s="31"/>
      <c r="F2" s="31"/>
      <c r="G2" s="31"/>
      <c r="H2" s="31"/>
      <c r="I2" s="31"/>
      <c r="J2" s="32" t="s">
        <v>2</v>
      </c>
      <c r="K2" s="901" t="e">
        <f>別紙5【要入力】!R2</f>
        <v>#N/A</v>
      </c>
      <c r="L2" s="901"/>
      <c r="M2" s="901"/>
      <c r="N2" s="901"/>
      <c r="O2" s="901"/>
      <c r="P2" s="901"/>
      <c r="R2" s="33" t="s">
        <v>334</v>
      </c>
      <c r="AG2" s="33">
        <v>1</v>
      </c>
    </row>
    <row r="3" spans="1:61" s="38" customFormat="1" ht="43.5" customHeight="1" thickBot="1">
      <c r="A3" s="34" t="s">
        <v>29</v>
      </c>
      <c r="B3" s="35"/>
      <c r="C3" s="35"/>
      <c r="D3" s="35"/>
      <c r="E3" s="35"/>
      <c r="F3" s="35"/>
      <c r="G3" s="35"/>
      <c r="H3" s="35"/>
      <c r="I3" s="35"/>
      <c r="J3" s="35"/>
      <c r="K3" s="36"/>
      <c r="L3" s="35"/>
      <c r="M3" s="35"/>
      <c r="N3" s="36"/>
      <c r="O3" s="36"/>
      <c r="P3" s="37" t="s">
        <v>30</v>
      </c>
    </row>
    <row r="4" spans="1:61" ht="25.5" customHeight="1">
      <c r="A4" s="902"/>
      <c r="B4" s="905" t="s">
        <v>1658</v>
      </c>
      <c r="C4" s="905"/>
      <c r="D4" s="905"/>
      <c r="E4" s="906"/>
      <c r="F4" s="905" t="s">
        <v>106</v>
      </c>
      <c r="G4" s="905"/>
      <c r="H4" s="905"/>
      <c r="I4" s="906"/>
      <c r="J4" s="905" t="s">
        <v>107</v>
      </c>
      <c r="K4" s="905"/>
      <c r="L4" s="905"/>
      <c r="M4" s="907"/>
      <c r="N4" s="908" t="s">
        <v>31</v>
      </c>
      <c r="O4" s="905"/>
      <c r="P4" s="909"/>
      <c r="Q4" s="918" t="s">
        <v>32</v>
      </c>
      <c r="R4" s="918"/>
      <c r="S4" s="918"/>
      <c r="T4" s="918"/>
      <c r="U4" s="918"/>
      <c r="V4" s="918"/>
      <c r="W4" s="918"/>
      <c r="X4" s="919"/>
      <c r="Y4" s="920" t="s">
        <v>33</v>
      </c>
      <c r="Z4" s="918"/>
      <c r="AA4" s="918"/>
      <c r="AB4" s="918"/>
      <c r="AC4" s="918"/>
      <c r="AD4" s="918"/>
      <c r="AE4" s="918"/>
      <c r="AF4" s="919"/>
      <c r="AG4" s="920" t="s">
        <v>34</v>
      </c>
      <c r="AH4" s="918"/>
      <c r="AI4" s="918"/>
      <c r="AJ4" s="918"/>
      <c r="AK4" s="918"/>
      <c r="AL4" s="918"/>
      <c r="AM4" s="918"/>
      <c r="AN4" s="919"/>
      <c r="AO4" s="921" t="s">
        <v>32</v>
      </c>
      <c r="AP4" s="922"/>
      <c r="AQ4" s="922"/>
      <c r="AR4" s="922"/>
      <c r="AS4" s="922"/>
      <c r="AT4" s="923"/>
      <c r="AU4" s="921" t="s">
        <v>33</v>
      </c>
      <c r="AV4" s="922"/>
      <c r="AW4" s="922"/>
      <c r="AX4" s="922"/>
      <c r="AY4" s="922"/>
      <c r="AZ4" s="923"/>
      <c r="BA4" s="921" t="s">
        <v>34</v>
      </c>
      <c r="BB4" s="922"/>
      <c r="BC4" s="922"/>
      <c r="BD4" s="922"/>
      <c r="BE4" s="922"/>
      <c r="BF4" s="923"/>
      <c r="BG4" s="913" t="s">
        <v>35</v>
      </c>
      <c r="BH4" s="913"/>
      <c r="BI4" s="913"/>
    </row>
    <row r="5" spans="1:61" s="49" customFormat="1" ht="33.75" customHeight="1">
      <c r="A5" s="903"/>
      <c r="B5" s="39" t="s">
        <v>36</v>
      </c>
      <c r="C5" s="39" t="s">
        <v>37</v>
      </c>
      <c r="D5" s="914" t="s">
        <v>38</v>
      </c>
      <c r="E5" s="915"/>
      <c r="F5" s="39" t="s">
        <v>39</v>
      </c>
      <c r="G5" s="39" t="s">
        <v>40</v>
      </c>
      <c r="H5" s="914" t="s">
        <v>41</v>
      </c>
      <c r="I5" s="915"/>
      <c r="J5" s="39" t="s">
        <v>36</v>
      </c>
      <c r="K5" s="39" t="s">
        <v>40</v>
      </c>
      <c r="L5" s="914" t="s">
        <v>42</v>
      </c>
      <c r="M5" s="916"/>
      <c r="N5" s="40" t="s">
        <v>32</v>
      </c>
      <c r="O5" s="39" t="s">
        <v>33</v>
      </c>
      <c r="P5" s="41" t="s">
        <v>34</v>
      </c>
      <c r="Q5" s="42" t="s">
        <v>43</v>
      </c>
      <c r="R5" s="43" t="s">
        <v>44</v>
      </c>
      <c r="S5" s="43" t="s">
        <v>45</v>
      </c>
      <c r="T5" s="43" t="s">
        <v>46</v>
      </c>
      <c r="U5" s="43" t="s">
        <v>47</v>
      </c>
      <c r="V5" s="44" t="s">
        <v>39</v>
      </c>
      <c r="W5" s="917" t="s">
        <v>48</v>
      </c>
      <c r="X5" s="917"/>
      <c r="Y5" s="43" t="s">
        <v>43</v>
      </c>
      <c r="Z5" s="43" t="s">
        <v>44</v>
      </c>
      <c r="AA5" s="43" t="s">
        <v>45</v>
      </c>
      <c r="AB5" s="43" t="s">
        <v>46</v>
      </c>
      <c r="AC5" s="43" t="s">
        <v>47</v>
      </c>
      <c r="AD5" s="44" t="s">
        <v>39</v>
      </c>
      <c r="AE5" s="917" t="s">
        <v>49</v>
      </c>
      <c r="AF5" s="917"/>
      <c r="AG5" s="43" t="s">
        <v>43</v>
      </c>
      <c r="AH5" s="43" t="s">
        <v>44</v>
      </c>
      <c r="AI5" s="43" t="s">
        <v>45</v>
      </c>
      <c r="AJ5" s="43" t="s">
        <v>46</v>
      </c>
      <c r="AK5" s="43" t="s">
        <v>47</v>
      </c>
      <c r="AL5" s="44" t="s">
        <v>39</v>
      </c>
      <c r="AM5" s="917" t="s">
        <v>50</v>
      </c>
      <c r="AN5" s="917"/>
      <c r="AO5" s="45" t="s">
        <v>11</v>
      </c>
      <c r="AP5" s="45" t="s">
        <v>12</v>
      </c>
      <c r="AQ5" s="45" t="s">
        <v>13</v>
      </c>
      <c r="AR5" s="45" t="s">
        <v>14</v>
      </c>
      <c r="AS5" s="45" t="s">
        <v>21</v>
      </c>
      <c r="AT5" s="46" t="s">
        <v>36</v>
      </c>
      <c r="AU5" s="47" t="s">
        <v>11</v>
      </c>
      <c r="AV5" s="46" t="s">
        <v>12</v>
      </c>
      <c r="AW5" s="46" t="s">
        <v>13</v>
      </c>
      <c r="AX5" s="46" t="s">
        <v>14</v>
      </c>
      <c r="AY5" s="46" t="s">
        <v>21</v>
      </c>
      <c r="AZ5" s="46" t="s">
        <v>39</v>
      </c>
      <c r="BA5" s="48" t="s">
        <v>11</v>
      </c>
      <c r="BB5" s="46" t="s">
        <v>12</v>
      </c>
      <c r="BC5" s="46" t="s">
        <v>13</v>
      </c>
      <c r="BD5" s="46" t="s">
        <v>14</v>
      </c>
      <c r="BE5" s="46" t="s">
        <v>21</v>
      </c>
      <c r="BF5" s="46" t="s">
        <v>36</v>
      </c>
      <c r="BG5" s="45"/>
      <c r="BH5" s="45"/>
      <c r="BI5" s="45"/>
    </row>
    <row r="6" spans="1:61" s="49" customFormat="1" ht="16.5" customHeight="1">
      <c r="A6" s="904"/>
      <c r="B6" s="50" t="s">
        <v>51</v>
      </c>
      <c r="C6" s="51" t="s">
        <v>52</v>
      </c>
      <c r="D6" s="910" t="s">
        <v>53</v>
      </c>
      <c r="E6" s="911"/>
      <c r="F6" s="50" t="s">
        <v>54</v>
      </c>
      <c r="G6" s="51" t="s">
        <v>55</v>
      </c>
      <c r="H6" s="910" t="s">
        <v>56</v>
      </c>
      <c r="I6" s="911"/>
      <c r="J6" s="50" t="s">
        <v>57</v>
      </c>
      <c r="K6" s="51" t="s">
        <v>58</v>
      </c>
      <c r="L6" s="910" t="s">
        <v>59</v>
      </c>
      <c r="M6" s="912"/>
      <c r="N6" s="52" t="s">
        <v>60</v>
      </c>
      <c r="O6" s="51" t="s">
        <v>61</v>
      </c>
      <c r="P6" s="53" t="s">
        <v>62</v>
      </c>
      <c r="Q6" s="42"/>
      <c r="R6" s="43"/>
      <c r="S6" s="43"/>
      <c r="T6" s="43"/>
      <c r="U6" s="43"/>
      <c r="V6" s="44"/>
      <c r="W6" s="54"/>
      <c r="X6" s="54"/>
      <c r="Y6" s="43"/>
      <c r="Z6" s="43"/>
      <c r="AA6" s="43"/>
      <c r="AB6" s="43"/>
      <c r="AC6" s="43"/>
      <c r="AD6" s="44"/>
      <c r="AE6" s="54"/>
      <c r="AF6" s="54"/>
      <c r="AG6" s="43"/>
      <c r="AH6" s="43"/>
      <c r="AI6" s="43"/>
      <c r="AJ6" s="43"/>
      <c r="AK6" s="43"/>
      <c r="AL6" s="44"/>
      <c r="AM6" s="54"/>
      <c r="AN6" s="54"/>
      <c r="AO6" s="45"/>
      <c r="AP6" s="45"/>
      <c r="AQ6" s="45"/>
      <c r="AR6" s="45"/>
      <c r="AS6" s="45"/>
      <c r="AT6" s="50" t="s">
        <v>51</v>
      </c>
      <c r="AU6" s="55"/>
      <c r="AV6" s="51"/>
      <c r="AW6" s="51"/>
      <c r="AX6" s="51"/>
      <c r="AY6" s="51"/>
      <c r="AZ6" s="50" t="s">
        <v>54</v>
      </c>
      <c r="BA6" s="56"/>
      <c r="BB6" s="51"/>
      <c r="BC6" s="51"/>
      <c r="BD6" s="51"/>
      <c r="BE6" s="51"/>
      <c r="BF6" s="50" t="s">
        <v>57</v>
      </c>
      <c r="BG6" s="57" t="s">
        <v>51</v>
      </c>
      <c r="BH6" s="57" t="s">
        <v>54</v>
      </c>
      <c r="BI6" s="57" t="s">
        <v>57</v>
      </c>
    </row>
    <row r="7" spans="1:61" ht="35.25" customHeight="1">
      <c r="A7" s="58">
        <v>4</v>
      </c>
      <c r="B7" s="59">
        <f>W7</f>
        <v>0</v>
      </c>
      <c r="C7" s="60">
        <f>IF(B7=0,0,2)</f>
        <v>0</v>
      </c>
      <c r="D7" s="925">
        <f>IF(AT7&gt;=2,AT7-2,0)</f>
        <v>0</v>
      </c>
      <c r="E7" s="926"/>
      <c r="F7" s="59">
        <f t="shared" ref="F7:F18" si="0">AE7</f>
        <v>0</v>
      </c>
      <c r="G7" s="60">
        <f>IF(F7=0,0,2)</f>
        <v>0</v>
      </c>
      <c r="H7" s="925">
        <f t="shared" ref="H7:H18" si="1">IF(AZ7&gt;=2,AZ7-2,0)</f>
        <v>0</v>
      </c>
      <c r="I7" s="926"/>
      <c r="J7" s="59">
        <f t="shared" ref="J7:J18" si="2">AM7</f>
        <v>0</v>
      </c>
      <c r="K7" s="60">
        <f>IF(J7=0,0,2)</f>
        <v>0</v>
      </c>
      <c r="L7" s="925">
        <f t="shared" ref="L7:L18" si="3">IF(BF7&gt;=2,BF7-2,0)</f>
        <v>0</v>
      </c>
      <c r="M7" s="927"/>
      <c r="N7" s="61">
        <f>D7-H7</f>
        <v>0</v>
      </c>
      <c r="O7" s="60">
        <f t="shared" ref="O7:O18" si="4">H7-L7</f>
        <v>0</v>
      </c>
      <c r="P7" s="62">
        <f>L7</f>
        <v>0</v>
      </c>
      <c r="Q7" s="63">
        <f>ROUNDDOWN(AO7/3,1)</f>
        <v>0</v>
      </c>
      <c r="R7" s="64">
        <f>ROUNDDOWN(AP7/6,1)</f>
        <v>0</v>
      </c>
      <c r="S7" s="64">
        <f t="shared" ref="S7:S18" si="5">ROUNDDOWN(AQ7/20,1)</f>
        <v>0</v>
      </c>
      <c r="T7" s="64">
        <f t="shared" ref="T7:T18" si="6">ROUNDDOWN(AR7/30,1)</f>
        <v>0</v>
      </c>
      <c r="U7" s="65">
        <f>ROUND(SUM(Q7:T7),0)</f>
        <v>0</v>
      </c>
      <c r="V7" s="66">
        <f>IF(U7&gt;2,U7,2)</f>
        <v>2</v>
      </c>
      <c r="W7" s="924">
        <f>IF(AS7=0,0,V7)</f>
        <v>0</v>
      </c>
      <c r="X7" s="924"/>
      <c r="Y7" s="64">
        <f t="shared" ref="Y7:Y18" si="7">ROUNDDOWN(AU7/3,1)</f>
        <v>0</v>
      </c>
      <c r="Z7" s="64">
        <f t="shared" ref="Z7:Z18" si="8">ROUNDDOWN(AV7/6,1)</f>
        <v>0</v>
      </c>
      <c r="AA7" s="64">
        <f t="shared" ref="AA7:AA18" si="9">ROUNDDOWN(AW7/20,1)</f>
        <v>0</v>
      </c>
      <c r="AB7" s="64">
        <f t="shared" ref="AB7:AB18" si="10">ROUNDDOWN(AX7/30,1)</f>
        <v>0</v>
      </c>
      <c r="AC7" s="65">
        <f>ROUND(SUM(Y7:AB7),0)</f>
        <v>0</v>
      </c>
      <c r="AD7" s="66">
        <f>IF(AC7&gt;2,AC7,2)</f>
        <v>2</v>
      </c>
      <c r="AE7" s="924">
        <f t="shared" ref="AE7:AE18" si="11">IF(AY7=0,0,AD7)</f>
        <v>0</v>
      </c>
      <c r="AF7" s="924"/>
      <c r="AG7" s="64">
        <f>ROUNDDOWN(BA7/3,1)</f>
        <v>0</v>
      </c>
      <c r="AH7" s="64">
        <f t="shared" ref="AH7:AH18" si="12">ROUNDDOWN(BB7/6,1)</f>
        <v>0</v>
      </c>
      <c r="AI7" s="64">
        <f t="shared" ref="AI7:AI18" si="13">ROUNDDOWN(BC7/20,1)</f>
        <v>0</v>
      </c>
      <c r="AJ7" s="64">
        <f t="shared" ref="AJ7:AJ18" si="14">ROUNDDOWN(BD7/30,1)</f>
        <v>0</v>
      </c>
      <c r="AK7" s="65">
        <f>ROUND(SUM(AG7:AJ7),0)</f>
        <v>0</v>
      </c>
      <c r="AL7" s="66">
        <f>IF(AK7&gt;2,AK7,2)</f>
        <v>2</v>
      </c>
      <c r="AM7" s="924">
        <f>IF(BE7=0,0,AL7)</f>
        <v>0</v>
      </c>
      <c r="AN7" s="924"/>
      <c r="AO7" s="60">
        <f>別紙5【要入力】!H10+別紙5【要入力】!I10</f>
        <v>0</v>
      </c>
      <c r="AP7" s="60">
        <f>別紙5【要入力】!J10+別紙5【要入力】!K10</f>
        <v>0</v>
      </c>
      <c r="AQ7" s="60">
        <f>別紙5【要入力】!L10+別紙5【要入力】!M10</f>
        <v>0</v>
      </c>
      <c r="AR7" s="60">
        <f>別紙5【要入力】!N10+別紙5【要入力】!O10</f>
        <v>0</v>
      </c>
      <c r="AS7" s="60">
        <f>SUM(AO7:AR7)</f>
        <v>0</v>
      </c>
      <c r="AT7" s="67">
        <f>W7</f>
        <v>0</v>
      </c>
      <c r="AU7" s="68">
        <f>別紙5【要入力】!P10+別紙5【要入力】!Q10</f>
        <v>0</v>
      </c>
      <c r="AV7" s="60">
        <f>別紙5【要入力】!R10+別紙5【要入力】!S10</f>
        <v>0</v>
      </c>
      <c r="AW7" s="60">
        <f>別紙5【要入力】!T10+別紙5【要入力】!U10</f>
        <v>0</v>
      </c>
      <c r="AX7" s="60">
        <f>別紙5【要入力】!V10+別紙5【要入力】!W10</f>
        <v>0</v>
      </c>
      <c r="AY7" s="60">
        <f>SUM(AU7:AX7)</f>
        <v>0</v>
      </c>
      <c r="AZ7" s="60">
        <f t="shared" ref="AZ7:AZ18" si="15">AE7</f>
        <v>0</v>
      </c>
      <c r="BA7" s="69">
        <f>別紙5【要入力】!X10+別紙5【要入力】!Y10</f>
        <v>0</v>
      </c>
      <c r="BB7" s="60">
        <f>別紙5【要入力】!Z10+別紙5【要入力】!AA10</f>
        <v>0</v>
      </c>
      <c r="BC7" s="60">
        <f>別紙5【要入力】!AB10+別紙5【要入力】!AC10</f>
        <v>0</v>
      </c>
      <c r="BD7" s="60">
        <f>別紙5【要入力】!AD10+別紙5【要入力】!AE10</f>
        <v>0</v>
      </c>
      <c r="BE7" s="60">
        <f>SUM(BA7:BD7)</f>
        <v>0</v>
      </c>
      <c r="BF7" s="67">
        <f>AM7</f>
        <v>0</v>
      </c>
      <c r="BG7" s="70" t="str">
        <f>IF(B7=AT7,"ＯＫ","エラー！")</f>
        <v>ＯＫ</v>
      </c>
      <c r="BH7" s="70" t="str">
        <f>IF(F7=AZ7,"ＯＫ","エラー！")</f>
        <v>ＯＫ</v>
      </c>
      <c r="BI7" s="70" t="str">
        <f>IF(J7=BF7,"ＯＫ","エラー！")</f>
        <v>ＯＫ</v>
      </c>
    </row>
    <row r="8" spans="1:61" ht="35.25" customHeight="1">
      <c r="A8" s="58">
        <v>5</v>
      </c>
      <c r="B8" s="59">
        <f t="shared" ref="B8:B18" si="16">W8</f>
        <v>0</v>
      </c>
      <c r="C8" s="60">
        <f>IF(B8=0,0,2)</f>
        <v>0</v>
      </c>
      <c r="D8" s="925">
        <f>IF(AT8&gt;=2,AT8-2,0)</f>
        <v>0</v>
      </c>
      <c r="E8" s="926"/>
      <c r="F8" s="59">
        <f t="shared" si="0"/>
        <v>0</v>
      </c>
      <c r="G8" s="60">
        <f t="shared" ref="G8:G18" si="17">IF(F8=0,0,2)</f>
        <v>0</v>
      </c>
      <c r="H8" s="925">
        <f t="shared" si="1"/>
        <v>0</v>
      </c>
      <c r="I8" s="926"/>
      <c r="J8" s="59">
        <f t="shared" si="2"/>
        <v>0</v>
      </c>
      <c r="K8" s="60">
        <f t="shared" ref="K8:K18" si="18">IF(J8=0,0,2)</f>
        <v>0</v>
      </c>
      <c r="L8" s="925">
        <f t="shared" si="3"/>
        <v>0</v>
      </c>
      <c r="M8" s="927"/>
      <c r="N8" s="61">
        <f t="shared" ref="N8:N18" si="19">D8-H8</f>
        <v>0</v>
      </c>
      <c r="O8" s="60">
        <f t="shared" si="4"/>
        <v>0</v>
      </c>
      <c r="P8" s="62">
        <f t="shared" ref="P8:P18" si="20">L8</f>
        <v>0</v>
      </c>
      <c r="Q8" s="63">
        <f t="shared" ref="Q8:Q18" si="21">ROUNDDOWN(AO8/3,1)</f>
        <v>0</v>
      </c>
      <c r="R8" s="64">
        <f t="shared" ref="R8:R18" si="22">ROUNDDOWN(AP8/6,1)</f>
        <v>0</v>
      </c>
      <c r="S8" s="64">
        <f t="shared" si="5"/>
        <v>0</v>
      </c>
      <c r="T8" s="64">
        <f t="shared" si="6"/>
        <v>0</v>
      </c>
      <c r="U8" s="65">
        <f t="shared" ref="U8:U18" si="23">ROUND(SUM(Q8:T8),0)</f>
        <v>0</v>
      </c>
      <c r="V8" s="66">
        <f t="shared" ref="V8:V18" si="24">IF(U8&gt;2,U8,2)</f>
        <v>2</v>
      </c>
      <c r="W8" s="924">
        <f t="shared" ref="W8:W18" si="25">IF(AS8=0,0,V8)</f>
        <v>0</v>
      </c>
      <c r="X8" s="924"/>
      <c r="Y8" s="64">
        <f t="shared" si="7"/>
        <v>0</v>
      </c>
      <c r="Z8" s="64">
        <f t="shared" si="8"/>
        <v>0</v>
      </c>
      <c r="AA8" s="64">
        <f t="shared" si="9"/>
        <v>0</v>
      </c>
      <c r="AB8" s="64">
        <f t="shared" si="10"/>
        <v>0</v>
      </c>
      <c r="AC8" s="65">
        <f t="shared" ref="AC8:AC18" si="26">ROUND(SUM(Y8:AB8),0)</f>
        <v>0</v>
      </c>
      <c r="AD8" s="66">
        <f t="shared" ref="AD8:AD18" si="27">IF(AC8&gt;2,AC8,2)</f>
        <v>2</v>
      </c>
      <c r="AE8" s="924">
        <f t="shared" si="11"/>
        <v>0</v>
      </c>
      <c r="AF8" s="924"/>
      <c r="AG8" s="64">
        <f t="shared" ref="AG8:AG18" si="28">ROUNDDOWN(BA8/3,1)</f>
        <v>0</v>
      </c>
      <c r="AH8" s="64">
        <f t="shared" si="12"/>
        <v>0</v>
      </c>
      <c r="AI8" s="64">
        <f t="shared" si="13"/>
        <v>0</v>
      </c>
      <c r="AJ8" s="64">
        <f t="shared" si="14"/>
        <v>0</v>
      </c>
      <c r="AK8" s="65">
        <f t="shared" ref="AK8:AK18" si="29">ROUND(SUM(AG8:AJ8),0)</f>
        <v>0</v>
      </c>
      <c r="AL8" s="66">
        <f t="shared" ref="AL8:AL18" si="30">IF(AK8&gt;2,AK8,2)</f>
        <v>2</v>
      </c>
      <c r="AM8" s="924">
        <f t="shared" ref="AM8:AM18" si="31">IF(BE8=0,0,AL8)</f>
        <v>0</v>
      </c>
      <c r="AN8" s="924"/>
      <c r="AO8" s="60">
        <f>別紙5【要入力】!H11+別紙5【要入力】!I11</f>
        <v>0</v>
      </c>
      <c r="AP8" s="60">
        <f>別紙5【要入力】!J11+別紙5【要入力】!K11</f>
        <v>0</v>
      </c>
      <c r="AQ8" s="60">
        <f>別紙5【要入力】!L11+別紙5【要入力】!M11</f>
        <v>0</v>
      </c>
      <c r="AR8" s="60">
        <f>別紙5【要入力】!N11+別紙5【要入力】!O11</f>
        <v>0</v>
      </c>
      <c r="AS8" s="60">
        <f t="shared" ref="AS8:AS18" si="32">SUM(AO8:AR8)</f>
        <v>0</v>
      </c>
      <c r="AT8" s="60">
        <f t="shared" ref="AT8:AT18" si="33">W8</f>
        <v>0</v>
      </c>
      <c r="AU8" s="68">
        <f>別紙5【要入力】!P11+別紙5【要入力】!Q11</f>
        <v>0</v>
      </c>
      <c r="AV8" s="60">
        <f>別紙5【要入力】!R11+別紙5【要入力】!S11</f>
        <v>0</v>
      </c>
      <c r="AW8" s="60">
        <f>別紙5【要入力】!T11+別紙5【要入力】!U11</f>
        <v>0</v>
      </c>
      <c r="AX8" s="60">
        <f>別紙5【要入力】!V11+別紙5【要入力】!W11</f>
        <v>0</v>
      </c>
      <c r="AY8" s="60">
        <f t="shared" ref="AY8:AY18" si="34">SUM(AU8:AX8)</f>
        <v>0</v>
      </c>
      <c r="AZ8" s="60">
        <f t="shared" si="15"/>
        <v>0</v>
      </c>
      <c r="BA8" s="69">
        <f>別紙5【要入力】!X11+別紙5【要入力】!Y11</f>
        <v>0</v>
      </c>
      <c r="BB8" s="60">
        <f>別紙5【要入力】!Z11+別紙5【要入力】!AA11</f>
        <v>0</v>
      </c>
      <c r="BC8" s="60">
        <f>別紙5【要入力】!AB11+別紙5【要入力】!AC11</f>
        <v>0</v>
      </c>
      <c r="BD8" s="60">
        <f>別紙5【要入力】!AD11+別紙5【要入力】!AE11</f>
        <v>0</v>
      </c>
      <c r="BE8" s="60">
        <f t="shared" ref="BE8:BE18" si="35">SUM(BA8:BD8)</f>
        <v>0</v>
      </c>
      <c r="BF8" s="60">
        <f t="shared" ref="BF8:BF18" si="36">AM8</f>
        <v>0</v>
      </c>
      <c r="BG8" s="70" t="str">
        <f t="shared" ref="BG8:BG18" si="37">IF(B8=AT8,"ＯＫ","エラー！")</f>
        <v>ＯＫ</v>
      </c>
      <c r="BH8" s="70" t="str">
        <f t="shared" ref="BH8:BH18" si="38">IF(F8=AZ8,"ＯＫ","エラー！")</f>
        <v>ＯＫ</v>
      </c>
      <c r="BI8" s="70" t="str">
        <f t="shared" ref="BI8:BI18" si="39">IF(J8=BF8,"ＯＫ","エラー！")</f>
        <v>ＯＫ</v>
      </c>
    </row>
    <row r="9" spans="1:61" ht="35.25" customHeight="1">
      <c r="A9" s="58">
        <v>6</v>
      </c>
      <c r="B9" s="59">
        <f t="shared" si="16"/>
        <v>0</v>
      </c>
      <c r="C9" s="60">
        <f>IF(B9=0,0,2)</f>
        <v>0</v>
      </c>
      <c r="D9" s="925">
        <f>IF(AT9&gt;=2,AT9-2,0)</f>
        <v>0</v>
      </c>
      <c r="E9" s="926"/>
      <c r="F9" s="59">
        <f t="shared" si="0"/>
        <v>0</v>
      </c>
      <c r="G9" s="60">
        <f t="shared" si="17"/>
        <v>0</v>
      </c>
      <c r="H9" s="925">
        <f t="shared" si="1"/>
        <v>0</v>
      </c>
      <c r="I9" s="926"/>
      <c r="J9" s="59">
        <f t="shared" si="2"/>
        <v>0</v>
      </c>
      <c r="K9" s="60">
        <f t="shared" si="18"/>
        <v>0</v>
      </c>
      <c r="L9" s="925">
        <f t="shared" si="3"/>
        <v>0</v>
      </c>
      <c r="M9" s="927"/>
      <c r="N9" s="61">
        <f t="shared" si="19"/>
        <v>0</v>
      </c>
      <c r="O9" s="60">
        <f t="shared" si="4"/>
        <v>0</v>
      </c>
      <c r="P9" s="62">
        <f t="shared" si="20"/>
        <v>0</v>
      </c>
      <c r="Q9" s="63">
        <f t="shared" si="21"/>
        <v>0</v>
      </c>
      <c r="R9" s="64">
        <f t="shared" si="22"/>
        <v>0</v>
      </c>
      <c r="S9" s="64">
        <f t="shared" si="5"/>
        <v>0</v>
      </c>
      <c r="T9" s="64">
        <f t="shared" si="6"/>
        <v>0</v>
      </c>
      <c r="U9" s="65">
        <f t="shared" si="23"/>
        <v>0</v>
      </c>
      <c r="V9" s="66">
        <f t="shared" si="24"/>
        <v>2</v>
      </c>
      <c r="W9" s="924">
        <f t="shared" si="25"/>
        <v>0</v>
      </c>
      <c r="X9" s="924"/>
      <c r="Y9" s="64">
        <f t="shared" si="7"/>
        <v>0</v>
      </c>
      <c r="Z9" s="64">
        <f t="shared" si="8"/>
        <v>0</v>
      </c>
      <c r="AA9" s="64">
        <f t="shared" si="9"/>
        <v>0</v>
      </c>
      <c r="AB9" s="64">
        <f t="shared" si="10"/>
        <v>0</v>
      </c>
      <c r="AC9" s="65">
        <f t="shared" si="26"/>
        <v>0</v>
      </c>
      <c r="AD9" s="66">
        <f t="shared" si="27"/>
        <v>2</v>
      </c>
      <c r="AE9" s="924">
        <f t="shared" si="11"/>
        <v>0</v>
      </c>
      <c r="AF9" s="924"/>
      <c r="AG9" s="64">
        <f t="shared" si="28"/>
        <v>0</v>
      </c>
      <c r="AH9" s="64">
        <f t="shared" si="12"/>
        <v>0</v>
      </c>
      <c r="AI9" s="64">
        <f t="shared" si="13"/>
        <v>0</v>
      </c>
      <c r="AJ9" s="64">
        <f t="shared" si="14"/>
        <v>0</v>
      </c>
      <c r="AK9" s="65">
        <f t="shared" si="29"/>
        <v>0</v>
      </c>
      <c r="AL9" s="66">
        <f t="shared" si="30"/>
        <v>2</v>
      </c>
      <c r="AM9" s="924">
        <f t="shared" si="31"/>
        <v>0</v>
      </c>
      <c r="AN9" s="924"/>
      <c r="AO9" s="60">
        <f>別紙5【要入力】!H12+別紙5【要入力】!I12</f>
        <v>0</v>
      </c>
      <c r="AP9" s="60">
        <f>別紙5【要入力】!J12+別紙5【要入力】!K12</f>
        <v>0</v>
      </c>
      <c r="AQ9" s="60">
        <f>別紙5【要入力】!L12+別紙5【要入力】!M12</f>
        <v>0</v>
      </c>
      <c r="AR9" s="60">
        <f>別紙5【要入力】!N12+別紙5【要入力】!O12</f>
        <v>0</v>
      </c>
      <c r="AS9" s="60">
        <f t="shared" si="32"/>
        <v>0</v>
      </c>
      <c r="AT9" s="60">
        <f t="shared" si="33"/>
        <v>0</v>
      </c>
      <c r="AU9" s="68">
        <f>別紙5【要入力】!P12+別紙5【要入力】!Q12</f>
        <v>0</v>
      </c>
      <c r="AV9" s="60">
        <f>別紙5【要入力】!R12+別紙5【要入力】!S12</f>
        <v>0</v>
      </c>
      <c r="AW9" s="60">
        <f>別紙5【要入力】!T12+別紙5【要入力】!U12</f>
        <v>0</v>
      </c>
      <c r="AX9" s="60">
        <f>別紙5【要入力】!V12+別紙5【要入力】!W12</f>
        <v>0</v>
      </c>
      <c r="AY9" s="60">
        <f t="shared" si="34"/>
        <v>0</v>
      </c>
      <c r="AZ9" s="60">
        <f t="shared" si="15"/>
        <v>0</v>
      </c>
      <c r="BA9" s="69">
        <f>別紙5【要入力】!X12+別紙5【要入力】!Y12</f>
        <v>0</v>
      </c>
      <c r="BB9" s="60">
        <f>別紙5【要入力】!Z12+別紙5【要入力】!AA12</f>
        <v>0</v>
      </c>
      <c r="BC9" s="60">
        <f>別紙5【要入力】!AB12+別紙5【要入力】!AC12</f>
        <v>0</v>
      </c>
      <c r="BD9" s="60">
        <f>別紙5【要入力】!AD12+別紙5【要入力】!AE12</f>
        <v>0</v>
      </c>
      <c r="BE9" s="60">
        <f t="shared" si="35"/>
        <v>0</v>
      </c>
      <c r="BF9" s="60">
        <f t="shared" si="36"/>
        <v>0</v>
      </c>
      <c r="BG9" s="70" t="str">
        <f t="shared" si="37"/>
        <v>ＯＫ</v>
      </c>
      <c r="BH9" s="70" t="str">
        <f t="shared" si="38"/>
        <v>ＯＫ</v>
      </c>
      <c r="BI9" s="70" t="str">
        <f t="shared" si="39"/>
        <v>ＯＫ</v>
      </c>
    </row>
    <row r="10" spans="1:61" ht="35.25" customHeight="1">
      <c r="A10" s="58">
        <v>7</v>
      </c>
      <c r="B10" s="59">
        <f t="shared" si="16"/>
        <v>0</v>
      </c>
      <c r="C10" s="60">
        <f>IF(B10=0,0,2)</f>
        <v>0</v>
      </c>
      <c r="D10" s="925">
        <f>IF(AT10&gt;=2,AT10-2,0)</f>
        <v>0</v>
      </c>
      <c r="E10" s="926"/>
      <c r="F10" s="59">
        <f t="shared" si="0"/>
        <v>0</v>
      </c>
      <c r="G10" s="60">
        <f t="shared" si="17"/>
        <v>0</v>
      </c>
      <c r="H10" s="925">
        <f t="shared" si="1"/>
        <v>0</v>
      </c>
      <c r="I10" s="926"/>
      <c r="J10" s="59">
        <f t="shared" si="2"/>
        <v>0</v>
      </c>
      <c r="K10" s="60">
        <f t="shared" si="18"/>
        <v>0</v>
      </c>
      <c r="L10" s="925">
        <f t="shared" si="3"/>
        <v>0</v>
      </c>
      <c r="M10" s="927"/>
      <c r="N10" s="61">
        <f t="shared" si="19"/>
        <v>0</v>
      </c>
      <c r="O10" s="60">
        <f t="shared" si="4"/>
        <v>0</v>
      </c>
      <c r="P10" s="62">
        <f t="shared" si="20"/>
        <v>0</v>
      </c>
      <c r="Q10" s="63">
        <f t="shared" si="21"/>
        <v>0</v>
      </c>
      <c r="R10" s="64">
        <f t="shared" si="22"/>
        <v>0</v>
      </c>
      <c r="S10" s="64">
        <f t="shared" si="5"/>
        <v>0</v>
      </c>
      <c r="T10" s="64">
        <f t="shared" si="6"/>
        <v>0</v>
      </c>
      <c r="U10" s="65">
        <f t="shared" si="23"/>
        <v>0</v>
      </c>
      <c r="V10" s="66">
        <f t="shared" si="24"/>
        <v>2</v>
      </c>
      <c r="W10" s="924">
        <f t="shared" si="25"/>
        <v>0</v>
      </c>
      <c r="X10" s="924"/>
      <c r="Y10" s="64">
        <f t="shared" si="7"/>
        <v>0</v>
      </c>
      <c r="Z10" s="64">
        <f t="shared" si="8"/>
        <v>0</v>
      </c>
      <c r="AA10" s="64">
        <f t="shared" si="9"/>
        <v>0</v>
      </c>
      <c r="AB10" s="64">
        <f t="shared" si="10"/>
        <v>0</v>
      </c>
      <c r="AC10" s="65">
        <f t="shared" si="26"/>
        <v>0</v>
      </c>
      <c r="AD10" s="66">
        <f t="shared" si="27"/>
        <v>2</v>
      </c>
      <c r="AE10" s="924">
        <f t="shared" si="11"/>
        <v>0</v>
      </c>
      <c r="AF10" s="924"/>
      <c r="AG10" s="64">
        <f t="shared" si="28"/>
        <v>0</v>
      </c>
      <c r="AH10" s="64">
        <f t="shared" si="12"/>
        <v>0</v>
      </c>
      <c r="AI10" s="64">
        <f t="shared" si="13"/>
        <v>0</v>
      </c>
      <c r="AJ10" s="64">
        <f t="shared" si="14"/>
        <v>0</v>
      </c>
      <c r="AK10" s="65">
        <f t="shared" si="29"/>
        <v>0</v>
      </c>
      <c r="AL10" s="66">
        <f t="shared" si="30"/>
        <v>2</v>
      </c>
      <c r="AM10" s="924">
        <f t="shared" si="31"/>
        <v>0</v>
      </c>
      <c r="AN10" s="924"/>
      <c r="AO10" s="60">
        <f>別紙5【要入力】!H13+別紙5【要入力】!I13</f>
        <v>0</v>
      </c>
      <c r="AP10" s="60">
        <f>別紙5【要入力】!J13+別紙5【要入力】!K13</f>
        <v>0</v>
      </c>
      <c r="AQ10" s="60">
        <f>別紙5【要入力】!L13+別紙5【要入力】!M13</f>
        <v>0</v>
      </c>
      <c r="AR10" s="60">
        <f>別紙5【要入力】!N13+別紙5【要入力】!O13</f>
        <v>0</v>
      </c>
      <c r="AS10" s="60">
        <f t="shared" si="32"/>
        <v>0</v>
      </c>
      <c r="AT10" s="60">
        <f t="shared" si="33"/>
        <v>0</v>
      </c>
      <c r="AU10" s="68">
        <f>別紙5【要入力】!P13+別紙5【要入力】!Q13</f>
        <v>0</v>
      </c>
      <c r="AV10" s="60">
        <f>別紙5【要入力】!R13+別紙5【要入力】!S13</f>
        <v>0</v>
      </c>
      <c r="AW10" s="60">
        <f>別紙5【要入力】!T13+別紙5【要入力】!U13</f>
        <v>0</v>
      </c>
      <c r="AX10" s="60">
        <f>別紙5【要入力】!V13+別紙5【要入力】!W13</f>
        <v>0</v>
      </c>
      <c r="AY10" s="60">
        <f t="shared" si="34"/>
        <v>0</v>
      </c>
      <c r="AZ10" s="60">
        <f t="shared" si="15"/>
        <v>0</v>
      </c>
      <c r="BA10" s="69">
        <f>別紙5【要入力】!X13+別紙5【要入力】!Y13</f>
        <v>0</v>
      </c>
      <c r="BB10" s="60">
        <f>別紙5【要入力】!Z13+別紙5【要入力】!AA13</f>
        <v>0</v>
      </c>
      <c r="BC10" s="60">
        <f>別紙5【要入力】!AB13+別紙5【要入力】!AC13</f>
        <v>0</v>
      </c>
      <c r="BD10" s="60">
        <f>別紙5【要入力】!AD13+別紙5【要入力】!AE13</f>
        <v>0</v>
      </c>
      <c r="BE10" s="60">
        <f t="shared" si="35"/>
        <v>0</v>
      </c>
      <c r="BF10" s="60">
        <f t="shared" si="36"/>
        <v>0</v>
      </c>
      <c r="BG10" s="70" t="str">
        <f t="shared" si="37"/>
        <v>ＯＫ</v>
      </c>
      <c r="BH10" s="70" t="str">
        <f t="shared" si="38"/>
        <v>ＯＫ</v>
      </c>
      <c r="BI10" s="70" t="str">
        <f t="shared" si="39"/>
        <v>ＯＫ</v>
      </c>
    </row>
    <row r="11" spans="1:61" ht="35.25" customHeight="1">
      <c r="A11" s="58">
        <v>8</v>
      </c>
      <c r="B11" s="59">
        <f>W11</f>
        <v>0</v>
      </c>
      <c r="C11" s="60">
        <f t="shared" ref="C11:C18" si="40">IF(B11=0,0,2)</f>
        <v>0</v>
      </c>
      <c r="D11" s="925">
        <f t="shared" ref="D11:D18" si="41">IF(AT11&gt;=2,AT11-2,0)</f>
        <v>0</v>
      </c>
      <c r="E11" s="926"/>
      <c r="F11" s="59">
        <f t="shared" si="0"/>
        <v>0</v>
      </c>
      <c r="G11" s="60">
        <f t="shared" si="17"/>
        <v>0</v>
      </c>
      <c r="H11" s="925">
        <f t="shared" si="1"/>
        <v>0</v>
      </c>
      <c r="I11" s="926"/>
      <c r="J11" s="59">
        <f t="shared" si="2"/>
        <v>0</v>
      </c>
      <c r="K11" s="60">
        <f t="shared" si="18"/>
        <v>0</v>
      </c>
      <c r="L11" s="925">
        <f t="shared" si="3"/>
        <v>0</v>
      </c>
      <c r="M11" s="927"/>
      <c r="N11" s="61">
        <f t="shared" si="19"/>
        <v>0</v>
      </c>
      <c r="O11" s="60">
        <f t="shared" si="4"/>
        <v>0</v>
      </c>
      <c r="P11" s="62">
        <f t="shared" si="20"/>
        <v>0</v>
      </c>
      <c r="Q11" s="63">
        <f t="shared" si="21"/>
        <v>0</v>
      </c>
      <c r="R11" s="64">
        <f t="shared" si="22"/>
        <v>0</v>
      </c>
      <c r="S11" s="64">
        <f t="shared" si="5"/>
        <v>0</v>
      </c>
      <c r="T11" s="64">
        <f>ROUNDDOWN(AR11/30,1)</f>
        <v>0</v>
      </c>
      <c r="U11" s="65">
        <f t="shared" si="23"/>
        <v>0</v>
      </c>
      <c r="V11" s="66">
        <f>IF(U11&gt;2,U11,2)</f>
        <v>2</v>
      </c>
      <c r="W11" s="924">
        <f>IF(AS11=0,0,V11)</f>
        <v>0</v>
      </c>
      <c r="X11" s="924"/>
      <c r="Y11" s="64">
        <f t="shared" si="7"/>
        <v>0</v>
      </c>
      <c r="Z11" s="64">
        <f t="shared" si="8"/>
        <v>0</v>
      </c>
      <c r="AA11" s="64">
        <f t="shared" si="9"/>
        <v>0</v>
      </c>
      <c r="AB11" s="64">
        <f t="shared" si="10"/>
        <v>0</v>
      </c>
      <c r="AC11" s="65">
        <f t="shared" si="26"/>
        <v>0</v>
      </c>
      <c r="AD11" s="66">
        <f t="shared" si="27"/>
        <v>2</v>
      </c>
      <c r="AE11" s="924">
        <f t="shared" si="11"/>
        <v>0</v>
      </c>
      <c r="AF11" s="924"/>
      <c r="AG11" s="64">
        <f t="shared" si="28"/>
        <v>0</v>
      </c>
      <c r="AH11" s="64">
        <f t="shared" si="12"/>
        <v>0</v>
      </c>
      <c r="AI11" s="64">
        <f t="shared" si="13"/>
        <v>0</v>
      </c>
      <c r="AJ11" s="64">
        <f t="shared" si="14"/>
        <v>0</v>
      </c>
      <c r="AK11" s="65">
        <f t="shared" si="29"/>
        <v>0</v>
      </c>
      <c r="AL11" s="66">
        <f t="shared" si="30"/>
        <v>2</v>
      </c>
      <c r="AM11" s="924">
        <f t="shared" si="31"/>
        <v>0</v>
      </c>
      <c r="AN11" s="924"/>
      <c r="AO11" s="60">
        <f>別紙5【要入力】!H14+別紙5【要入力】!I14</f>
        <v>0</v>
      </c>
      <c r="AP11" s="60">
        <f>別紙5【要入力】!J14+別紙5【要入力】!K14</f>
        <v>0</v>
      </c>
      <c r="AQ11" s="60">
        <f>別紙5【要入力】!L14+別紙5【要入力】!M14</f>
        <v>0</v>
      </c>
      <c r="AR11" s="60">
        <f>別紙5【要入力】!N14+別紙5【要入力】!O14</f>
        <v>0</v>
      </c>
      <c r="AS11" s="60">
        <f t="shared" si="32"/>
        <v>0</v>
      </c>
      <c r="AT11" s="60">
        <f t="shared" si="33"/>
        <v>0</v>
      </c>
      <c r="AU11" s="68">
        <f>別紙5【要入力】!P14+別紙5【要入力】!Q14</f>
        <v>0</v>
      </c>
      <c r="AV11" s="60">
        <f>別紙5【要入力】!R14+別紙5【要入力】!S14</f>
        <v>0</v>
      </c>
      <c r="AW11" s="60">
        <f>別紙5【要入力】!T14+別紙5【要入力】!U14</f>
        <v>0</v>
      </c>
      <c r="AX11" s="60">
        <f>別紙5【要入力】!V14+別紙5【要入力】!W14</f>
        <v>0</v>
      </c>
      <c r="AY11" s="60">
        <f t="shared" si="34"/>
        <v>0</v>
      </c>
      <c r="AZ11" s="60">
        <f t="shared" si="15"/>
        <v>0</v>
      </c>
      <c r="BA11" s="69">
        <f>別紙5【要入力】!X14+別紙5【要入力】!Y14</f>
        <v>0</v>
      </c>
      <c r="BB11" s="60">
        <f>別紙5【要入力】!Z14+別紙5【要入力】!AA14</f>
        <v>0</v>
      </c>
      <c r="BC11" s="60">
        <f>別紙5【要入力】!AB14+別紙5【要入力】!AC14</f>
        <v>0</v>
      </c>
      <c r="BD11" s="60">
        <f>別紙5【要入力】!AD14+別紙5【要入力】!AE14</f>
        <v>0</v>
      </c>
      <c r="BE11" s="60">
        <f t="shared" si="35"/>
        <v>0</v>
      </c>
      <c r="BF11" s="60">
        <f t="shared" si="36"/>
        <v>0</v>
      </c>
      <c r="BG11" s="70" t="str">
        <f t="shared" si="37"/>
        <v>ＯＫ</v>
      </c>
      <c r="BH11" s="70" t="str">
        <f t="shared" si="38"/>
        <v>ＯＫ</v>
      </c>
      <c r="BI11" s="70" t="str">
        <f t="shared" si="39"/>
        <v>ＯＫ</v>
      </c>
    </row>
    <row r="12" spans="1:61" ht="35.25" customHeight="1">
      <c r="A12" s="58">
        <v>9</v>
      </c>
      <c r="B12" s="59">
        <f t="shared" si="16"/>
        <v>0</v>
      </c>
      <c r="C12" s="60">
        <f t="shared" si="40"/>
        <v>0</v>
      </c>
      <c r="D12" s="925">
        <f t="shared" si="41"/>
        <v>0</v>
      </c>
      <c r="E12" s="926"/>
      <c r="F12" s="59">
        <f t="shared" si="0"/>
        <v>0</v>
      </c>
      <c r="G12" s="60">
        <f t="shared" si="17"/>
        <v>0</v>
      </c>
      <c r="H12" s="925">
        <f t="shared" si="1"/>
        <v>0</v>
      </c>
      <c r="I12" s="926"/>
      <c r="J12" s="59">
        <f t="shared" si="2"/>
        <v>0</v>
      </c>
      <c r="K12" s="60">
        <f t="shared" si="18"/>
        <v>0</v>
      </c>
      <c r="L12" s="925">
        <f t="shared" si="3"/>
        <v>0</v>
      </c>
      <c r="M12" s="927"/>
      <c r="N12" s="61">
        <f t="shared" si="19"/>
        <v>0</v>
      </c>
      <c r="O12" s="60">
        <f t="shared" si="4"/>
        <v>0</v>
      </c>
      <c r="P12" s="62">
        <f t="shared" si="20"/>
        <v>0</v>
      </c>
      <c r="Q12" s="63">
        <f t="shared" si="21"/>
        <v>0</v>
      </c>
      <c r="R12" s="64">
        <f t="shared" si="22"/>
        <v>0</v>
      </c>
      <c r="S12" s="64">
        <f t="shared" si="5"/>
        <v>0</v>
      </c>
      <c r="T12" s="64">
        <f t="shared" si="6"/>
        <v>0</v>
      </c>
      <c r="U12" s="65">
        <f t="shared" si="23"/>
        <v>0</v>
      </c>
      <c r="V12" s="66">
        <f t="shared" si="24"/>
        <v>2</v>
      </c>
      <c r="W12" s="924">
        <f t="shared" si="25"/>
        <v>0</v>
      </c>
      <c r="X12" s="924"/>
      <c r="Y12" s="64">
        <f t="shared" si="7"/>
        <v>0</v>
      </c>
      <c r="Z12" s="64">
        <f t="shared" si="8"/>
        <v>0</v>
      </c>
      <c r="AA12" s="64">
        <f t="shared" si="9"/>
        <v>0</v>
      </c>
      <c r="AB12" s="64">
        <f t="shared" si="10"/>
        <v>0</v>
      </c>
      <c r="AC12" s="65">
        <f t="shared" si="26"/>
        <v>0</v>
      </c>
      <c r="AD12" s="66">
        <f t="shared" si="27"/>
        <v>2</v>
      </c>
      <c r="AE12" s="924">
        <f t="shared" si="11"/>
        <v>0</v>
      </c>
      <c r="AF12" s="924"/>
      <c r="AG12" s="64">
        <f t="shared" si="28"/>
        <v>0</v>
      </c>
      <c r="AH12" s="64">
        <f t="shared" si="12"/>
        <v>0</v>
      </c>
      <c r="AI12" s="64">
        <f t="shared" si="13"/>
        <v>0</v>
      </c>
      <c r="AJ12" s="64">
        <f t="shared" si="14"/>
        <v>0</v>
      </c>
      <c r="AK12" s="65">
        <f t="shared" si="29"/>
        <v>0</v>
      </c>
      <c r="AL12" s="66">
        <f t="shared" si="30"/>
        <v>2</v>
      </c>
      <c r="AM12" s="924">
        <f t="shared" si="31"/>
        <v>0</v>
      </c>
      <c r="AN12" s="924"/>
      <c r="AO12" s="60">
        <f>別紙5【要入力】!H15+別紙5【要入力】!I15</f>
        <v>0</v>
      </c>
      <c r="AP12" s="60">
        <f>別紙5【要入力】!J15+別紙5【要入力】!K15</f>
        <v>0</v>
      </c>
      <c r="AQ12" s="60">
        <f>別紙5【要入力】!L15+別紙5【要入力】!M15</f>
        <v>0</v>
      </c>
      <c r="AR12" s="60">
        <f>別紙5【要入力】!N15+別紙5【要入力】!O15</f>
        <v>0</v>
      </c>
      <c r="AS12" s="60">
        <f t="shared" si="32"/>
        <v>0</v>
      </c>
      <c r="AT12" s="60">
        <f t="shared" si="33"/>
        <v>0</v>
      </c>
      <c r="AU12" s="68">
        <f>別紙5【要入力】!P15+別紙5【要入力】!Q15</f>
        <v>0</v>
      </c>
      <c r="AV12" s="60">
        <f>別紙5【要入力】!R15+別紙5【要入力】!S15</f>
        <v>0</v>
      </c>
      <c r="AW12" s="60">
        <f>別紙5【要入力】!T15+別紙5【要入力】!U15</f>
        <v>0</v>
      </c>
      <c r="AX12" s="60">
        <f>別紙5【要入力】!V15+別紙5【要入力】!W15</f>
        <v>0</v>
      </c>
      <c r="AY12" s="60">
        <f t="shared" si="34"/>
        <v>0</v>
      </c>
      <c r="AZ12" s="60">
        <f t="shared" si="15"/>
        <v>0</v>
      </c>
      <c r="BA12" s="69">
        <f>別紙5【要入力】!X15+別紙5【要入力】!Y15</f>
        <v>0</v>
      </c>
      <c r="BB12" s="60">
        <f>別紙5【要入力】!Z15+別紙5【要入力】!AA15</f>
        <v>0</v>
      </c>
      <c r="BC12" s="60">
        <f>別紙5【要入力】!AB15+別紙5【要入力】!AC15</f>
        <v>0</v>
      </c>
      <c r="BD12" s="60">
        <f>別紙5【要入力】!AD15+別紙5【要入力】!AE15</f>
        <v>0</v>
      </c>
      <c r="BE12" s="60">
        <f t="shared" si="35"/>
        <v>0</v>
      </c>
      <c r="BF12" s="60">
        <f t="shared" si="36"/>
        <v>0</v>
      </c>
      <c r="BG12" s="70" t="str">
        <f t="shared" si="37"/>
        <v>ＯＫ</v>
      </c>
      <c r="BH12" s="70" t="str">
        <f t="shared" si="38"/>
        <v>ＯＫ</v>
      </c>
      <c r="BI12" s="70" t="str">
        <f t="shared" si="39"/>
        <v>ＯＫ</v>
      </c>
    </row>
    <row r="13" spans="1:61" ht="35.25" customHeight="1">
      <c r="A13" s="58">
        <v>10</v>
      </c>
      <c r="B13" s="59">
        <f t="shared" si="16"/>
        <v>0</v>
      </c>
      <c r="C13" s="60">
        <f t="shared" si="40"/>
        <v>0</v>
      </c>
      <c r="D13" s="925">
        <f t="shared" si="41"/>
        <v>0</v>
      </c>
      <c r="E13" s="926"/>
      <c r="F13" s="59">
        <f t="shared" si="0"/>
        <v>0</v>
      </c>
      <c r="G13" s="60">
        <f t="shared" si="17"/>
        <v>0</v>
      </c>
      <c r="H13" s="925">
        <f t="shared" si="1"/>
        <v>0</v>
      </c>
      <c r="I13" s="926"/>
      <c r="J13" s="59">
        <f t="shared" si="2"/>
        <v>0</v>
      </c>
      <c r="K13" s="60">
        <f t="shared" si="18"/>
        <v>0</v>
      </c>
      <c r="L13" s="925">
        <f t="shared" si="3"/>
        <v>0</v>
      </c>
      <c r="M13" s="927"/>
      <c r="N13" s="61">
        <f t="shared" si="19"/>
        <v>0</v>
      </c>
      <c r="O13" s="60">
        <f t="shared" si="4"/>
        <v>0</v>
      </c>
      <c r="P13" s="62">
        <f t="shared" si="20"/>
        <v>0</v>
      </c>
      <c r="Q13" s="63">
        <f t="shared" si="21"/>
        <v>0</v>
      </c>
      <c r="R13" s="64">
        <f t="shared" si="22"/>
        <v>0</v>
      </c>
      <c r="S13" s="64">
        <f t="shared" si="5"/>
        <v>0</v>
      </c>
      <c r="T13" s="64">
        <f t="shared" si="6"/>
        <v>0</v>
      </c>
      <c r="U13" s="65">
        <f t="shared" si="23"/>
        <v>0</v>
      </c>
      <c r="V13" s="66">
        <f t="shared" si="24"/>
        <v>2</v>
      </c>
      <c r="W13" s="924">
        <f t="shared" si="25"/>
        <v>0</v>
      </c>
      <c r="X13" s="924"/>
      <c r="Y13" s="64">
        <f t="shared" si="7"/>
        <v>0</v>
      </c>
      <c r="Z13" s="64">
        <f t="shared" si="8"/>
        <v>0</v>
      </c>
      <c r="AA13" s="64">
        <f t="shared" si="9"/>
        <v>0</v>
      </c>
      <c r="AB13" s="64">
        <f t="shared" si="10"/>
        <v>0</v>
      </c>
      <c r="AC13" s="65">
        <f t="shared" si="26"/>
        <v>0</v>
      </c>
      <c r="AD13" s="66">
        <f t="shared" si="27"/>
        <v>2</v>
      </c>
      <c r="AE13" s="924">
        <f t="shared" si="11"/>
        <v>0</v>
      </c>
      <c r="AF13" s="924"/>
      <c r="AG13" s="64">
        <f t="shared" si="28"/>
        <v>0</v>
      </c>
      <c r="AH13" s="64">
        <f t="shared" si="12"/>
        <v>0</v>
      </c>
      <c r="AI13" s="64">
        <f t="shared" si="13"/>
        <v>0</v>
      </c>
      <c r="AJ13" s="64">
        <f t="shared" si="14"/>
        <v>0</v>
      </c>
      <c r="AK13" s="65">
        <f t="shared" si="29"/>
        <v>0</v>
      </c>
      <c r="AL13" s="66">
        <f t="shared" si="30"/>
        <v>2</v>
      </c>
      <c r="AM13" s="924">
        <f t="shared" si="31"/>
        <v>0</v>
      </c>
      <c r="AN13" s="924"/>
      <c r="AO13" s="60">
        <f>別紙5【要入力】!H16+別紙5【要入力】!I16</f>
        <v>0</v>
      </c>
      <c r="AP13" s="60">
        <f>別紙5【要入力】!J16+別紙5【要入力】!K16</f>
        <v>0</v>
      </c>
      <c r="AQ13" s="60">
        <f>別紙5【要入力】!L16+別紙5【要入力】!M16</f>
        <v>0</v>
      </c>
      <c r="AR13" s="60">
        <f>別紙5【要入力】!N16+別紙5【要入力】!O16</f>
        <v>0</v>
      </c>
      <c r="AS13" s="60">
        <f t="shared" si="32"/>
        <v>0</v>
      </c>
      <c r="AT13" s="60">
        <f t="shared" si="33"/>
        <v>0</v>
      </c>
      <c r="AU13" s="68">
        <f>別紙5【要入力】!P16+別紙5【要入力】!Q16</f>
        <v>0</v>
      </c>
      <c r="AV13" s="60">
        <f>別紙5【要入力】!R16+別紙5【要入力】!S16</f>
        <v>0</v>
      </c>
      <c r="AW13" s="60">
        <f>別紙5【要入力】!T16+別紙5【要入力】!U16</f>
        <v>0</v>
      </c>
      <c r="AX13" s="60">
        <f>別紙5【要入力】!V16+別紙5【要入力】!W16</f>
        <v>0</v>
      </c>
      <c r="AY13" s="60">
        <f t="shared" si="34"/>
        <v>0</v>
      </c>
      <c r="AZ13" s="60">
        <f t="shared" si="15"/>
        <v>0</v>
      </c>
      <c r="BA13" s="69">
        <f>別紙5【要入力】!X16+別紙5【要入力】!Y16</f>
        <v>0</v>
      </c>
      <c r="BB13" s="60">
        <f>別紙5【要入力】!Z16+別紙5【要入力】!AA16</f>
        <v>0</v>
      </c>
      <c r="BC13" s="60">
        <f>別紙5【要入力】!AB16+別紙5【要入力】!AC16</f>
        <v>0</v>
      </c>
      <c r="BD13" s="60">
        <f>別紙5【要入力】!AD16+別紙5【要入力】!AE16</f>
        <v>0</v>
      </c>
      <c r="BE13" s="60">
        <f t="shared" si="35"/>
        <v>0</v>
      </c>
      <c r="BF13" s="60">
        <f t="shared" si="36"/>
        <v>0</v>
      </c>
      <c r="BG13" s="70" t="str">
        <f t="shared" si="37"/>
        <v>ＯＫ</v>
      </c>
      <c r="BH13" s="70" t="str">
        <f t="shared" si="38"/>
        <v>ＯＫ</v>
      </c>
      <c r="BI13" s="70" t="str">
        <f t="shared" si="39"/>
        <v>ＯＫ</v>
      </c>
    </row>
    <row r="14" spans="1:61" ht="35.25" customHeight="1">
      <c r="A14" s="58">
        <v>11</v>
      </c>
      <c r="B14" s="59">
        <f t="shared" si="16"/>
        <v>0</v>
      </c>
      <c r="C14" s="60">
        <f t="shared" si="40"/>
        <v>0</v>
      </c>
      <c r="D14" s="925">
        <f t="shared" si="41"/>
        <v>0</v>
      </c>
      <c r="E14" s="926"/>
      <c r="F14" s="59">
        <f t="shared" si="0"/>
        <v>0</v>
      </c>
      <c r="G14" s="60">
        <f t="shared" si="17"/>
        <v>0</v>
      </c>
      <c r="H14" s="925">
        <f t="shared" si="1"/>
        <v>0</v>
      </c>
      <c r="I14" s="926"/>
      <c r="J14" s="59">
        <f t="shared" si="2"/>
        <v>0</v>
      </c>
      <c r="K14" s="60">
        <f t="shared" si="18"/>
        <v>0</v>
      </c>
      <c r="L14" s="925">
        <f t="shared" si="3"/>
        <v>0</v>
      </c>
      <c r="M14" s="927"/>
      <c r="N14" s="61">
        <f t="shared" si="19"/>
        <v>0</v>
      </c>
      <c r="O14" s="60">
        <f t="shared" si="4"/>
        <v>0</v>
      </c>
      <c r="P14" s="62">
        <f t="shared" si="20"/>
        <v>0</v>
      </c>
      <c r="Q14" s="63">
        <f t="shared" si="21"/>
        <v>0</v>
      </c>
      <c r="R14" s="64">
        <f t="shared" si="22"/>
        <v>0</v>
      </c>
      <c r="S14" s="64">
        <f t="shared" si="5"/>
        <v>0</v>
      </c>
      <c r="T14" s="64">
        <f t="shared" si="6"/>
        <v>0</v>
      </c>
      <c r="U14" s="65">
        <f t="shared" si="23"/>
        <v>0</v>
      </c>
      <c r="V14" s="66">
        <f t="shared" si="24"/>
        <v>2</v>
      </c>
      <c r="W14" s="924">
        <f t="shared" si="25"/>
        <v>0</v>
      </c>
      <c r="X14" s="924"/>
      <c r="Y14" s="64">
        <f t="shared" si="7"/>
        <v>0</v>
      </c>
      <c r="Z14" s="64">
        <f t="shared" si="8"/>
        <v>0</v>
      </c>
      <c r="AA14" s="64">
        <f t="shared" si="9"/>
        <v>0</v>
      </c>
      <c r="AB14" s="64">
        <f t="shared" si="10"/>
        <v>0</v>
      </c>
      <c r="AC14" s="65">
        <f t="shared" si="26"/>
        <v>0</v>
      </c>
      <c r="AD14" s="66">
        <f t="shared" si="27"/>
        <v>2</v>
      </c>
      <c r="AE14" s="924">
        <f t="shared" si="11"/>
        <v>0</v>
      </c>
      <c r="AF14" s="924"/>
      <c r="AG14" s="64">
        <f t="shared" si="28"/>
        <v>0</v>
      </c>
      <c r="AH14" s="64">
        <f t="shared" si="12"/>
        <v>0</v>
      </c>
      <c r="AI14" s="64">
        <f t="shared" si="13"/>
        <v>0</v>
      </c>
      <c r="AJ14" s="64">
        <f t="shared" si="14"/>
        <v>0</v>
      </c>
      <c r="AK14" s="65">
        <f t="shared" si="29"/>
        <v>0</v>
      </c>
      <c r="AL14" s="66">
        <f t="shared" si="30"/>
        <v>2</v>
      </c>
      <c r="AM14" s="924">
        <f t="shared" si="31"/>
        <v>0</v>
      </c>
      <c r="AN14" s="924"/>
      <c r="AO14" s="60">
        <f>別紙5【要入力】!H17+別紙5【要入力】!I17</f>
        <v>0</v>
      </c>
      <c r="AP14" s="60">
        <f>別紙5【要入力】!J17+別紙5【要入力】!K17</f>
        <v>0</v>
      </c>
      <c r="AQ14" s="60">
        <f>別紙5【要入力】!L17+別紙5【要入力】!M17</f>
        <v>0</v>
      </c>
      <c r="AR14" s="60">
        <f>別紙5【要入力】!N17+別紙5【要入力】!O17</f>
        <v>0</v>
      </c>
      <c r="AS14" s="60">
        <f t="shared" si="32"/>
        <v>0</v>
      </c>
      <c r="AT14" s="60">
        <f t="shared" si="33"/>
        <v>0</v>
      </c>
      <c r="AU14" s="68">
        <f>別紙5【要入力】!P17+別紙5【要入力】!Q17</f>
        <v>0</v>
      </c>
      <c r="AV14" s="60">
        <f>別紙5【要入力】!R17+別紙5【要入力】!S17</f>
        <v>0</v>
      </c>
      <c r="AW14" s="60">
        <f>別紙5【要入力】!T17+別紙5【要入力】!U17</f>
        <v>0</v>
      </c>
      <c r="AX14" s="60">
        <f>別紙5【要入力】!V17+別紙5【要入力】!W17</f>
        <v>0</v>
      </c>
      <c r="AY14" s="60">
        <f t="shared" si="34"/>
        <v>0</v>
      </c>
      <c r="AZ14" s="60">
        <f t="shared" si="15"/>
        <v>0</v>
      </c>
      <c r="BA14" s="69">
        <f>別紙5【要入力】!X17+別紙5【要入力】!Y17</f>
        <v>0</v>
      </c>
      <c r="BB14" s="60">
        <f>別紙5【要入力】!Z17+別紙5【要入力】!AA17</f>
        <v>0</v>
      </c>
      <c r="BC14" s="60">
        <f>別紙5【要入力】!AB17+別紙5【要入力】!AC17</f>
        <v>0</v>
      </c>
      <c r="BD14" s="60">
        <f>別紙5【要入力】!AD17+別紙5【要入力】!AE17</f>
        <v>0</v>
      </c>
      <c r="BE14" s="60">
        <f t="shared" si="35"/>
        <v>0</v>
      </c>
      <c r="BF14" s="60">
        <f t="shared" si="36"/>
        <v>0</v>
      </c>
      <c r="BG14" s="70" t="str">
        <f t="shared" si="37"/>
        <v>ＯＫ</v>
      </c>
      <c r="BH14" s="70" t="str">
        <f t="shared" si="38"/>
        <v>ＯＫ</v>
      </c>
      <c r="BI14" s="70" t="str">
        <f t="shared" si="39"/>
        <v>ＯＫ</v>
      </c>
    </row>
    <row r="15" spans="1:61" ht="35.25" customHeight="1">
      <c r="A15" s="58">
        <v>12</v>
      </c>
      <c r="B15" s="59">
        <f t="shared" si="16"/>
        <v>0</v>
      </c>
      <c r="C15" s="60">
        <f t="shared" si="40"/>
        <v>0</v>
      </c>
      <c r="D15" s="925">
        <f t="shared" si="41"/>
        <v>0</v>
      </c>
      <c r="E15" s="926"/>
      <c r="F15" s="59">
        <f t="shared" si="0"/>
        <v>0</v>
      </c>
      <c r="G15" s="60">
        <f t="shared" si="17"/>
        <v>0</v>
      </c>
      <c r="H15" s="925">
        <f t="shared" si="1"/>
        <v>0</v>
      </c>
      <c r="I15" s="926"/>
      <c r="J15" s="59">
        <f t="shared" si="2"/>
        <v>0</v>
      </c>
      <c r="K15" s="60">
        <f t="shared" si="18"/>
        <v>0</v>
      </c>
      <c r="L15" s="925">
        <f t="shared" si="3"/>
        <v>0</v>
      </c>
      <c r="M15" s="927"/>
      <c r="N15" s="61">
        <f t="shared" si="19"/>
        <v>0</v>
      </c>
      <c r="O15" s="60">
        <f t="shared" si="4"/>
        <v>0</v>
      </c>
      <c r="P15" s="62">
        <f t="shared" si="20"/>
        <v>0</v>
      </c>
      <c r="Q15" s="63">
        <f t="shared" si="21"/>
        <v>0</v>
      </c>
      <c r="R15" s="64">
        <f t="shared" si="22"/>
        <v>0</v>
      </c>
      <c r="S15" s="64">
        <f t="shared" si="5"/>
        <v>0</v>
      </c>
      <c r="T15" s="64">
        <f t="shared" si="6"/>
        <v>0</v>
      </c>
      <c r="U15" s="65">
        <f t="shared" si="23"/>
        <v>0</v>
      </c>
      <c r="V15" s="66">
        <f t="shared" si="24"/>
        <v>2</v>
      </c>
      <c r="W15" s="924">
        <f t="shared" si="25"/>
        <v>0</v>
      </c>
      <c r="X15" s="924"/>
      <c r="Y15" s="64">
        <f t="shared" si="7"/>
        <v>0</v>
      </c>
      <c r="Z15" s="64">
        <f t="shared" si="8"/>
        <v>0</v>
      </c>
      <c r="AA15" s="64">
        <f t="shared" si="9"/>
        <v>0</v>
      </c>
      <c r="AB15" s="64">
        <f t="shared" si="10"/>
        <v>0</v>
      </c>
      <c r="AC15" s="65">
        <f t="shared" si="26"/>
        <v>0</v>
      </c>
      <c r="AD15" s="66">
        <f t="shared" si="27"/>
        <v>2</v>
      </c>
      <c r="AE15" s="924">
        <f t="shared" si="11"/>
        <v>0</v>
      </c>
      <c r="AF15" s="924"/>
      <c r="AG15" s="64">
        <f t="shared" si="28"/>
        <v>0</v>
      </c>
      <c r="AH15" s="64">
        <f t="shared" si="12"/>
        <v>0</v>
      </c>
      <c r="AI15" s="64">
        <f t="shared" si="13"/>
        <v>0</v>
      </c>
      <c r="AJ15" s="64">
        <f t="shared" si="14"/>
        <v>0</v>
      </c>
      <c r="AK15" s="65">
        <f t="shared" si="29"/>
        <v>0</v>
      </c>
      <c r="AL15" s="66">
        <f t="shared" si="30"/>
        <v>2</v>
      </c>
      <c r="AM15" s="924">
        <f t="shared" si="31"/>
        <v>0</v>
      </c>
      <c r="AN15" s="924"/>
      <c r="AO15" s="60">
        <f>別紙5【要入力】!H18+別紙5【要入力】!I18</f>
        <v>0</v>
      </c>
      <c r="AP15" s="60">
        <f>別紙5【要入力】!J18+別紙5【要入力】!K18</f>
        <v>0</v>
      </c>
      <c r="AQ15" s="60">
        <f>別紙5【要入力】!L18+別紙5【要入力】!M18</f>
        <v>0</v>
      </c>
      <c r="AR15" s="60">
        <f>別紙5【要入力】!N18+別紙5【要入力】!O18</f>
        <v>0</v>
      </c>
      <c r="AS15" s="60">
        <f t="shared" si="32"/>
        <v>0</v>
      </c>
      <c r="AT15" s="60">
        <f t="shared" si="33"/>
        <v>0</v>
      </c>
      <c r="AU15" s="68">
        <f>別紙5【要入力】!P18+別紙5【要入力】!Q18</f>
        <v>0</v>
      </c>
      <c r="AV15" s="60">
        <f>別紙5【要入力】!R18+別紙5【要入力】!S18</f>
        <v>0</v>
      </c>
      <c r="AW15" s="60">
        <f>別紙5【要入力】!T18+別紙5【要入力】!U18</f>
        <v>0</v>
      </c>
      <c r="AX15" s="60">
        <f>別紙5【要入力】!V18+別紙5【要入力】!W18</f>
        <v>0</v>
      </c>
      <c r="AY15" s="60">
        <f t="shared" si="34"/>
        <v>0</v>
      </c>
      <c r="AZ15" s="60">
        <f t="shared" si="15"/>
        <v>0</v>
      </c>
      <c r="BA15" s="69">
        <f>別紙5【要入力】!X18+別紙5【要入力】!Y18</f>
        <v>0</v>
      </c>
      <c r="BB15" s="60">
        <f>別紙5【要入力】!Z18+別紙5【要入力】!AA18</f>
        <v>0</v>
      </c>
      <c r="BC15" s="60">
        <f>別紙5【要入力】!AB18+別紙5【要入力】!AC18</f>
        <v>0</v>
      </c>
      <c r="BD15" s="60">
        <f>別紙5【要入力】!AD18+別紙5【要入力】!AE18</f>
        <v>0</v>
      </c>
      <c r="BE15" s="60">
        <f t="shared" si="35"/>
        <v>0</v>
      </c>
      <c r="BF15" s="60">
        <f t="shared" si="36"/>
        <v>0</v>
      </c>
      <c r="BG15" s="70" t="str">
        <f t="shared" si="37"/>
        <v>ＯＫ</v>
      </c>
      <c r="BH15" s="70" t="str">
        <f t="shared" si="38"/>
        <v>ＯＫ</v>
      </c>
      <c r="BI15" s="70" t="str">
        <f t="shared" si="39"/>
        <v>ＯＫ</v>
      </c>
    </row>
    <row r="16" spans="1:61" ht="35.25" customHeight="1">
      <c r="A16" s="58">
        <v>1</v>
      </c>
      <c r="B16" s="59">
        <f t="shared" si="16"/>
        <v>0</v>
      </c>
      <c r="C16" s="60">
        <f t="shared" si="40"/>
        <v>0</v>
      </c>
      <c r="D16" s="925">
        <f t="shared" si="41"/>
        <v>0</v>
      </c>
      <c r="E16" s="926"/>
      <c r="F16" s="59">
        <f t="shared" si="0"/>
        <v>0</v>
      </c>
      <c r="G16" s="60">
        <f t="shared" si="17"/>
        <v>0</v>
      </c>
      <c r="H16" s="925">
        <f t="shared" si="1"/>
        <v>0</v>
      </c>
      <c r="I16" s="926"/>
      <c r="J16" s="59">
        <f t="shared" si="2"/>
        <v>0</v>
      </c>
      <c r="K16" s="60">
        <f t="shared" si="18"/>
        <v>0</v>
      </c>
      <c r="L16" s="925">
        <f t="shared" si="3"/>
        <v>0</v>
      </c>
      <c r="M16" s="927"/>
      <c r="N16" s="61">
        <f t="shared" si="19"/>
        <v>0</v>
      </c>
      <c r="O16" s="60">
        <f t="shared" si="4"/>
        <v>0</v>
      </c>
      <c r="P16" s="62">
        <f t="shared" si="20"/>
        <v>0</v>
      </c>
      <c r="Q16" s="63">
        <f t="shared" si="21"/>
        <v>0</v>
      </c>
      <c r="R16" s="64">
        <f t="shared" si="22"/>
        <v>0</v>
      </c>
      <c r="S16" s="64">
        <f t="shared" si="5"/>
        <v>0</v>
      </c>
      <c r="T16" s="64">
        <f t="shared" si="6"/>
        <v>0</v>
      </c>
      <c r="U16" s="65">
        <f t="shared" si="23"/>
        <v>0</v>
      </c>
      <c r="V16" s="66">
        <f t="shared" si="24"/>
        <v>2</v>
      </c>
      <c r="W16" s="924">
        <f t="shared" si="25"/>
        <v>0</v>
      </c>
      <c r="X16" s="924"/>
      <c r="Y16" s="64">
        <f t="shared" si="7"/>
        <v>0</v>
      </c>
      <c r="Z16" s="64">
        <f t="shared" si="8"/>
        <v>0</v>
      </c>
      <c r="AA16" s="64">
        <f t="shared" si="9"/>
        <v>0</v>
      </c>
      <c r="AB16" s="64">
        <f t="shared" si="10"/>
        <v>0</v>
      </c>
      <c r="AC16" s="65">
        <f t="shared" si="26"/>
        <v>0</v>
      </c>
      <c r="AD16" s="66">
        <f t="shared" si="27"/>
        <v>2</v>
      </c>
      <c r="AE16" s="924">
        <f t="shared" si="11"/>
        <v>0</v>
      </c>
      <c r="AF16" s="924"/>
      <c r="AG16" s="64">
        <f t="shared" si="28"/>
        <v>0</v>
      </c>
      <c r="AH16" s="64">
        <f t="shared" si="12"/>
        <v>0</v>
      </c>
      <c r="AI16" s="64">
        <f t="shared" si="13"/>
        <v>0</v>
      </c>
      <c r="AJ16" s="64">
        <f t="shared" si="14"/>
        <v>0</v>
      </c>
      <c r="AK16" s="65">
        <f t="shared" si="29"/>
        <v>0</v>
      </c>
      <c r="AL16" s="66">
        <f t="shared" si="30"/>
        <v>2</v>
      </c>
      <c r="AM16" s="924">
        <f t="shared" si="31"/>
        <v>0</v>
      </c>
      <c r="AN16" s="924"/>
      <c r="AO16" s="60">
        <f>別紙5【要入力】!H19+別紙5【要入力】!I19</f>
        <v>0</v>
      </c>
      <c r="AP16" s="60">
        <f>別紙5【要入力】!J19+別紙5【要入力】!K19</f>
        <v>0</v>
      </c>
      <c r="AQ16" s="60">
        <f>別紙5【要入力】!L19+別紙5【要入力】!M19</f>
        <v>0</v>
      </c>
      <c r="AR16" s="60">
        <f>別紙5【要入力】!N19+別紙5【要入力】!O19</f>
        <v>0</v>
      </c>
      <c r="AS16" s="60">
        <f t="shared" si="32"/>
        <v>0</v>
      </c>
      <c r="AT16" s="60">
        <f t="shared" si="33"/>
        <v>0</v>
      </c>
      <c r="AU16" s="68">
        <f>別紙5【要入力】!P19+別紙5【要入力】!Q19</f>
        <v>0</v>
      </c>
      <c r="AV16" s="60">
        <f>別紙5【要入力】!R19+別紙5【要入力】!S19</f>
        <v>0</v>
      </c>
      <c r="AW16" s="60">
        <f>別紙5【要入力】!T19+別紙5【要入力】!U19</f>
        <v>0</v>
      </c>
      <c r="AX16" s="60">
        <f>別紙5【要入力】!V19+別紙5【要入力】!W19</f>
        <v>0</v>
      </c>
      <c r="AY16" s="60">
        <f t="shared" si="34"/>
        <v>0</v>
      </c>
      <c r="AZ16" s="60">
        <f t="shared" si="15"/>
        <v>0</v>
      </c>
      <c r="BA16" s="69">
        <f>別紙5【要入力】!X19+別紙5【要入力】!Y19</f>
        <v>0</v>
      </c>
      <c r="BB16" s="60">
        <f>別紙5【要入力】!Z19+別紙5【要入力】!AA19</f>
        <v>0</v>
      </c>
      <c r="BC16" s="60">
        <f>別紙5【要入力】!AB19+別紙5【要入力】!AC19</f>
        <v>0</v>
      </c>
      <c r="BD16" s="60">
        <f>別紙5【要入力】!AD19+別紙5【要入力】!AE19</f>
        <v>0</v>
      </c>
      <c r="BE16" s="60">
        <f t="shared" si="35"/>
        <v>0</v>
      </c>
      <c r="BF16" s="60">
        <f t="shared" si="36"/>
        <v>0</v>
      </c>
      <c r="BG16" s="70" t="str">
        <f t="shared" si="37"/>
        <v>ＯＫ</v>
      </c>
      <c r="BH16" s="70" t="str">
        <f t="shared" si="38"/>
        <v>ＯＫ</v>
      </c>
      <c r="BI16" s="70" t="str">
        <f t="shared" si="39"/>
        <v>ＯＫ</v>
      </c>
    </row>
    <row r="17" spans="1:61" ht="35.25" customHeight="1">
      <c r="A17" s="58">
        <v>2</v>
      </c>
      <c r="B17" s="59">
        <f t="shared" si="16"/>
        <v>0</v>
      </c>
      <c r="C17" s="60">
        <f t="shared" si="40"/>
        <v>0</v>
      </c>
      <c r="D17" s="925">
        <f t="shared" si="41"/>
        <v>0</v>
      </c>
      <c r="E17" s="926"/>
      <c r="F17" s="59">
        <f t="shared" si="0"/>
        <v>0</v>
      </c>
      <c r="G17" s="60">
        <f t="shared" si="17"/>
        <v>0</v>
      </c>
      <c r="H17" s="925">
        <f t="shared" si="1"/>
        <v>0</v>
      </c>
      <c r="I17" s="926"/>
      <c r="J17" s="59">
        <f t="shared" si="2"/>
        <v>0</v>
      </c>
      <c r="K17" s="60">
        <f>IF(J17=0,0,2)</f>
        <v>0</v>
      </c>
      <c r="L17" s="925">
        <f>IF(BF17&gt;=2,BF17-2,0)</f>
        <v>0</v>
      </c>
      <c r="M17" s="927"/>
      <c r="N17" s="61">
        <f t="shared" si="19"/>
        <v>0</v>
      </c>
      <c r="O17" s="60">
        <f t="shared" si="4"/>
        <v>0</v>
      </c>
      <c r="P17" s="62">
        <f t="shared" si="20"/>
        <v>0</v>
      </c>
      <c r="Q17" s="63">
        <f t="shared" si="21"/>
        <v>0</v>
      </c>
      <c r="R17" s="64">
        <f t="shared" si="22"/>
        <v>0</v>
      </c>
      <c r="S17" s="64">
        <f t="shared" si="5"/>
        <v>0</v>
      </c>
      <c r="T17" s="64">
        <f t="shared" si="6"/>
        <v>0</v>
      </c>
      <c r="U17" s="65">
        <f t="shared" si="23"/>
        <v>0</v>
      </c>
      <c r="V17" s="66">
        <f t="shared" si="24"/>
        <v>2</v>
      </c>
      <c r="W17" s="924">
        <f t="shared" si="25"/>
        <v>0</v>
      </c>
      <c r="X17" s="924"/>
      <c r="Y17" s="64">
        <f t="shared" si="7"/>
        <v>0</v>
      </c>
      <c r="Z17" s="64">
        <f t="shared" si="8"/>
        <v>0</v>
      </c>
      <c r="AA17" s="64">
        <f t="shared" si="9"/>
        <v>0</v>
      </c>
      <c r="AB17" s="64">
        <f t="shared" si="10"/>
        <v>0</v>
      </c>
      <c r="AC17" s="65">
        <f t="shared" si="26"/>
        <v>0</v>
      </c>
      <c r="AD17" s="66">
        <f t="shared" si="27"/>
        <v>2</v>
      </c>
      <c r="AE17" s="924">
        <f t="shared" si="11"/>
        <v>0</v>
      </c>
      <c r="AF17" s="924"/>
      <c r="AG17" s="64">
        <f t="shared" si="28"/>
        <v>0</v>
      </c>
      <c r="AH17" s="64">
        <f t="shared" si="12"/>
        <v>0</v>
      </c>
      <c r="AI17" s="64">
        <f t="shared" si="13"/>
        <v>0</v>
      </c>
      <c r="AJ17" s="64">
        <f t="shared" si="14"/>
        <v>0</v>
      </c>
      <c r="AK17" s="65">
        <f t="shared" si="29"/>
        <v>0</v>
      </c>
      <c r="AL17" s="66">
        <f t="shared" si="30"/>
        <v>2</v>
      </c>
      <c r="AM17" s="924">
        <f t="shared" si="31"/>
        <v>0</v>
      </c>
      <c r="AN17" s="924"/>
      <c r="AO17" s="60">
        <f>別紙5【要入力】!H20+別紙5【要入力】!I20</f>
        <v>0</v>
      </c>
      <c r="AP17" s="60">
        <f>別紙5【要入力】!J20+別紙5【要入力】!K20</f>
        <v>0</v>
      </c>
      <c r="AQ17" s="60">
        <f>別紙5【要入力】!L20+別紙5【要入力】!M20</f>
        <v>0</v>
      </c>
      <c r="AR17" s="60">
        <f>別紙5【要入力】!N20+別紙5【要入力】!O20</f>
        <v>0</v>
      </c>
      <c r="AS17" s="60">
        <f t="shared" si="32"/>
        <v>0</v>
      </c>
      <c r="AT17" s="60">
        <f t="shared" si="33"/>
        <v>0</v>
      </c>
      <c r="AU17" s="68">
        <f>別紙5【要入力】!P20+別紙5【要入力】!Q20</f>
        <v>0</v>
      </c>
      <c r="AV17" s="60">
        <f>別紙5【要入力】!R20+別紙5【要入力】!S20</f>
        <v>0</v>
      </c>
      <c r="AW17" s="60">
        <f>別紙5【要入力】!T20+別紙5【要入力】!U20</f>
        <v>0</v>
      </c>
      <c r="AX17" s="60">
        <f>別紙5【要入力】!V20+別紙5【要入力】!W20</f>
        <v>0</v>
      </c>
      <c r="AY17" s="60">
        <f t="shared" si="34"/>
        <v>0</v>
      </c>
      <c r="AZ17" s="60">
        <f t="shared" si="15"/>
        <v>0</v>
      </c>
      <c r="BA17" s="69">
        <f>別紙5【要入力】!X20+別紙5【要入力】!Y20</f>
        <v>0</v>
      </c>
      <c r="BB17" s="60">
        <f>別紙5【要入力】!Z20+別紙5【要入力】!AA20</f>
        <v>0</v>
      </c>
      <c r="BC17" s="60">
        <f>別紙5【要入力】!AB20+別紙5【要入力】!AC20</f>
        <v>0</v>
      </c>
      <c r="BD17" s="60">
        <f>別紙5【要入力】!AD20+別紙5【要入力】!AE20</f>
        <v>0</v>
      </c>
      <c r="BE17" s="60">
        <f t="shared" si="35"/>
        <v>0</v>
      </c>
      <c r="BF17" s="60">
        <f t="shared" si="36"/>
        <v>0</v>
      </c>
      <c r="BG17" s="70" t="str">
        <f t="shared" si="37"/>
        <v>ＯＫ</v>
      </c>
      <c r="BH17" s="70" t="str">
        <f t="shared" si="38"/>
        <v>ＯＫ</v>
      </c>
      <c r="BI17" s="70" t="str">
        <f t="shared" si="39"/>
        <v>ＯＫ</v>
      </c>
    </row>
    <row r="18" spans="1:61" ht="35.25" customHeight="1">
      <c r="A18" s="58">
        <v>3</v>
      </c>
      <c r="B18" s="59">
        <f t="shared" si="16"/>
        <v>0</v>
      </c>
      <c r="C18" s="60">
        <f t="shared" si="40"/>
        <v>0</v>
      </c>
      <c r="D18" s="925">
        <f t="shared" si="41"/>
        <v>0</v>
      </c>
      <c r="E18" s="926"/>
      <c r="F18" s="59">
        <f t="shared" si="0"/>
        <v>0</v>
      </c>
      <c r="G18" s="60">
        <f t="shared" si="17"/>
        <v>0</v>
      </c>
      <c r="H18" s="925">
        <f t="shared" si="1"/>
        <v>0</v>
      </c>
      <c r="I18" s="926"/>
      <c r="J18" s="59">
        <f t="shared" si="2"/>
        <v>0</v>
      </c>
      <c r="K18" s="60">
        <f t="shared" si="18"/>
        <v>0</v>
      </c>
      <c r="L18" s="925">
        <f t="shared" si="3"/>
        <v>0</v>
      </c>
      <c r="M18" s="927"/>
      <c r="N18" s="61">
        <f t="shared" si="19"/>
        <v>0</v>
      </c>
      <c r="O18" s="60">
        <f t="shared" si="4"/>
        <v>0</v>
      </c>
      <c r="P18" s="62">
        <f t="shared" si="20"/>
        <v>0</v>
      </c>
      <c r="Q18" s="63">
        <f t="shared" si="21"/>
        <v>0</v>
      </c>
      <c r="R18" s="64">
        <f t="shared" si="22"/>
        <v>0</v>
      </c>
      <c r="S18" s="64">
        <f t="shared" si="5"/>
        <v>0</v>
      </c>
      <c r="T18" s="64">
        <f t="shared" si="6"/>
        <v>0</v>
      </c>
      <c r="U18" s="65">
        <f t="shared" si="23"/>
        <v>0</v>
      </c>
      <c r="V18" s="66">
        <f t="shared" si="24"/>
        <v>2</v>
      </c>
      <c r="W18" s="924">
        <f t="shared" si="25"/>
        <v>0</v>
      </c>
      <c r="X18" s="924"/>
      <c r="Y18" s="64">
        <f t="shared" si="7"/>
        <v>0</v>
      </c>
      <c r="Z18" s="64">
        <f t="shared" si="8"/>
        <v>0</v>
      </c>
      <c r="AA18" s="64">
        <f t="shared" si="9"/>
        <v>0</v>
      </c>
      <c r="AB18" s="64">
        <f t="shared" si="10"/>
        <v>0</v>
      </c>
      <c r="AC18" s="65">
        <f t="shared" si="26"/>
        <v>0</v>
      </c>
      <c r="AD18" s="66">
        <f t="shared" si="27"/>
        <v>2</v>
      </c>
      <c r="AE18" s="924">
        <f t="shared" si="11"/>
        <v>0</v>
      </c>
      <c r="AF18" s="924"/>
      <c r="AG18" s="64">
        <f t="shared" si="28"/>
        <v>0</v>
      </c>
      <c r="AH18" s="64">
        <f t="shared" si="12"/>
        <v>0</v>
      </c>
      <c r="AI18" s="64">
        <f t="shared" si="13"/>
        <v>0</v>
      </c>
      <c r="AJ18" s="64">
        <f t="shared" si="14"/>
        <v>0</v>
      </c>
      <c r="AK18" s="65">
        <f t="shared" si="29"/>
        <v>0</v>
      </c>
      <c r="AL18" s="66">
        <f t="shared" si="30"/>
        <v>2</v>
      </c>
      <c r="AM18" s="924">
        <f t="shared" si="31"/>
        <v>0</v>
      </c>
      <c r="AN18" s="924"/>
      <c r="AO18" s="60">
        <f>別紙5【要入力】!H21+別紙5【要入力】!I21</f>
        <v>0</v>
      </c>
      <c r="AP18" s="60">
        <f>別紙5【要入力】!J21+別紙5【要入力】!K21</f>
        <v>0</v>
      </c>
      <c r="AQ18" s="60">
        <f>別紙5【要入力】!L21+別紙5【要入力】!M21</f>
        <v>0</v>
      </c>
      <c r="AR18" s="60">
        <f>別紙5【要入力】!N21+別紙5【要入力】!O21</f>
        <v>0</v>
      </c>
      <c r="AS18" s="60">
        <f t="shared" si="32"/>
        <v>0</v>
      </c>
      <c r="AT18" s="60">
        <f t="shared" si="33"/>
        <v>0</v>
      </c>
      <c r="AU18" s="68">
        <f>別紙5【要入力】!P21+別紙5【要入力】!Q21</f>
        <v>0</v>
      </c>
      <c r="AV18" s="60">
        <f>別紙5【要入力】!R21+別紙5【要入力】!S21</f>
        <v>0</v>
      </c>
      <c r="AW18" s="60">
        <f>別紙5【要入力】!T21+別紙5【要入力】!U21</f>
        <v>0</v>
      </c>
      <c r="AX18" s="60">
        <f>別紙5【要入力】!V21+別紙5【要入力】!W21</f>
        <v>0</v>
      </c>
      <c r="AY18" s="60">
        <f t="shared" si="34"/>
        <v>0</v>
      </c>
      <c r="AZ18" s="60">
        <f t="shared" si="15"/>
        <v>0</v>
      </c>
      <c r="BA18" s="69">
        <f>別紙5【要入力】!X21+別紙5【要入力】!Y21</f>
        <v>0</v>
      </c>
      <c r="BB18" s="60">
        <f>別紙5【要入力】!Z21+別紙5【要入力】!AA21</f>
        <v>0</v>
      </c>
      <c r="BC18" s="60">
        <f>別紙5【要入力】!AB21+別紙5【要入力】!AC21</f>
        <v>0</v>
      </c>
      <c r="BD18" s="60">
        <f>別紙5【要入力】!AD21+別紙5【要入力】!AE21</f>
        <v>0</v>
      </c>
      <c r="BE18" s="60">
        <f t="shared" si="35"/>
        <v>0</v>
      </c>
      <c r="BF18" s="60">
        <f t="shared" si="36"/>
        <v>0</v>
      </c>
      <c r="BG18" s="70" t="str">
        <f t="shared" si="37"/>
        <v>ＯＫ</v>
      </c>
      <c r="BH18" s="70" t="str">
        <f t="shared" si="38"/>
        <v>ＯＫ</v>
      </c>
      <c r="BI18" s="70" t="str">
        <f t="shared" si="39"/>
        <v>ＯＫ</v>
      </c>
    </row>
    <row r="19" spans="1:61" ht="35.25" customHeight="1" thickBot="1">
      <c r="A19" s="71" t="s">
        <v>21</v>
      </c>
      <c r="B19" s="72">
        <f>SUM(B7:B18)</f>
        <v>0</v>
      </c>
      <c r="C19" s="72">
        <f>SUM(C7:C18)</f>
        <v>0</v>
      </c>
      <c r="D19" s="928">
        <f>SUM(D7:E18)</f>
        <v>0</v>
      </c>
      <c r="E19" s="929"/>
      <c r="F19" s="73">
        <f>SUM(F7:F18)</f>
        <v>0</v>
      </c>
      <c r="G19" s="72">
        <f>SUM(G7:G18)</f>
        <v>0</v>
      </c>
      <c r="H19" s="928">
        <f>SUM(H7:I18)</f>
        <v>0</v>
      </c>
      <c r="I19" s="929"/>
      <c r="J19" s="73">
        <f>SUM(J7:J18)</f>
        <v>0</v>
      </c>
      <c r="K19" s="72">
        <f>SUM(K7:K18)</f>
        <v>0</v>
      </c>
      <c r="L19" s="930">
        <f>SUM(L7:M18)</f>
        <v>0</v>
      </c>
      <c r="M19" s="931"/>
      <c r="N19" s="71">
        <f>SUM(N7:N18)</f>
        <v>0</v>
      </c>
      <c r="O19" s="74">
        <f>SUM(O7:O18)</f>
        <v>0</v>
      </c>
      <c r="P19" s="75">
        <f>SUM(P7:P18)</f>
        <v>0</v>
      </c>
      <c r="AO19" s="72">
        <f t="shared" ref="AO19:BF19" si="42">SUM(AO7:AO18)</f>
        <v>0</v>
      </c>
      <c r="AP19" s="72">
        <f t="shared" si="42"/>
        <v>0</v>
      </c>
      <c r="AQ19" s="72">
        <f t="shared" si="42"/>
        <v>0</v>
      </c>
      <c r="AR19" s="72">
        <f t="shared" si="42"/>
        <v>0</v>
      </c>
      <c r="AS19" s="72">
        <f t="shared" si="42"/>
        <v>0</v>
      </c>
      <c r="AT19" s="72">
        <f t="shared" si="42"/>
        <v>0</v>
      </c>
      <c r="AU19" s="72">
        <f t="shared" si="42"/>
        <v>0</v>
      </c>
      <c r="AV19" s="72">
        <f t="shared" si="42"/>
        <v>0</v>
      </c>
      <c r="AW19" s="72">
        <f t="shared" si="42"/>
        <v>0</v>
      </c>
      <c r="AX19" s="72">
        <f t="shared" si="42"/>
        <v>0</v>
      </c>
      <c r="AY19" s="72">
        <f t="shared" si="42"/>
        <v>0</v>
      </c>
      <c r="AZ19" s="72">
        <f t="shared" si="42"/>
        <v>0</v>
      </c>
      <c r="BA19" s="76">
        <f t="shared" si="42"/>
        <v>0</v>
      </c>
      <c r="BB19" s="72">
        <f t="shared" si="42"/>
        <v>0</v>
      </c>
      <c r="BC19" s="72">
        <f t="shared" si="42"/>
        <v>0</v>
      </c>
      <c r="BD19" s="72">
        <f t="shared" si="42"/>
        <v>0</v>
      </c>
      <c r="BE19" s="72">
        <f t="shared" si="42"/>
        <v>0</v>
      </c>
      <c r="BF19" s="72">
        <f t="shared" si="42"/>
        <v>0</v>
      </c>
      <c r="BG19" s="70"/>
      <c r="BH19" s="70"/>
      <c r="BI19" s="70"/>
    </row>
    <row r="20" spans="1:61" ht="21.75" customHeight="1">
      <c r="A20" s="77" t="s">
        <v>23</v>
      </c>
      <c r="B20" s="77" t="s">
        <v>63</v>
      </c>
    </row>
    <row r="21" spans="1:61" ht="21.75" customHeight="1">
      <c r="A21" s="77"/>
      <c r="B21" s="77" t="s">
        <v>64</v>
      </c>
    </row>
    <row r="22" spans="1:61" ht="21.75" customHeight="1">
      <c r="A22" s="77"/>
      <c r="B22" s="78" t="s">
        <v>65</v>
      </c>
    </row>
    <row r="23" spans="1:61" ht="21.75" customHeight="1">
      <c r="A23" s="77"/>
      <c r="B23" s="78" t="s">
        <v>66</v>
      </c>
    </row>
  </sheetData>
  <sheetProtection algorithmName="SHA-512" hashValue="stFKuTEdlsR6DBJ9lwW4QvVcI/GehlWOtFBi/ITMVgEbcRTtiuNMlKIXtFf2hvl/Cfxuahq8fOeM4BzHFlxrHA==" saltValue="4AeZkfdsyM1r6b1oo0BjvQ==" spinCount="100000" sheet="1" selectLockedCells="1" selectUnlockedCells="1"/>
  <protectedRanges>
    <protectedRange sqref="A1 B7:E18 G7:P18 BA7:BF18 AO7:AT18" name="範囲1"/>
  </protectedRanges>
  <mergeCells count="98">
    <mergeCell ref="D19:E19"/>
    <mergeCell ref="H19:I19"/>
    <mergeCell ref="L19:M19"/>
    <mergeCell ref="D18:E18"/>
    <mergeCell ref="H18:I18"/>
    <mergeCell ref="L18:M18"/>
    <mergeCell ref="W18:X18"/>
    <mergeCell ref="AE18:AF18"/>
    <mergeCell ref="AM18:AN18"/>
    <mergeCell ref="D17:E17"/>
    <mergeCell ref="H17:I17"/>
    <mergeCell ref="L17:M17"/>
    <mergeCell ref="W17:X17"/>
    <mergeCell ref="AE17:AF17"/>
    <mergeCell ref="AM17:AN17"/>
    <mergeCell ref="AM16:AN16"/>
    <mergeCell ref="D15:E15"/>
    <mergeCell ref="H15:I15"/>
    <mergeCell ref="L15:M15"/>
    <mergeCell ref="W15:X15"/>
    <mergeCell ref="AE15:AF15"/>
    <mergeCell ref="AM15:AN15"/>
    <mergeCell ref="D16:E16"/>
    <mergeCell ref="H16:I16"/>
    <mergeCell ref="L16:M16"/>
    <mergeCell ref="W16:X16"/>
    <mergeCell ref="AE16:AF16"/>
    <mergeCell ref="AM14:AN14"/>
    <mergeCell ref="D13:E13"/>
    <mergeCell ref="H13:I13"/>
    <mergeCell ref="L13:M13"/>
    <mergeCell ref="W13:X13"/>
    <mergeCell ref="AE13:AF13"/>
    <mergeCell ref="AM13:AN13"/>
    <mergeCell ref="D14:E14"/>
    <mergeCell ref="H14:I14"/>
    <mergeCell ref="L14:M14"/>
    <mergeCell ref="W14:X14"/>
    <mergeCell ref="AE14:AF14"/>
    <mergeCell ref="AM12:AN12"/>
    <mergeCell ref="D11:E11"/>
    <mergeCell ref="H11:I11"/>
    <mergeCell ref="L11:M11"/>
    <mergeCell ref="W11:X11"/>
    <mergeCell ref="AE11:AF11"/>
    <mergeCell ref="AM11:AN11"/>
    <mergeCell ref="D12:E12"/>
    <mergeCell ref="H12:I12"/>
    <mergeCell ref="L12:M12"/>
    <mergeCell ref="W12:X12"/>
    <mergeCell ref="AE12:AF12"/>
    <mergeCell ref="AM10:AN10"/>
    <mergeCell ref="D9:E9"/>
    <mergeCell ref="H9:I9"/>
    <mergeCell ref="L9:M9"/>
    <mergeCell ref="W9:X9"/>
    <mergeCell ref="AE9:AF9"/>
    <mergeCell ref="AM9:AN9"/>
    <mergeCell ref="D10:E10"/>
    <mergeCell ref="H10:I10"/>
    <mergeCell ref="L10:M10"/>
    <mergeCell ref="W10:X10"/>
    <mergeCell ref="AE10:AF10"/>
    <mergeCell ref="AM8:AN8"/>
    <mergeCell ref="D7:E7"/>
    <mergeCell ref="H7:I7"/>
    <mergeCell ref="L7:M7"/>
    <mergeCell ref="W7:X7"/>
    <mergeCell ref="AE7:AF7"/>
    <mergeCell ref="AM7:AN7"/>
    <mergeCell ref="D8:E8"/>
    <mergeCell ref="H8:I8"/>
    <mergeCell ref="L8:M8"/>
    <mergeCell ref="W8:X8"/>
    <mergeCell ref="AE8:AF8"/>
    <mergeCell ref="BG4:BI4"/>
    <mergeCell ref="D5:E5"/>
    <mergeCell ref="H5:I5"/>
    <mergeCell ref="L5:M5"/>
    <mergeCell ref="W5:X5"/>
    <mergeCell ref="AE5:AF5"/>
    <mergeCell ref="AM5:AN5"/>
    <mergeCell ref="Q4:X4"/>
    <mergeCell ref="Y4:AF4"/>
    <mergeCell ref="AG4:AN4"/>
    <mergeCell ref="AO4:AT4"/>
    <mergeCell ref="AU4:AZ4"/>
    <mergeCell ref="BA4:BF4"/>
    <mergeCell ref="B1:O1"/>
    <mergeCell ref="K2:P2"/>
    <mergeCell ref="A4:A6"/>
    <mergeCell ref="B4:E4"/>
    <mergeCell ref="F4:I4"/>
    <mergeCell ref="J4:M4"/>
    <mergeCell ref="N4:P4"/>
    <mergeCell ref="D6:E6"/>
    <mergeCell ref="H6:I6"/>
    <mergeCell ref="L6:M6"/>
  </mergeCells>
  <phoneticPr fontId="4"/>
  <printOptions horizontalCentered="1" verticalCentered="1"/>
  <pageMargins left="0" right="0" top="0.78740157480314965" bottom="0.39370078740157483" header="0.51181102362204722" footer="0.51181102362204722"/>
  <pageSetup paperSize="9" scale="7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theme="8" tint="0.59999389629810485"/>
    <pageSetUpPr fitToPage="1"/>
  </sheetPr>
  <dimension ref="A1:X29"/>
  <sheetViews>
    <sheetView view="pageBreakPreview" zoomScale="70" zoomScaleNormal="90" zoomScaleSheetLayoutView="70" workbookViewId="0">
      <selection activeCell="V6" sqref="V6"/>
    </sheetView>
  </sheetViews>
  <sheetFormatPr defaultRowHeight="13.2"/>
  <cols>
    <col min="1" max="1" width="4.21875" style="79" customWidth="1"/>
    <col min="2" max="7" width="10.109375" style="79" customWidth="1"/>
    <col min="8" max="8" width="11" style="79" customWidth="1"/>
    <col min="9" max="9" width="6.44140625" style="79" customWidth="1"/>
    <col min="10" max="10" width="17.109375" style="79" customWidth="1"/>
    <col min="11" max="11" width="9" style="79"/>
    <col min="12" max="12" width="8.88671875" style="79" customWidth="1"/>
    <col min="13" max="13" width="3.33203125" style="79" customWidth="1"/>
    <col min="14" max="14" width="8.44140625" style="79" customWidth="1"/>
    <col min="15" max="15" width="14.6640625" style="79" customWidth="1"/>
    <col min="16" max="16" width="14" style="79" customWidth="1"/>
    <col min="17" max="17" width="15.109375" style="79" customWidth="1"/>
    <col min="18" max="19" width="9" style="79"/>
    <col min="20" max="20" width="5.88671875" style="79" customWidth="1"/>
    <col min="21" max="21" width="7.77734375" style="79" customWidth="1"/>
    <col min="22" max="22" width="14.6640625" style="79" customWidth="1"/>
    <col min="23" max="23" width="25" style="79" customWidth="1"/>
    <col min="24" max="24" width="13.33203125" style="79" customWidth="1"/>
    <col min="25" max="255" width="9" style="79"/>
    <col min="256" max="256" width="4.21875" style="79" customWidth="1"/>
    <col min="257" max="262" width="10.109375" style="79" customWidth="1"/>
    <col min="263" max="263" width="11" style="79" customWidth="1"/>
    <col min="264" max="264" width="6.44140625" style="79" customWidth="1"/>
    <col min="265" max="265" width="17.109375" style="79" customWidth="1"/>
    <col min="266" max="266" width="9" style="79"/>
    <col min="267" max="267" width="8.88671875" style="79" customWidth="1"/>
    <col min="268" max="268" width="3.33203125" style="79" customWidth="1"/>
    <col min="269" max="269" width="8.44140625" style="79" customWidth="1"/>
    <col min="270" max="270" width="11.6640625" style="79" customWidth="1"/>
    <col min="271" max="271" width="11" style="79" customWidth="1"/>
    <col min="272" max="272" width="15.109375" style="79" customWidth="1"/>
    <col min="273" max="274" width="9" style="79"/>
    <col min="275" max="275" width="5.88671875" style="79" customWidth="1"/>
    <col min="276" max="276" width="7.77734375" style="79" customWidth="1"/>
    <col min="277" max="277" width="14.6640625" style="79" customWidth="1"/>
    <col min="278" max="511" width="9" style="79"/>
    <col min="512" max="512" width="4.21875" style="79" customWidth="1"/>
    <col min="513" max="518" width="10.109375" style="79" customWidth="1"/>
    <col min="519" max="519" width="11" style="79" customWidth="1"/>
    <col min="520" max="520" width="6.44140625" style="79" customWidth="1"/>
    <col min="521" max="521" width="17.109375" style="79" customWidth="1"/>
    <col min="522" max="522" width="9" style="79"/>
    <col min="523" max="523" width="8.88671875" style="79" customWidth="1"/>
    <col min="524" max="524" width="3.33203125" style="79" customWidth="1"/>
    <col min="525" max="525" width="8.44140625" style="79" customWidth="1"/>
    <col min="526" max="526" width="11.6640625" style="79" customWidth="1"/>
    <col min="527" max="527" width="11" style="79" customWidth="1"/>
    <col min="528" max="528" width="15.109375" style="79" customWidth="1"/>
    <col min="529" max="530" width="9" style="79"/>
    <col min="531" max="531" width="5.88671875" style="79" customWidth="1"/>
    <col min="532" max="532" width="7.77734375" style="79" customWidth="1"/>
    <col min="533" max="533" width="14.6640625" style="79" customWidth="1"/>
    <col min="534" max="767" width="9" style="79"/>
    <col min="768" max="768" width="4.21875" style="79" customWidth="1"/>
    <col min="769" max="774" width="10.109375" style="79" customWidth="1"/>
    <col min="775" max="775" width="11" style="79" customWidth="1"/>
    <col min="776" max="776" width="6.44140625" style="79" customWidth="1"/>
    <col min="777" max="777" width="17.109375" style="79" customWidth="1"/>
    <col min="778" max="778" width="9" style="79"/>
    <col min="779" max="779" width="8.88671875" style="79" customWidth="1"/>
    <col min="780" max="780" width="3.33203125" style="79" customWidth="1"/>
    <col min="781" max="781" width="8.44140625" style="79" customWidth="1"/>
    <col min="782" max="782" width="11.6640625" style="79" customWidth="1"/>
    <col min="783" max="783" width="11" style="79" customWidth="1"/>
    <col min="784" max="784" width="15.109375" style="79" customWidth="1"/>
    <col min="785" max="786" width="9" style="79"/>
    <col min="787" max="787" width="5.88671875" style="79" customWidth="1"/>
    <col min="788" max="788" width="7.77734375" style="79" customWidth="1"/>
    <col min="789" max="789" width="14.6640625" style="79" customWidth="1"/>
    <col min="790" max="1023" width="9" style="79"/>
    <col min="1024" max="1024" width="4.21875" style="79" customWidth="1"/>
    <col min="1025" max="1030" width="10.109375" style="79" customWidth="1"/>
    <col min="1031" max="1031" width="11" style="79" customWidth="1"/>
    <col min="1032" max="1032" width="6.44140625" style="79" customWidth="1"/>
    <col min="1033" max="1033" width="17.109375" style="79" customWidth="1"/>
    <col min="1034" max="1034" width="9" style="79"/>
    <col min="1035" max="1035" width="8.88671875" style="79" customWidth="1"/>
    <col min="1036" max="1036" width="3.33203125" style="79" customWidth="1"/>
    <col min="1037" max="1037" width="8.44140625" style="79" customWidth="1"/>
    <col min="1038" max="1038" width="11.6640625" style="79" customWidth="1"/>
    <col min="1039" max="1039" width="11" style="79" customWidth="1"/>
    <col min="1040" max="1040" width="15.109375" style="79" customWidth="1"/>
    <col min="1041" max="1042" width="9" style="79"/>
    <col min="1043" max="1043" width="5.88671875" style="79" customWidth="1"/>
    <col min="1044" max="1044" width="7.77734375" style="79" customWidth="1"/>
    <col min="1045" max="1045" width="14.6640625" style="79" customWidth="1"/>
    <col min="1046" max="1279" width="9" style="79"/>
    <col min="1280" max="1280" width="4.21875" style="79" customWidth="1"/>
    <col min="1281" max="1286" width="10.109375" style="79" customWidth="1"/>
    <col min="1287" max="1287" width="11" style="79" customWidth="1"/>
    <col min="1288" max="1288" width="6.44140625" style="79" customWidth="1"/>
    <col min="1289" max="1289" width="17.109375" style="79" customWidth="1"/>
    <col min="1290" max="1290" width="9" style="79"/>
    <col min="1291" max="1291" width="8.88671875" style="79" customWidth="1"/>
    <col min="1292" max="1292" width="3.33203125" style="79" customWidth="1"/>
    <col min="1293" max="1293" width="8.44140625" style="79" customWidth="1"/>
    <col min="1294" max="1294" width="11.6640625" style="79" customWidth="1"/>
    <col min="1295" max="1295" width="11" style="79" customWidth="1"/>
    <col min="1296" max="1296" width="15.109375" style="79" customWidth="1"/>
    <col min="1297" max="1298" width="9" style="79"/>
    <col min="1299" max="1299" width="5.88671875" style="79" customWidth="1"/>
    <col min="1300" max="1300" width="7.77734375" style="79" customWidth="1"/>
    <col min="1301" max="1301" width="14.6640625" style="79" customWidth="1"/>
    <col min="1302" max="1535" width="9" style="79"/>
    <col min="1536" max="1536" width="4.21875" style="79" customWidth="1"/>
    <col min="1537" max="1542" width="10.109375" style="79" customWidth="1"/>
    <col min="1543" max="1543" width="11" style="79" customWidth="1"/>
    <col min="1544" max="1544" width="6.44140625" style="79" customWidth="1"/>
    <col min="1545" max="1545" width="17.109375" style="79" customWidth="1"/>
    <col min="1546" max="1546" width="9" style="79"/>
    <col min="1547" max="1547" width="8.88671875" style="79" customWidth="1"/>
    <col min="1548" max="1548" width="3.33203125" style="79" customWidth="1"/>
    <col min="1549" max="1549" width="8.44140625" style="79" customWidth="1"/>
    <col min="1550" max="1550" width="11.6640625" style="79" customWidth="1"/>
    <col min="1551" max="1551" width="11" style="79" customWidth="1"/>
    <col min="1552" max="1552" width="15.109375" style="79" customWidth="1"/>
    <col min="1553" max="1554" width="9" style="79"/>
    <col min="1555" max="1555" width="5.88671875" style="79" customWidth="1"/>
    <col min="1556" max="1556" width="7.77734375" style="79" customWidth="1"/>
    <col min="1557" max="1557" width="14.6640625" style="79" customWidth="1"/>
    <col min="1558" max="1791" width="9" style="79"/>
    <col min="1792" max="1792" width="4.21875" style="79" customWidth="1"/>
    <col min="1793" max="1798" width="10.109375" style="79" customWidth="1"/>
    <col min="1799" max="1799" width="11" style="79" customWidth="1"/>
    <col min="1800" max="1800" width="6.44140625" style="79" customWidth="1"/>
    <col min="1801" max="1801" width="17.109375" style="79" customWidth="1"/>
    <col min="1802" max="1802" width="9" style="79"/>
    <col min="1803" max="1803" width="8.88671875" style="79" customWidth="1"/>
    <col min="1804" max="1804" width="3.33203125" style="79" customWidth="1"/>
    <col min="1805" max="1805" width="8.44140625" style="79" customWidth="1"/>
    <col min="1806" max="1806" width="11.6640625" style="79" customWidth="1"/>
    <col min="1807" max="1807" width="11" style="79" customWidth="1"/>
    <col min="1808" max="1808" width="15.109375" style="79" customWidth="1"/>
    <col min="1809" max="1810" width="9" style="79"/>
    <col min="1811" max="1811" width="5.88671875" style="79" customWidth="1"/>
    <col min="1812" max="1812" width="7.77734375" style="79" customWidth="1"/>
    <col min="1813" max="1813" width="14.6640625" style="79" customWidth="1"/>
    <col min="1814" max="2047" width="9" style="79"/>
    <col min="2048" max="2048" width="4.21875" style="79" customWidth="1"/>
    <col min="2049" max="2054" width="10.109375" style="79" customWidth="1"/>
    <col min="2055" max="2055" width="11" style="79" customWidth="1"/>
    <col min="2056" max="2056" width="6.44140625" style="79" customWidth="1"/>
    <col min="2057" max="2057" width="17.109375" style="79" customWidth="1"/>
    <col min="2058" max="2058" width="9" style="79"/>
    <col min="2059" max="2059" width="8.88671875" style="79" customWidth="1"/>
    <col min="2060" max="2060" width="3.33203125" style="79" customWidth="1"/>
    <col min="2061" max="2061" width="8.44140625" style="79" customWidth="1"/>
    <col min="2062" max="2062" width="11.6640625" style="79" customWidth="1"/>
    <col min="2063" max="2063" width="11" style="79" customWidth="1"/>
    <col min="2064" max="2064" width="15.109375" style="79" customWidth="1"/>
    <col min="2065" max="2066" width="9" style="79"/>
    <col min="2067" max="2067" width="5.88671875" style="79" customWidth="1"/>
    <col min="2068" max="2068" width="7.77734375" style="79" customWidth="1"/>
    <col min="2069" max="2069" width="14.6640625" style="79" customWidth="1"/>
    <col min="2070" max="2303" width="9" style="79"/>
    <col min="2304" max="2304" width="4.21875" style="79" customWidth="1"/>
    <col min="2305" max="2310" width="10.109375" style="79" customWidth="1"/>
    <col min="2311" max="2311" width="11" style="79" customWidth="1"/>
    <col min="2312" max="2312" width="6.44140625" style="79" customWidth="1"/>
    <col min="2313" max="2313" width="17.109375" style="79" customWidth="1"/>
    <col min="2314" max="2314" width="9" style="79"/>
    <col min="2315" max="2315" width="8.88671875" style="79" customWidth="1"/>
    <col min="2316" max="2316" width="3.33203125" style="79" customWidth="1"/>
    <col min="2317" max="2317" width="8.44140625" style="79" customWidth="1"/>
    <col min="2318" max="2318" width="11.6640625" style="79" customWidth="1"/>
    <col min="2319" max="2319" width="11" style="79" customWidth="1"/>
    <col min="2320" max="2320" width="15.109375" style="79" customWidth="1"/>
    <col min="2321" max="2322" width="9" style="79"/>
    <col min="2323" max="2323" width="5.88671875" style="79" customWidth="1"/>
    <col min="2324" max="2324" width="7.77734375" style="79" customWidth="1"/>
    <col min="2325" max="2325" width="14.6640625" style="79" customWidth="1"/>
    <col min="2326" max="2559" width="9" style="79"/>
    <col min="2560" max="2560" width="4.21875" style="79" customWidth="1"/>
    <col min="2561" max="2566" width="10.109375" style="79" customWidth="1"/>
    <col min="2567" max="2567" width="11" style="79" customWidth="1"/>
    <col min="2568" max="2568" width="6.44140625" style="79" customWidth="1"/>
    <col min="2569" max="2569" width="17.109375" style="79" customWidth="1"/>
    <col min="2570" max="2570" width="9" style="79"/>
    <col min="2571" max="2571" width="8.88671875" style="79" customWidth="1"/>
    <col min="2572" max="2572" width="3.33203125" style="79" customWidth="1"/>
    <col min="2573" max="2573" width="8.44140625" style="79" customWidth="1"/>
    <col min="2574" max="2574" width="11.6640625" style="79" customWidth="1"/>
    <col min="2575" max="2575" width="11" style="79" customWidth="1"/>
    <col min="2576" max="2576" width="15.109375" style="79" customWidth="1"/>
    <col min="2577" max="2578" width="9" style="79"/>
    <col min="2579" max="2579" width="5.88671875" style="79" customWidth="1"/>
    <col min="2580" max="2580" width="7.77734375" style="79" customWidth="1"/>
    <col min="2581" max="2581" width="14.6640625" style="79" customWidth="1"/>
    <col min="2582" max="2815" width="9" style="79"/>
    <col min="2816" max="2816" width="4.21875" style="79" customWidth="1"/>
    <col min="2817" max="2822" width="10.109375" style="79" customWidth="1"/>
    <col min="2823" max="2823" width="11" style="79" customWidth="1"/>
    <col min="2824" max="2824" width="6.44140625" style="79" customWidth="1"/>
    <col min="2825" max="2825" width="17.109375" style="79" customWidth="1"/>
    <col min="2826" max="2826" width="9" style="79"/>
    <col min="2827" max="2827" width="8.88671875" style="79" customWidth="1"/>
    <col min="2828" max="2828" width="3.33203125" style="79" customWidth="1"/>
    <col min="2829" max="2829" width="8.44140625" style="79" customWidth="1"/>
    <col min="2830" max="2830" width="11.6640625" style="79" customWidth="1"/>
    <col min="2831" max="2831" width="11" style="79" customWidth="1"/>
    <col min="2832" max="2832" width="15.109375" style="79" customWidth="1"/>
    <col min="2833" max="2834" width="9" style="79"/>
    <col min="2835" max="2835" width="5.88671875" style="79" customWidth="1"/>
    <col min="2836" max="2836" width="7.77734375" style="79" customWidth="1"/>
    <col min="2837" max="2837" width="14.6640625" style="79" customWidth="1"/>
    <col min="2838" max="3071" width="9" style="79"/>
    <col min="3072" max="3072" width="4.21875" style="79" customWidth="1"/>
    <col min="3073" max="3078" width="10.109375" style="79" customWidth="1"/>
    <col min="3079" max="3079" width="11" style="79" customWidth="1"/>
    <col min="3080" max="3080" width="6.44140625" style="79" customWidth="1"/>
    <col min="3081" max="3081" width="17.109375" style="79" customWidth="1"/>
    <col min="3082" max="3082" width="9" style="79"/>
    <col min="3083" max="3083" width="8.88671875" style="79" customWidth="1"/>
    <col min="3084" max="3084" width="3.33203125" style="79" customWidth="1"/>
    <col min="3085" max="3085" width="8.44140625" style="79" customWidth="1"/>
    <col min="3086" max="3086" width="11.6640625" style="79" customWidth="1"/>
    <col min="3087" max="3087" width="11" style="79" customWidth="1"/>
    <col min="3088" max="3088" width="15.109375" style="79" customWidth="1"/>
    <col min="3089" max="3090" width="9" style="79"/>
    <col min="3091" max="3091" width="5.88671875" style="79" customWidth="1"/>
    <col min="3092" max="3092" width="7.77734375" style="79" customWidth="1"/>
    <col min="3093" max="3093" width="14.6640625" style="79" customWidth="1"/>
    <col min="3094" max="3327" width="9" style="79"/>
    <col min="3328" max="3328" width="4.21875" style="79" customWidth="1"/>
    <col min="3329" max="3334" width="10.109375" style="79" customWidth="1"/>
    <col min="3335" max="3335" width="11" style="79" customWidth="1"/>
    <col min="3336" max="3336" width="6.44140625" style="79" customWidth="1"/>
    <col min="3337" max="3337" width="17.109375" style="79" customWidth="1"/>
    <col min="3338" max="3338" width="9" style="79"/>
    <col min="3339" max="3339" width="8.88671875" style="79" customWidth="1"/>
    <col min="3340" max="3340" width="3.33203125" style="79" customWidth="1"/>
    <col min="3341" max="3341" width="8.44140625" style="79" customWidth="1"/>
    <col min="3342" max="3342" width="11.6640625" style="79" customWidth="1"/>
    <col min="3343" max="3343" width="11" style="79" customWidth="1"/>
    <col min="3344" max="3344" width="15.109375" style="79" customWidth="1"/>
    <col min="3345" max="3346" width="9" style="79"/>
    <col min="3347" max="3347" width="5.88671875" style="79" customWidth="1"/>
    <col min="3348" max="3348" width="7.77734375" style="79" customWidth="1"/>
    <col min="3349" max="3349" width="14.6640625" style="79" customWidth="1"/>
    <col min="3350" max="3583" width="9" style="79"/>
    <col min="3584" max="3584" width="4.21875" style="79" customWidth="1"/>
    <col min="3585" max="3590" width="10.109375" style="79" customWidth="1"/>
    <col min="3591" max="3591" width="11" style="79" customWidth="1"/>
    <col min="3592" max="3592" width="6.44140625" style="79" customWidth="1"/>
    <col min="3593" max="3593" width="17.109375" style="79" customWidth="1"/>
    <col min="3594" max="3594" width="9" style="79"/>
    <col min="3595" max="3595" width="8.88671875" style="79" customWidth="1"/>
    <col min="3596" max="3596" width="3.33203125" style="79" customWidth="1"/>
    <col min="3597" max="3597" width="8.44140625" style="79" customWidth="1"/>
    <col min="3598" max="3598" width="11.6640625" style="79" customWidth="1"/>
    <col min="3599" max="3599" width="11" style="79" customWidth="1"/>
    <col min="3600" max="3600" width="15.109375" style="79" customWidth="1"/>
    <col min="3601" max="3602" width="9" style="79"/>
    <col min="3603" max="3603" width="5.88671875" style="79" customWidth="1"/>
    <col min="3604" max="3604" width="7.77734375" style="79" customWidth="1"/>
    <col min="3605" max="3605" width="14.6640625" style="79" customWidth="1"/>
    <col min="3606" max="3839" width="9" style="79"/>
    <col min="3840" max="3840" width="4.21875" style="79" customWidth="1"/>
    <col min="3841" max="3846" width="10.109375" style="79" customWidth="1"/>
    <col min="3847" max="3847" width="11" style="79" customWidth="1"/>
    <col min="3848" max="3848" width="6.44140625" style="79" customWidth="1"/>
    <col min="3849" max="3849" width="17.109375" style="79" customWidth="1"/>
    <col min="3850" max="3850" width="9" style="79"/>
    <col min="3851" max="3851" width="8.88671875" style="79" customWidth="1"/>
    <col min="3852" max="3852" width="3.33203125" style="79" customWidth="1"/>
    <col min="3853" max="3853" width="8.44140625" style="79" customWidth="1"/>
    <col min="3854" max="3854" width="11.6640625" style="79" customWidth="1"/>
    <col min="3855" max="3855" width="11" style="79" customWidth="1"/>
    <col min="3856" max="3856" width="15.109375" style="79" customWidth="1"/>
    <col min="3857" max="3858" width="9" style="79"/>
    <col min="3859" max="3859" width="5.88671875" style="79" customWidth="1"/>
    <col min="3860" max="3860" width="7.77734375" style="79" customWidth="1"/>
    <col min="3861" max="3861" width="14.6640625" style="79" customWidth="1"/>
    <col min="3862" max="4095" width="9" style="79"/>
    <col min="4096" max="4096" width="4.21875" style="79" customWidth="1"/>
    <col min="4097" max="4102" width="10.109375" style="79" customWidth="1"/>
    <col min="4103" max="4103" width="11" style="79" customWidth="1"/>
    <col min="4104" max="4104" width="6.44140625" style="79" customWidth="1"/>
    <col min="4105" max="4105" width="17.109375" style="79" customWidth="1"/>
    <col min="4106" max="4106" width="9" style="79"/>
    <col min="4107" max="4107" width="8.88671875" style="79" customWidth="1"/>
    <col min="4108" max="4108" width="3.33203125" style="79" customWidth="1"/>
    <col min="4109" max="4109" width="8.44140625" style="79" customWidth="1"/>
    <col min="4110" max="4110" width="11.6640625" style="79" customWidth="1"/>
    <col min="4111" max="4111" width="11" style="79" customWidth="1"/>
    <col min="4112" max="4112" width="15.109375" style="79" customWidth="1"/>
    <col min="4113" max="4114" width="9" style="79"/>
    <col min="4115" max="4115" width="5.88671875" style="79" customWidth="1"/>
    <col min="4116" max="4116" width="7.77734375" style="79" customWidth="1"/>
    <col min="4117" max="4117" width="14.6640625" style="79" customWidth="1"/>
    <col min="4118" max="4351" width="9" style="79"/>
    <col min="4352" max="4352" width="4.21875" style="79" customWidth="1"/>
    <col min="4353" max="4358" width="10.109375" style="79" customWidth="1"/>
    <col min="4359" max="4359" width="11" style="79" customWidth="1"/>
    <col min="4360" max="4360" width="6.44140625" style="79" customWidth="1"/>
    <col min="4361" max="4361" width="17.109375" style="79" customWidth="1"/>
    <col min="4362" max="4362" width="9" style="79"/>
    <col min="4363" max="4363" width="8.88671875" style="79" customWidth="1"/>
    <col min="4364" max="4364" width="3.33203125" style="79" customWidth="1"/>
    <col min="4365" max="4365" width="8.44140625" style="79" customWidth="1"/>
    <col min="4366" max="4366" width="11.6640625" style="79" customWidth="1"/>
    <col min="4367" max="4367" width="11" style="79" customWidth="1"/>
    <col min="4368" max="4368" width="15.109375" style="79" customWidth="1"/>
    <col min="4369" max="4370" width="9" style="79"/>
    <col min="4371" max="4371" width="5.88671875" style="79" customWidth="1"/>
    <col min="4372" max="4372" width="7.77734375" style="79" customWidth="1"/>
    <col min="4373" max="4373" width="14.6640625" style="79" customWidth="1"/>
    <col min="4374" max="4607" width="9" style="79"/>
    <col min="4608" max="4608" width="4.21875" style="79" customWidth="1"/>
    <col min="4609" max="4614" width="10.109375" style="79" customWidth="1"/>
    <col min="4615" max="4615" width="11" style="79" customWidth="1"/>
    <col min="4616" max="4616" width="6.44140625" style="79" customWidth="1"/>
    <col min="4617" max="4617" width="17.109375" style="79" customWidth="1"/>
    <col min="4618" max="4618" width="9" style="79"/>
    <col min="4619" max="4619" width="8.88671875" style="79" customWidth="1"/>
    <col min="4620" max="4620" width="3.33203125" style="79" customWidth="1"/>
    <col min="4621" max="4621" width="8.44140625" style="79" customWidth="1"/>
    <col min="4622" max="4622" width="11.6640625" style="79" customWidth="1"/>
    <col min="4623" max="4623" width="11" style="79" customWidth="1"/>
    <col min="4624" max="4624" width="15.109375" style="79" customWidth="1"/>
    <col min="4625" max="4626" width="9" style="79"/>
    <col min="4627" max="4627" width="5.88671875" style="79" customWidth="1"/>
    <col min="4628" max="4628" width="7.77734375" style="79" customWidth="1"/>
    <col min="4629" max="4629" width="14.6640625" style="79" customWidth="1"/>
    <col min="4630" max="4863" width="9" style="79"/>
    <col min="4864" max="4864" width="4.21875" style="79" customWidth="1"/>
    <col min="4865" max="4870" width="10.109375" style="79" customWidth="1"/>
    <col min="4871" max="4871" width="11" style="79" customWidth="1"/>
    <col min="4872" max="4872" width="6.44140625" style="79" customWidth="1"/>
    <col min="4873" max="4873" width="17.109375" style="79" customWidth="1"/>
    <col min="4874" max="4874" width="9" style="79"/>
    <col min="4875" max="4875" width="8.88671875" style="79" customWidth="1"/>
    <col min="4876" max="4876" width="3.33203125" style="79" customWidth="1"/>
    <col min="4877" max="4877" width="8.44140625" style="79" customWidth="1"/>
    <col min="4878" max="4878" width="11.6640625" style="79" customWidth="1"/>
    <col min="4879" max="4879" width="11" style="79" customWidth="1"/>
    <col min="4880" max="4880" width="15.109375" style="79" customWidth="1"/>
    <col min="4881" max="4882" width="9" style="79"/>
    <col min="4883" max="4883" width="5.88671875" style="79" customWidth="1"/>
    <col min="4884" max="4884" width="7.77734375" style="79" customWidth="1"/>
    <col min="4885" max="4885" width="14.6640625" style="79" customWidth="1"/>
    <col min="4886" max="5119" width="9" style="79"/>
    <col min="5120" max="5120" width="4.21875" style="79" customWidth="1"/>
    <col min="5121" max="5126" width="10.109375" style="79" customWidth="1"/>
    <col min="5127" max="5127" width="11" style="79" customWidth="1"/>
    <col min="5128" max="5128" width="6.44140625" style="79" customWidth="1"/>
    <col min="5129" max="5129" width="17.109375" style="79" customWidth="1"/>
    <col min="5130" max="5130" width="9" style="79"/>
    <col min="5131" max="5131" width="8.88671875" style="79" customWidth="1"/>
    <col min="5132" max="5132" width="3.33203125" style="79" customWidth="1"/>
    <col min="5133" max="5133" width="8.44140625" style="79" customWidth="1"/>
    <col min="5134" max="5134" width="11.6640625" style="79" customWidth="1"/>
    <col min="5135" max="5135" width="11" style="79" customWidth="1"/>
    <col min="5136" max="5136" width="15.109375" style="79" customWidth="1"/>
    <col min="5137" max="5138" width="9" style="79"/>
    <col min="5139" max="5139" width="5.88671875" style="79" customWidth="1"/>
    <col min="5140" max="5140" width="7.77734375" style="79" customWidth="1"/>
    <col min="5141" max="5141" width="14.6640625" style="79" customWidth="1"/>
    <col min="5142" max="5375" width="9" style="79"/>
    <col min="5376" max="5376" width="4.21875" style="79" customWidth="1"/>
    <col min="5377" max="5382" width="10.109375" style="79" customWidth="1"/>
    <col min="5383" max="5383" width="11" style="79" customWidth="1"/>
    <col min="5384" max="5384" width="6.44140625" style="79" customWidth="1"/>
    <col min="5385" max="5385" width="17.109375" style="79" customWidth="1"/>
    <col min="5386" max="5386" width="9" style="79"/>
    <col min="5387" max="5387" width="8.88671875" style="79" customWidth="1"/>
    <col min="5388" max="5388" width="3.33203125" style="79" customWidth="1"/>
    <col min="5389" max="5389" width="8.44140625" style="79" customWidth="1"/>
    <col min="5390" max="5390" width="11.6640625" style="79" customWidth="1"/>
    <col min="5391" max="5391" width="11" style="79" customWidth="1"/>
    <col min="5392" max="5392" width="15.109375" style="79" customWidth="1"/>
    <col min="5393" max="5394" width="9" style="79"/>
    <col min="5395" max="5395" width="5.88671875" style="79" customWidth="1"/>
    <col min="5396" max="5396" width="7.77734375" style="79" customWidth="1"/>
    <col min="5397" max="5397" width="14.6640625" style="79" customWidth="1"/>
    <col min="5398" max="5631" width="9" style="79"/>
    <col min="5632" max="5632" width="4.21875" style="79" customWidth="1"/>
    <col min="5633" max="5638" width="10.109375" style="79" customWidth="1"/>
    <col min="5639" max="5639" width="11" style="79" customWidth="1"/>
    <col min="5640" max="5640" width="6.44140625" style="79" customWidth="1"/>
    <col min="5641" max="5641" width="17.109375" style="79" customWidth="1"/>
    <col min="5642" max="5642" width="9" style="79"/>
    <col min="5643" max="5643" width="8.88671875" style="79" customWidth="1"/>
    <col min="5644" max="5644" width="3.33203125" style="79" customWidth="1"/>
    <col min="5645" max="5645" width="8.44140625" style="79" customWidth="1"/>
    <col min="5646" max="5646" width="11.6640625" style="79" customWidth="1"/>
    <col min="5647" max="5647" width="11" style="79" customWidth="1"/>
    <col min="5648" max="5648" width="15.109375" style="79" customWidth="1"/>
    <col min="5649" max="5650" width="9" style="79"/>
    <col min="5651" max="5651" width="5.88671875" style="79" customWidth="1"/>
    <col min="5652" max="5652" width="7.77734375" style="79" customWidth="1"/>
    <col min="5653" max="5653" width="14.6640625" style="79" customWidth="1"/>
    <col min="5654" max="5887" width="9" style="79"/>
    <col min="5888" max="5888" width="4.21875" style="79" customWidth="1"/>
    <col min="5889" max="5894" width="10.109375" style="79" customWidth="1"/>
    <col min="5895" max="5895" width="11" style="79" customWidth="1"/>
    <col min="5896" max="5896" width="6.44140625" style="79" customWidth="1"/>
    <col min="5897" max="5897" width="17.109375" style="79" customWidth="1"/>
    <col min="5898" max="5898" width="9" style="79"/>
    <col min="5899" max="5899" width="8.88671875" style="79" customWidth="1"/>
    <col min="5900" max="5900" width="3.33203125" style="79" customWidth="1"/>
    <col min="5901" max="5901" width="8.44140625" style="79" customWidth="1"/>
    <col min="5902" max="5902" width="11.6640625" style="79" customWidth="1"/>
    <col min="5903" max="5903" width="11" style="79" customWidth="1"/>
    <col min="5904" max="5904" width="15.109375" style="79" customWidth="1"/>
    <col min="5905" max="5906" width="9" style="79"/>
    <col min="5907" max="5907" width="5.88671875" style="79" customWidth="1"/>
    <col min="5908" max="5908" width="7.77734375" style="79" customWidth="1"/>
    <col min="5909" max="5909" width="14.6640625" style="79" customWidth="1"/>
    <col min="5910" max="6143" width="9" style="79"/>
    <col min="6144" max="6144" width="4.21875" style="79" customWidth="1"/>
    <col min="6145" max="6150" width="10.109375" style="79" customWidth="1"/>
    <col min="6151" max="6151" width="11" style="79" customWidth="1"/>
    <col min="6152" max="6152" width="6.44140625" style="79" customWidth="1"/>
    <col min="6153" max="6153" width="17.109375" style="79" customWidth="1"/>
    <col min="6154" max="6154" width="9" style="79"/>
    <col min="6155" max="6155" width="8.88671875" style="79" customWidth="1"/>
    <col min="6156" max="6156" width="3.33203125" style="79" customWidth="1"/>
    <col min="6157" max="6157" width="8.44140625" style="79" customWidth="1"/>
    <col min="6158" max="6158" width="11.6640625" style="79" customWidth="1"/>
    <col min="6159" max="6159" width="11" style="79" customWidth="1"/>
    <col min="6160" max="6160" width="15.109375" style="79" customWidth="1"/>
    <col min="6161" max="6162" width="9" style="79"/>
    <col min="6163" max="6163" width="5.88671875" style="79" customWidth="1"/>
    <col min="6164" max="6164" width="7.77734375" style="79" customWidth="1"/>
    <col min="6165" max="6165" width="14.6640625" style="79" customWidth="1"/>
    <col min="6166" max="6399" width="9" style="79"/>
    <col min="6400" max="6400" width="4.21875" style="79" customWidth="1"/>
    <col min="6401" max="6406" width="10.109375" style="79" customWidth="1"/>
    <col min="6407" max="6407" width="11" style="79" customWidth="1"/>
    <col min="6408" max="6408" width="6.44140625" style="79" customWidth="1"/>
    <col min="6409" max="6409" width="17.109375" style="79" customWidth="1"/>
    <col min="6410" max="6410" width="9" style="79"/>
    <col min="6411" max="6411" width="8.88671875" style="79" customWidth="1"/>
    <col min="6412" max="6412" width="3.33203125" style="79" customWidth="1"/>
    <col min="6413" max="6413" width="8.44140625" style="79" customWidth="1"/>
    <col min="6414" max="6414" width="11.6640625" style="79" customWidth="1"/>
    <col min="6415" max="6415" width="11" style="79" customWidth="1"/>
    <col min="6416" max="6416" width="15.109375" style="79" customWidth="1"/>
    <col min="6417" max="6418" width="9" style="79"/>
    <col min="6419" max="6419" width="5.88671875" style="79" customWidth="1"/>
    <col min="6420" max="6420" width="7.77734375" style="79" customWidth="1"/>
    <col min="6421" max="6421" width="14.6640625" style="79" customWidth="1"/>
    <col min="6422" max="6655" width="9" style="79"/>
    <col min="6656" max="6656" width="4.21875" style="79" customWidth="1"/>
    <col min="6657" max="6662" width="10.109375" style="79" customWidth="1"/>
    <col min="6663" max="6663" width="11" style="79" customWidth="1"/>
    <col min="6664" max="6664" width="6.44140625" style="79" customWidth="1"/>
    <col min="6665" max="6665" width="17.109375" style="79" customWidth="1"/>
    <col min="6666" max="6666" width="9" style="79"/>
    <col min="6667" max="6667" width="8.88671875" style="79" customWidth="1"/>
    <col min="6668" max="6668" width="3.33203125" style="79" customWidth="1"/>
    <col min="6669" max="6669" width="8.44140625" style="79" customWidth="1"/>
    <col min="6670" max="6670" width="11.6640625" style="79" customWidth="1"/>
    <col min="6671" max="6671" width="11" style="79" customWidth="1"/>
    <col min="6672" max="6672" width="15.109375" style="79" customWidth="1"/>
    <col min="6673" max="6674" width="9" style="79"/>
    <col min="6675" max="6675" width="5.88671875" style="79" customWidth="1"/>
    <col min="6676" max="6676" width="7.77734375" style="79" customWidth="1"/>
    <col min="6677" max="6677" width="14.6640625" style="79" customWidth="1"/>
    <col min="6678" max="6911" width="9" style="79"/>
    <col min="6912" max="6912" width="4.21875" style="79" customWidth="1"/>
    <col min="6913" max="6918" width="10.109375" style="79" customWidth="1"/>
    <col min="6919" max="6919" width="11" style="79" customWidth="1"/>
    <col min="6920" max="6920" width="6.44140625" style="79" customWidth="1"/>
    <col min="6921" max="6921" width="17.109375" style="79" customWidth="1"/>
    <col min="6922" max="6922" width="9" style="79"/>
    <col min="6923" max="6923" width="8.88671875" style="79" customWidth="1"/>
    <col min="6924" max="6924" width="3.33203125" style="79" customWidth="1"/>
    <col min="6925" max="6925" width="8.44140625" style="79" customWidth="1"/>
    <col min="6926" max="6926" width="11.6640625" style="79" customWidth="1"/>
    <col min="6927" max="6927" width="11" style="79" customWidth="1"/>
    <col min="6928" max="6928" width="15.109375" style="79" customWidth="1"/>
    <col min="6929" max="6930" width="9" style="79"/>
    <col min="6931" max="6931" width="5.88671875" style="79" customWidth="1"/>
    <col min="6932" max="6932" width="7.77734375" style="79" customWidth="1"/>
    <col min="6933" max="6933" width="14.6640625" style="79" customWidth="1"/>
    <col min="6934" max="7167" width="9" style="79"/>
    <col min="7168" max="7168" width="4.21875" style="79" customWidth="1"/>
    <col min="7169" max="7174" width="10.109375" style="79" customWidth="1"/>
    <col min="7175" max="7175" width="11" style="79" customWidth="1"/>
    <col min="7176" max="7176" width="6.44140625" style="79" customWidth="1"/>
    <col min="7177" max="7177" width="17.109375" style="79" customWidth="1"/>
    <col min="7178" max="7178" width="9" style="79"/>
    <col min="7179" max="7179" width="8.88671875" style="79" customWidth="1"/>
    <col min="7180" max="7180" width="3.33203125" style="79" customWidth="1"/>
    <col min="7181" max="7181" width="8.44140625" style="79" customWidth="1"/>
    <col min="7182" max="7182" width="11.6640625" style="79" customWidth="1"/>
    <col min="7183" max="7183" width="11" style="79" customWidth="1"/>
    <col min="7184" max="7184" width="15.109375" style="79" customWidth="1"/>
    <col min="7185" max="7186" width="9" style="79"/>
    <col min="7187" max="7187" width="5.88671875" style="79" customWidth="1"/>
    <col min="7188" max="7188" width="7.77734375" style="79" customWidth="1"/>
    <col min="7189" max="7189" width="14.6640625" style="79" customWidth="1"/>
    <col min="7190" max="7423" width="9" style="79"/>
    <col min="7424" max="7424" width="4.21875" style="79" customWidth="1"/>
    <col min="7425" max="7430" width="10.109375" style="79" customWidth="1"/>
    <col min="7431" max="7431" width="11" style="79" customWidth="1"/>
    <col min="7432" max="7432" width="6.44140625" style="79" customWidth="1"/>
    <col min="7433" max="7433" width="17.109375" style="79" customWidth="1"/>
    <col min="7434" max="7434" width="9" style="79"/>
    <col min="7435" max="7435" width="8.88671875" style="79" customWidth="1"/>
    <col min="7436" max="7436" width="3.33203125" style="79" customWidth="1"/>
    <col min="7437" max="7437" width="8.44140625" style="79" customWidth="1"/>
    <col min="7438" max="7438" width="11.6640625" style="79" customWidth="1"/>
    <col min="7439" max="7439" width="11" style="79" customWidth="1"/>
    <col min="7440" max="7440" width="15.109375" style="79" customWidth="1"/>
    <col min="7441" max="7442" width="9" style="79"/>
    <col min="7443" max="7443" width="5.88671875" style="79" customWidth="1"/>
    <col min="7444" max="7444" width="7.77734375" style="79" customWidth="1"/>
    <col min="7445" max="7445" width="14.6640625" style="79" customWidth="1"/>
    <col min="7446" max="7679" width="9" style="79"/>
    <col min="7680" max="7680" width="4.21875" style="79" customWidth="1"/>
    <col min="7681" max="7686" width="10.109375" style="79" customWidth="1"/>
    <col min="7687" max="7687" width="11" style="79" customWidth="1"/>
    <col min="7688" max="7688" width="6.44140625" style="79" customWidth="1"/>
    <col min="7689" max="7689" width="17.109375" style="79" customWidth="1"/>
    <col min="7690" max="7690" width="9" style="79"/>
    <col min="7691" max="7691" width="8.88671875" style="79" customWidth="1"/>
    <col min="7692" max="7692" width="3.33203125" style="79" customWidth="1"/>
    <col min="7693" max="7693" width="8.44140625" style="79" customWidth="1"/>
    <col min="7694" max="7694" width="11.6640625" style="79" customWidth="1"/>
    <col min="7695" max="7695" width="11" style="79" customWidth="1"/>
    <col min="7696" max="7696" width="15.109375" style="79" customWidth="1"/>
    <col min="7697" max="7698" width="9" style="79"/>
    <col min="7699" max="7699" width="5.88671875" style="79" customWidth="1"/>
    <col min="7700" max="7700" width="7.77734375" style="79" customWidth="1"/>
    <col min="7701" max="7701" width="14.6640625" style="79" customWidth="1"/>
    <col min="7702" max="7935" width="9" style="79"/>
    <col min="7936" max="7936" width="4.21875" style="79" customWidth="1"/>
    <col min="7937" max="7942" width="10.109375" style="79" customWidth="1"/>
    <col min="7943" max="7943" width="11" style="79" customWidth="1"/>
    <col min="7944" max="7944" width="6.44140625" style="79" customWidth="1"/>
    <col min="7945" max="7945" width="17.109375" style="79" customWidth="1"/>
    <col min="7946" max="7946" width="9" style="79"/>
    <col min="7947" max="7947" width="8.88671875" style="79" customWidth="1"/>
    <col min="7948" max="7948" width="3.33203125" style="79" customWidth="1"/>
    <col min="7949" max="7949" width="8.44140625" style="79" customWidth="1"/>
    <col min="7950" max="7950" width="11.6640625" style="79" customWidth="1"/>
    <col min="7951" max="7951" width="11" style="79" customWidth="1"/>
    <col min="7952" max="7952" width="15.109375" style="79" customWidth="1"/>
    <col min="7953" max="7954" width="9" style="79"/>
    <col min="7955" max="7955" width="5.88671875" style="79" customWidth="1"/>
    <col min="7956" max="7956" width="7.77734375" style="79" customWidth="1"/>
    <col min="7957" max="7957" width="14.6640625" style="79" customWidth="1"/>
    <col min="7958" max="8191" width="9" style="79"/>
    <col min="8192" max="8192" width="4.21875" style="79" customWidth="1"/>
    <col min="8193" max="8198" width="10.109375" style="79" customWidth="1"/>
    <col min="8199" max="8199" width="11" style="79" customWidth="1"/>
    <col min="8200" max="8200" width="6.44140625" style="79" customWidth="1"/>
    <col min="8201" max="8201" width="17.109375" style="79" customWidth="1"/>
    <col min="8202" max="8202" width="9" style="79"/>
    <col min="8203" max="8203" width="8.88671875" style="79" customWidth="1"/>
    <col min="8204" max="8204" width="3.33203125" style="79" customWidth="1"/>
    <col min="8205" max="8205" width="8.44140625" style="79" customWidth="1"/>
    <col min="8206" max="8206" width="11.6640625" style="79" customWidth="1"/>
    <col min="8207" max="8207" width="11" style="79" customWidth="1"/>
    <col min="8208" max="8208" width="15.109375" style="79" customWidth="1"/>
    <col min="8209" max="8210" width="9" style="79"/>
    <col min="8211" max="8211" width="5.88671875" style="79" customWidth="1"/>
    <col min="8212" max="8212" width="7.77734375" style="79" customWidth="1"/>
    <col min="8213" max="8213" width="14.6640625" style="79" customWidth="1"/>
    <col min="8214" max="8447" width="9" style="79"/>
    <col min="8448" max="8448" width="4.21875" style="79" customWidth="1"/>
    <col min="8449" max="8454" width="10.109375" style="79" customWidth="1"/>
    <col min="8455" max="8455" width="11" style="79" customWidth="1"/>
    <col min="8456" max="8456" width="6.44140625" style="79" customWidth="1"/>
    <col min="8457" max="8457" width="17.109375" style="79" customWidth="1"/>
    <col min="8458" max="8458" width="9" style="79"/>
    <col min="8459" max="8459" width="8.88671875" style="79" customWidth="1"/>
    <col min="8460" max="8460" width="3.33203125" style="79" customWidth="1"/>
    <col min="8461" max="8461" width="8.44140625" style="79" customWidth="1"/>
    <col min="8462" max="8462" width="11.6640625" style="79" customWidth="1"/>
    <col min="8463" max="8463" width="11" style="79" customWidth="1"/>
    <col min="8464" max="8464" width="15.109375" style="79" customWidth="1"/>
    <col min="8465" max="8466" width="9" style="79"/>
    <col min="8467" max="8467" width="5.88671875" style="79" customWidth="1"/>
    <col min="8468" max="8468" width="7.77734375" style="79" customWidth="1"/>
    <col min="8469" max="8469" width="14.6640625" style="79" customWidth="1"/>
    <col min="8470" max="8703" width="9" style="79"/>
    <col min="8704" max="8704" width="4.21875" style="79" customWidth="1"/>
    <col min="8705" max="8710" width="10.109375" style="79" customWidth="1"/>
    <col min="8711" max="8711" width="11" style="79" customWidth="1"/>
    <col min="8712" max="8712" width="6.44140625" style="79" customWidth="1"/>
    <col min="8713" max="8713" width="17.109375" style="79" customWidth="1"/>
    <col min="8714" max="8714" width="9" style="79"/>
    <col min="8715" max="8715" width="8.88671875" style="79" customWidth="1"/>
    <col min="8716" max="8716" width="3.33203125" style="79" customWidth="1"/>
    <col min="8717" max="8717" width="8.44140625" style="79" customWidth="1"/>
    <col min="8718" max="8718" width="11.6640625" style="79" customWidth="1"/>
    <col min="8719" max="8719" width="11" style="79" customWidth="1"/>
    <col min="8720" max="8720" width="15.109375" style="79" customWidth="1"/>
    <col min="8721" max="8722" width="9" style="79"/>
    <col min="8723" max="8723" width="5.88671875" style="79" customWidth="1"/>
    <col min="8724" max="8724" width="7.77734375" style="79" customWidth="1"/>
    <col min="8725" max="8725" width="14.6640625" style="79" customWidth="1"/>
    <col min="8726" max="8959" width="9" style="79"/>
    <col min="8960" max="8960" width="4.21875" style="79" customWidth="1"/>
    <col min="8961" max="8966" width="10.109375" style="79" customWidth="1"/>
    <col min="8967" max="8967" width="11" style="79" customWidth="1"/>
    <col min="8968" max="8968" width="6.44140625" style="79" customWidth="1"/>
    <col min="8969" max="8969" width="17.109375" style="79" customWidth="1"/>
    <col min="8970" max="8970" width="9" style="79"/>
    <col min="8971" max="8971" width="8.88671875" style="79" customWidth="1"/>
    <col min="8972" max="8972" width="3.33203125" style="79" customWidth="1"/>
    <col min="8973" max="8973" width="8.44140625" style="79" customWidth="1"/>
    <col min="8974" max="8974" width="11.6640625" style="79" customWidth="1"/>
    <col min="8975" max="8975" width="11" style="79" customWidth="1"/>
    <col min="8976" max="8976" width="15.109375" style="79" customWidth="1"/>
    <col min="8977" max="8978" width="9" style="79"/>
    <col min="8979" max="8979" width="5.88671875" style="79" customWidth="1"/>
    <col min="8980" max="8980" width="7.77734375" style="79" customWidth="1"/>
    <col min="8981" max="8981" width="14.6640625" style="79" customWidth="1"/>
    <col min="8982" max="9215" width="9" style="79"/>
    <col min="9216" max="9216" width="4.21875" style="79" customWidth="1"/>
    <col min="9217" max="9222" width="10.109375" style="79" customWidth="1"/>
    <col min="9223" max="9223" width="11" style="79" customWidth="1"/>
    <col min="9224" max="9224" width="6.44140625" style="79" customWidth="1"/>
    <col min="9225" max="9225" width="17.109375" style="79" customWidth="1"/>
    <col min="9226" max="9226" width="9" style="79"/>
    <col min="9227" max="9227" width="8.88671875" style="79" customWidth="1"/>
    <col min="9228" max="9228" width="3.33203125" style="79" customWidth="1"/>
    <col min="9229" max="9229" width="8.44140625" style="79" customWidth="1"/>
    <col min="9230" max="9230" width="11.6640625" style="79" customWidth="1"/>
    <col min="9231" max="9231" width="11" style="79" customWidth="1"/>
    <col min="9232" max="9232" width="15.109375" style="79" customWidth="1"/>
    <col min="9233" max="9234" width="9" style="79"/>
    <col min="9235" max="9235" width="5.88671875" style="79" customWidth="1"/>
    <col min="9236" max="9236" width="7.77734375" style="79" customWidth="1"/>
    <col min="9237" max="9237" width="14.6640625" style="79" customWidth="1"/>
    <col min="9238" max="9471" width="9" style="79"/>
    <col min="9472" max="9472" width="4.21875" style="79" customWidth="1"/>
    <col min="9473" max="9478" width="10.109375" style="79" customWidth="1"/>
    <col min="9479" max="9479" width="11" style="79" customWidth="1"/>
    <col min="9480" max="9480" width="6.44140625" style="79" customWidth="1"/>
    <col min="9481" max="9481" width="17.109375" style="79" customWidth="1"/>
    <col min="9482" max="9482" width="9" style="79"/>
    <col min="9483" max="9483" width="8.88671875" style="79" customWidth="1"/>
    <col min="9484" max="9484" width="3.33203125" style="79" customWidth="1"/>
    <col min="9485" max="9485" width="8.44140625" style="79" customWidth="1"/>
    <col min="9486" max="9486" width="11.6640625" style="79" customWidth="1"/>
    <col min="9487" max="9487" width="11" style="79" customWidth="1"/>
    <col min="9488" max="9488" width="15.109375" style="79" customWidth="1"/>
    <col min="9489" max="9490" width="9" style="79"/>
    <col min="9491" max="9491" width="5.88671875" style="79" customWidth="1"/>
    <col min="9492" max="9492" width="7.77734375" style="79" customWidth="1"/>
    <col min="9493" max="9493" width="14.6640625" style="79" customWidth="1"/>
    <col min="9494" max="9727" width="9" style="79"/>
    <col min="9728" max="9728" width="4.21875" style="79" customWidth="1"/>
    <col min="9729" max="9734" width="10.109375" style="79" customWidth="1"/>
    <col min="9735" max="9735" width="11" style="79" customWidth="1"/>
    <col min="9736" max="9736" width="6.44140625" style="79" customWidth="1"/>
    <col min="9737" max="9737" width="17.109375" style="79" customWidth="1"/>
    <col min="9738" max="9738" width="9" style="79"/>
    <col min="9739" max="9739" width="8.88671875" style="79" customWidth="1"/>
    <col min="9740" max="9740" width="3.33203125" style="79" customWidth="1"/>
    <col min="9741" max="9741" width="8.44140625" style="79" customWidth="1"/>
    <col min="9742" max="9742" width="11.6640625" style="79" customWidth="1"/>
    <col min="9743" max="9743" width="11" style="79" customWidth="1"/>
    <col min="9744" max="9744" width="15.109375" style="79" customWidth="1"/>
    <col min="9745" max="9746" width="9" style="79"/>
    <col min="9747" max="9747" width="5.88671875" style="79" customWidth="1"/>
    <col min="9748" max="9748" width="7.77734375" style="79" customWidth="1"/>
    <col min="9749" max="9749" width="14.6640625" style="79" customWidth="1"/>
    <col min="9750" max="9983" width="9" style="79"/>
    <col min="9984" max="9984" width="4.21875" style="79" customWidth="1"/>
    <col min="9985" max="9990" width="10.109375" style="79" customWidth="1"/>
    <col min="9991" max="9991" width="11" style="79" customWidth="1"/>
    <col min="9992" max="9992" width="6.44140625" style="79" customWidth="1"/>
    <col min="9993" max="9993" width="17.109375" style="79" customWidth="1"/>
    <col min="9994" max="9994" width="9" style="79"/>
    <col min="9995" max="9995" width="8.88671875" style="79" customWidth="1"/>
    <col min="9996" max="9996" width="3.33203125" style="79" customWidth="1"/>
    <col min="9997" max="9997" width="8.44140625" style="79" customWidth="1"/>
    <col min="9998" max="9998" width="11.6640625" style="79" customWidth="1"/>
    <col min="9999" max="9999" width="11" style="79" customWidth="1"/>
    <col min="10000" max="10000" width="15.109375" style="79" customWidth="1"/>
    <col min="10001" max="10002" width="9" style="79"/>
    <col min="10003" max="10003" width="5.88671875" style="79" customWidth="1"/>
    <col min="10004" max="10004" width="7.77734375" style="79" customWidth="1"/>
    <col min="10005" max="10005" width="14.6640625" style="79" customWidth="1"/>
    <col min="10006" max="10239" width="9" style="79"/>
    <col min="10240" max="10240" width="4.21875" style="79" customWidth="1"/>
    <col min="10241" max="10246" width="10.109375" style="79" customWidth="1"/>
    <col min="10247" max="10247" width="11" style="79" customWidth="1"/>
    <col min="10248" max="10248" width="6.44140625" style="79" customWidth="1"/>
    <col min="10249" max="10249" width="17.109375" style="79" customWidth="1"/>
    <col min="10250" max="10250" width="9" style="79"/>
    <col min="10251" max="10251" width="8.88671875" style="79" customWidth="1"/>
    <col min="10252" max="10252" width="3.33203125" style="79" customWidth="1"/>
    <col min="10253" max="10253" width="8.44140625" style="79" customWidth="1"/>
    <col min="10254" max="10254" width="11.6640625" style="79" customWidth="1"/>
    <col min="10255" max="10255" width="11" style="79" customWidth="1"/>
    <col min="10256" max="10256" width="15.109375" style="79" customWidth="1"/>
    <col min="10257" max="10258" width="9" style="79"/>
    <col min="10259" max="10259" width="5.88671875" style="79" customWidth="1"/>
    <col min="10260" max="10260" width="7.77734375" style="79" customWidth="1"/>
    <col min="10261" max="10261" width="14.6640625" style="79" customWidth="1"/>
    <col min="10262" max="10495" width="9" style="79"/>
    <col min="10496" max="10496" width="4.21875" style="79" customWidth="1"/>
    <col min="10497" max="10502" width="10.109375" style="79" customWidth="1"/>
    <col min="10503" max="10503" width="11" style="79" customWidth="1"/>
    <col min="10504" max="10504" width="6.44140625" style="79" customWidth="1"/>
    <col min="10505" max="10505" width="17.109375" style="79" customWidth="1"/>
    <col min="10506" max="10506" width="9" style="79"/>
    <col min="10507" max="10507" width="8.88671875" style="79" customWidth="1"/>
    <col min="10508" max="10508" width="3.33203125" style="79" customWidth="1"/>
    <col min="10509" max="10509" width="8.44140625" style="79" customWidth="1"/>
    <col min="10510" max="10510" width="11.6640625" style="79" customWidth="1"/>
    <col min="10511" max="10511" width="11" style="79" customWidth="1"/>
    <col min="10512" max="10512" width="15.109375" style="79" customWidth="1"/>
    <col min="10513" max="10514" width="9" style="79"/>
    <col min="10515" max="10515" width="5.88671875" style="79" customWidth="1"/>
    <col min="10516" max="10516" width="7.77734375" style="79" customWidth="1"/>
    <col min="10517" max="10517" width="14.6640625" style="79" customWidth="1"/>
    <col min="10518" max="10751" width="9" style="79"/>
    <col min="10752" max="10752" width="4.21875" style="79" customWidth="1"/>
    <col min="10753" max="10758" width="10.109375" style="79" customWidth="1"/>
    <col min="10759" max="10759" width="11" style="79" customWidth="1"/>
    <col min="10760" max="10760" width="6.44140625" style="79" customWidth="1"/>
    <col min="10761" max="10761" width="17.109375" style="79" customWidth="1"/>
    <col min="10762" max="10762" width="9" style="79"/>
    <col min="10763" max="10763" width="8.88671875" style="79" customWidth="1"/>
    <col min="10764" max="10764" width="3.33203125" style="79" customWidth="1"/>
    <col min="10765" max="10765" width="8.44140625" style="79" customWidth="1"/>
    <col min="10766" max="10766" width="11.6640625" style="79" customWidth="1"/>
    <col min="10767" max="10767" width="11" style="79" customWidth="1"/>
    <col min="10768" max="10768" width="15.109375" style="79" customWidth="1"/>
    <col min="10769" max="10770" width="9" style="79"/>
    <col min="10771" max="10771" width="5.88671875" style="79" customWidth="1"/>
    <col min="10772" max="10772" width="7.77734375" style="79" customWidth="1"/>
    <col min="10773" max="10773" width="14.6640625" style="79" customWidth="1"/>
    <col min="10774" max="11007" width="9" style="79"/>
    <col min="11008" max="11008" width="4.21875" style="79" customWidth="1"/>
    <col min="11009" max="11014" width="10.109375" style="79" customWidth="1"/>
    <col min="11015" max="11015" width="11" style="79" customWidth="1"/>
    <col min="11016" max="11016" width="6.44140625" style="79" customWidth="1"/>
    <col min="11017" max="11017" width="17.109375" style="79" customWidth="1"/>
    <col min="11018" max="11018" width="9" style="79"/>
    <col min="11019" max="11019" width="8.88671875" style="79" customWidth="1"/>
    <col min="11020" max="11020" width="3.33203125" style="79" customWidth="1"/>
    <col min="11021" max="11021" width="8.44140625" style="79" customWidth="1"/>
    <col min="11022" max="11022" width="11.6640625" style="79" customWidth="1"/>
    <col min="11023" max="11023" width="11" style="79" customWidth="1"/>
    <col min="11024" max="11024" width="15.109375" style="79" customWidth="1"/>
    <col min="11025" max="11026" width="9" style="79"/>
    <col min="11027" max="11027" width="5.88671875" style="79" customWidth="1"/>
    <col min="11028" max="11028" width="7.77734375" style="79" customWidth="1"/>
    <col min="11029" max="11029" width="14.6640625" style="79" customWidth="1"/>
    <col min="11030" max="11263" width="9" style="79"/>
    <col min="11264" max="11264" width="4.21875" style="79" customWidth="1"/>
    <col min="11265" max="11270" width="10.109375" style="79" customWidth="1"/>
    <col min="11271" max="11271" width="11" style="79" customWidth="1"/>
    <col min="11272" max="11272" width="6.44140625" style="79" customWidth="1"/>
    <col min="11273" max="11273" width="17.109375" style="79" customWidth="1"/>
    <col min="11274" max="11274" width="9" style="79"/>
    <col min="11275" max="11275" width="8.88671875" style="79" customWidth="1"/>
    <col min="11276" max="11276" width="3.33203125" style="79" customWidth="1"/>
    <col min="11277" max="11277" width="8.44140625" style="79" customWidth="1"/>
    <col min="11278" max="11278" width="11.6640625" style="79" customWidth="1"/>
    <col min="11279" max="11279" width="11" style="79" customWidth="1"/>
    <col min="11280" max="11280" width="15.109375" style="79" customWidth="1"/>
    <col min="11281" max="11282" width="9" style="79"/>
    <col min="11283" max="11283" width="5.88671875" style="79" customWidth="1"/>
    <col min="11284" max="11284" width="7.77734375" style="79" customWidth="1"/>
    <col min="11285" max="11285" width="14.6640625" style="79" customWidth="1"/>
    <col min="11286" max="11519" width="9" style="79"/>
    <col min="11520" max="11520" width="4.21875" style="79" customWidth="1"/>
    <col min="11521" max="11526" width="10.109375" style="79" customWidth="1"/>
    <col min="11527" max="11527" width="11" style="79" customWidth="1"/>
    <col min="11528" max="11528" width="6.44140625" style="79" customWidth="1"/>
    <col min="11529" max="11529" width="17.109375" style="79" customWidth="1"/>
    <col min="11530" max="11530" width="9" style="79"/>
    <col min="11531" max="11531" width="8.88671875" style="79" customWidth="1"/>
    <col min="11532" max="11532" width="3.33203125" style="79" customWidth="1"/>
    <col min="11533" max="11533" width="8.44140625" style="79" customWidth="1"/>
    <col min="11534" max="11534" width="11.6640625" style="79" customWidth="1"/>
    <col min="11535" max="11535" width="11" style="79" customWidth="1"/>
    <col min="11536" max="11536" width="15.109375" style="79" customWidth="1"/>
    <col min="11537" max="11538" width="9" style="79"/>
    <col min="11539" max="11539" width="5.88671875" style="79" customWidth="1"/>
    <col min="11540" max="11540" width="7.77734375" style="79" customWidth="1"/>
    <col min="11541" max="11541" width="14.6640625" style="79" customWidth="1"/>
    <col min="11542" max="11775" width="9" style="79"/>
    <col min="11776" max="11776" width="4.21875" style="79" customWidth="1"/>
    <col min="11777" max="11782" width="10.109375" style="79" customWidth="1"/>
    <col min="11783" max="11783" width="11" style="79" customWidth="1"/>
    <col min="11784" max="11784" width="6.44140625" style="79" customWidth="1"/>
    <col min="11785" max="11785" width="17.109375" style="79" customWidth="1"/>
    <col min="11786" max="11786" width="9" style="79"/>
    <col min="11787" max="11787" width="8.88671875" style="79" customWidth="1"/>
    <col min="11788" max="11788" width="3.33203125" style="79" customWidth="1"/>
    <col min="11789" max="11789" width="8.44140625" style="79" customWidth="1"/>
    <col min="11790" max="11790" width="11.6640625" style="79" customWidth="1"/>
    <col min="11791" max="11791" width="11" style="79" customWidth="1"/>
    <col min="11792" max="11792" width="15.109375" style="79" customWidth="1"/>
    <col min="11793" max="11794" width="9" style="79"/>
    <col min="11795" max="11795" width="5.88671875" style="79" customWidth="1"/>
    <col min="11796" max="11796" width="7.77734375" style="79" customWidth="1"/>
    <col min="11797" max="11797" width="14.6640625" style="79" customWidth="1"/>
    <col min="11798" max="12031" width="9" style="79"/>
    <col min="12032" max="12032" width="4.21875" style="79" customWidth="1"/>
    <col min="12033" max="12038" width="10.109375" style="79" customWidth="1"/>
    <col min="12039" max="12039" width="11" style="79" customWidth="1"/>
    <col min="12040" max="12040" width="6.44140625" style="79" customWidth="1"/>
    <col min="12041" max="12041" width="17.109375" style="79" customWidth="1"/>
    <col min="12042" max="12042" width="9" style="79"/>
    <col min="12043" max="12043" width="8.88671875" style="79" customWidth="1"/>
    <col min="12044" max="12044" width="3.33203125" style="79" customWidth="1"/>
    <col min="12045" max="12045" width="8.44140625" style="79" customWidth="1"/>
    <col min="12046" max="12046" width="11.6640625" style="79" customWidth="1"/>
    <col min="12047" max="12047" width="11" style="79" customWidth="1"/>
    <col min="12048" max="12048" width="15.109375" style="79" customWidth="1"/>
    <col min="12049" max="12050" width="9" style="79"/>
    <col min="12051" max="12051" width="5.88671875" style="79" customWidth="1"/>
    <col min="12052" max="12052" width="7.77734375" style="79" customWidth="1"/>
    <col min="12053" max="12053" width="14.6640625" style="79" customWidth="1"/>
    <col min="12054" max="12287" width="9" style="79"/>
    <col min="12288" max="12288" width="4.21875" style="79" customWidth="1"/>
    <col min="12289" max="12294" width="10.109375" style="79" customWidth="1"/>
    <col min="12295" max="12295" width="11" style="79" customWidth="1"/>
    <col min="12296" max="12296" width="6.44140625" style="79" customWidth="1"/>
    <col min="12297" max="12297" width="17.109375" style="79" customWidth="1"/>
    <col min="12298" max="12298" width="9" style="79"/>
    <col min="12299" max="12299" width="8.88671875" style="79" customWidth="1"/>
    <col min="12300" max="12300" width="3.33203125" style="79" customWidth="1"/>
    <col min="12301" max="12301" width="8.44140625" style="79" customWidth="1"/>
    <col min="12302" max="12302" width="11.6640625" style="79" customWidth="1"/>
    <col min="12303" max="12303" width="11" style="79" customWidth="1"/>
    <col min="12304" max="12304" width="15.109375" style="79" customWidth="1"/>
    <col min="12305" max="12306" width="9" style="79"/>
    <col min="12307" max="12307" width="5.88671875" style="79" customWidth="1"/>
    <col min="12308" max="12308" width="7.77734375" style="79" customWidth="1"/>
    <col min="12309" max="12309" width="14.6640625" style="79" customWidth="1"/>
    <col min="12310" max="12543" width="9" style="79"/>
    <col min="12544" max="12544" width="4.21875" style="79" customWidth="1"/>
    <col min="12545" max="12550" width="10.109375" style="79" customWidth="1"/>
    <col min="12551" max="12551" width="11" style="79" customWidth="1"/>
    <col min="12552" max="12552" width="6.44140625" style="79" customWidth="1"/>
    <col min="12553" max="12553" width="17.109375" style="79" customWidth="1"/>
    <col min="12554" max="12554" width="9" style="79"/>
    <col min="12555" max="12555" width="8.88671875" style="79" customWidth="1"/>
    <col min="12556" max="12556" width="3.33203125" style="79" customWidth="1"/>
    <col min="12557" max="12557" width="8.44140625" style="79" customWidth="1"/>
    <col min="12558" max="12558" width="11.6640625" style="79" customWidth="1"/>
    <col min="12559" max="12559" width="11" style="79" customWidth="1"/>
    <col min="12560" max="12560" width="15.109375" style="79" customWidth="1"/>
    <col min="12561" max="12562" width="9" style="79"/>
    <col min="12563" max="12563" width="5.88671875" style="79" customWidth="1"/>
    <col min="12564" max="12564" width="7.77734375" style="79" customWidth="1"/>
    <col min="12565" max="12565" width="14.6640625" style="79" customWidth="1"/>
    <col min="12566" max="12799" width="9" style="79"/>
    <col min="12800" max="12800" width="4.21875" style="79" customWidth="1"/>
    <col min="12801" max="12806" width="10.109375" style="79" customWidth="1"/>
    <col min="12807" max="12807" width="11" style="79" customWidth="1"/>
    <col min="12808" max="12808" width="6.44140625" style="79" customWidth="1"/>
    <col min="12809" max="12809" width="17.109375" style="79" customWidth="1"/>
    <col min="12810" max="12810" width="9" style="79"/>
    <col min="12811" max="12811" width="8.88671875" style="79" customWidth="1"/>
    <col min="12812" max="12812" width="3.33203125" style="79" customWidth="1"/>
    <col min="12813" max="12813" width="8.44140625" style="79" customWidth="1"/>
    <col min="12814" max="12814" width="11.6640625" style="79" customWidth="1"/>
    <col min="12815" max="12815" width="11" style="79" customWidth="1"/>
    <col min="12816" max="12816" width="15.109375" style="79" customWidth="1"/>
    <col min="12817" max="12818" width="9" style="79"/>
    <col min="12819" max="12819" width="5.88671875" style="79" customWidth="1"/>
    <col min="12820" max="12820" width="7.77734375" style="79" customWidth="1"/>
    <col min="12821" max="12821" width="14.6640625" style="79" customWidth="1"/>
    <col min="12822" max="13055" width="9" style="79"/>
    <col min="13056" max="13056" width="4.21875" style="79" customWidth="1"/>
    <col min="13057" max="13062" width="10.109375" style="79" customWidth="1"/>
    <col min="13063" max="13063" width="11" style="79" customWidth="1"/>
    <col min="13064" max="13064" width="6.44140625" style="79" customWidth="1"/>
    <col min="13065" max="13065" width="17.109375" style="79" customWidth="1"/>
    <col min="13066" max="13066" width="9" style="79"/>
    <col min="13067" max="13067" width="8.88671875" style="79" customWidth="1"/>
    <col min="13068" max="13068" width="3.33203125" style="79" customWidth="1"/>
    <col min="13069" max="13069" width="8.44140625" style="79" customWidth="1"/>
    <col min="13070" max="13070" width="11.6640625" style="79" customWidth="1"/>
    <col min="13071" max="13071" width="11" style="79" customWidth="1"/>
    <col min="13072" max="13072" width="15.109375" style="79" customWidth="1"/>
    <col min="13073" max="13074" width="9" style="79"/>
    <col min="13075" max="13075" width="5.88671875" style="79" customWidth="1"/>
    <col min="13076" max="13076" width="7.77734375" style="79" customWidth="1"/>
    <col min="13077" max="13077" width="14.6640625" style="79" customWidth="1"/>
    <col min="13078" max="13311" width="9" style="79"/>
    <col min="13312" max="13312" width="4.21875" style="79" customWidth="1"/>
    <col min="13313" max="13318" width="10.109375" style="79" customWidth="1"/>
    <col min="13319" max="13319" width="11" style="79" customWidth="1"/>
    <col min="13320" max="13320" width="6.44140625" style="79" customWidth="1"/>
    <col min="13321" max="13321" width="17.109375" style="79" customWidth="1"/>
    <col min="13322" max="13322" width="9" style="79"/>
    <col min="13323" max="13323" width="8.88671875" style="79" customWidth="1"/>
    <col min="13324" max="13324" width="3.33203125" style="79" customWidth="1"/>
    <col min="13325" max="13325" width="8.44140625" style="79" customWidth="1"/>
    <col min="13326" max="13326" width="11.6640625" style="79" customWidth="1"/>
    <col min="13327" max="13327" width="11" style="79" customWidth="1"/>
    <col min="13328" max="13328" width="15.109375" style="79" customWidth="1"/>
    <col min="13329" max="13330" width="9" style="79"/>
    <col min="13331" max="13331" width="5.88671875" style="79" customWidth="1"/>
    <col min="13332" max="13332" width="7.77734375" style="79" customWidth="1"/>
    <col min="13333" max="13333" width="14.6640625" style="79" customWidth="1"/>
    <col min="13334" max="13567" width="9" style="79"/>
    <col min="13568" max="13568" width="4.21875" style="79" customWidth="1"/>
    <col min="13569" max="13574" width="10.109375" style="79" customWidth="1"/>
    <col min="13575" max="13575" width="11" style="79" customWidth="1"/>
    <col min="13576" max="13576" width="6.44140625" style="79" customWidth="1"/>
    <col min="13577" max="13577" width="17.109375" style="79" customWidth="1"/>
    <col min="13578" max="13578" width="9" style="79"/>
    <col min="13579" max="13579" width="8.88671875" style="79" customWidth="1"/>
    <col min="13580" max="13580" width="3.33203125" style="79" customWidth="1"/>
    <col min="13581" max="13581" width="8.44140625" style="79" customWidth="1"/>
    <col min="13582" max="13582" width="11.6640625" style="79" customWidth="1"/>
    <col min="13583" max="13583" width="11" style="79" customWidth="1"/>
    <col min="13584" max="13584" width="15.109375" style="79" customWidth="1"/>
    <col min="13585" max="13586" width="9" style="79"/>
    <col min="13587" max="13587" width="5.88671875" style="79" customWidth="1"/>
    <col min="13588" max="13588" width="7.77734375" style="79" customWidth="1"/>
    <col min="13589" max="13589" width="14.6640625" style="79" customWidth="1"/>
    <col min="13590" max="13823" width="9" style="79"/>
    <col min="13824" max="13824" width="4.21875" style="79" customWidth="1"/>
    <col min="13825" max="13830" width="10.109375" style="79" customWidth="1"/>
    <col min="13831" max="13831" width="11" style="79" customWidth="1"/>
    <col min="13832" max="13832" width="6.44140625" style="79" customWidth="1"/>
    <col min="13833" max="13833" width="17.109375" style="79" customWidth="1"/>
    <col min="13834" max="13834" width="9" style="79"/>
    <col min="13835" max="13835" width="8.88671875" style="79" customWidth="1"/>
    <col min="13836" max="13836" width="3.33203125" style="79" customWidth="1"/>
    <col min="13837" max="13837" width="8.44140625" style="79" customWidth="1"/>
    <col min="13838" max="13838" width="11.6640625" style="79" customWidth="1"/>
    <col min="13839" max="13839" width="11" style="79" customWidth="1"/>
    <col min="13840" max="13840" width="15.109375" style="79" customWidth="1"/>
    <col min="13841" max="13842" width="9" style="79"/>
    <col min="13843" max="13843" width="5.88671875" style="79" customWidth="1"/>
    <col min="13844" max="13844" width="7.77734375" style="79" customWidth="1"/>
    <col min="13845" max="13845" width="14.6640625" style="79" customWidth="1"/>
    <col min="13846" max="14079" width="9" style="79"/>
    <col min="14080" max="14080" width="4.21875" style="79" customWidth="1"/>
    <col min="14081" max="14086" width="10.109375" style="79" customWidth="1"/>
    <col min="14087" max="14087" width="11" style="79" customWidth="1"/>
    <col min="14088" max="14088" width="6.44140625" style="79" customWidth="1"/>
    <col min="14089" max="14089" width="17.109375" style="79" customWidth="1"/>
    <col min="14090" max="14090" width="9" style="79"/>
    <col min="14091" max="14091" width="8.88671875" style="79" customWidth="1"/>
    <col min="14092" max="14092" width="3.33203125" style="79" customWidth="1"/>
    <col min="14093" max="14093" width="8.44140625" style="79" customWidth="1"/>
    <col min="14094" max="14094" width="11.6640625" style="79" customWidth="1"/>
    <col min="14095" max="14095" width="11" style="79" customWidth="1"/>
    <col min="14096" max="14096" width="15.109375" style="79" customWidth="1"/>
    <col min="14097" max="14098" width="9" style="79"/>
    <col min="14099" max="14099" width="5.88671875" style="79" customWidth="1"/>
    <col min="14100" max="14100" width="7.77734375" style="79" customWidth="1"/>
    <col min="14101" max="14101" width="14.6640625" style="79" customWidth="1"/>
    <col min="14102" max="14335" width="9" style="79"/>
    <col min="14336" max="14336" width="4.21875" style="79" customWidth="1"/>
    <col min="14337" max="14342" width="10.109375" style="79" customWidth="1"/>
    <col min="14343" max="14343" width="11" style="79" customWidth="1"/>
    <col min="14344" max="14344" width="6.44140625" style="79" customWidth="1"/>
    <col min="14345" max="14345" width="17.109375" style="79" customWidth="1"/>
    <col min="14346" max="14346" width="9" style="79"/>
    <col min="14347" max="14347" width="8.88671875" style="79" customWidth="1"/>
    <col min="14348" max="14348" width="3.33203125" style="79" customWidth="1"/>
    <col min="14349" max="14349" width="8.44140625" style="79" customWidth="1"/>
    <col min="14350" max="14350" width="11.6640625" style="79" customWidth="1"/>
    <col min="14351" max="14351" width="11" style="79" customWidth="1"/>
    <col min="14352" max="14352" width="15.109375" style="79" customWidth="1"/>
    <col min="14353" max="14354" width="9" style="79"/>
    <col min="14355" max="14355" width="5.88671875" style="79" customWidth="1"/>
    <col min="14356" max="14356" width="7.77734375" style="79" customWidth="1"/>
    <col min="14357" max="14357" width="14.6640625" style="79" customWidth="1"/>
    <col min="14358" max="14591" width="9" style="79"/>
    <col min="14592" max="14592" width="4.21875" style="79" customWidth="1"/>
    <col min="14593" max="14598" width="10.109375" style="79" customWidth="1"/>
    <col min="14599" max="14599" width="11" style="79" customWidth="1"/>
    <col min="14600" max="14600" width="6.44140625" style="79" customWidth="1"/>
    <col min="14601" max="14601" width="17.109375" style="79" customWidth="1"/>
    <col min="14602" max="14602" width="9" style="79"/>
    <col min="14603" max="14603" width="8.88671875" style="79" customWidth="1"/>
    <col min="14604" max="14604" width="3.33203125" style="79" customWidth="1"/>
    <col min="14605" max="14605" width="8.44140625" style="79" customWidth="1"/>
    <col min="14606" max="14606" width="11.6640625" style="79" customWidth="1"/>
    <col min="14607" max="14607" width="11" style="79" customWidth="1"/>
    <col min="14608" max="14608" width="15.109375" style="79" customWidth="1"/>
    <col min="14609" max="14610" width="9" style="79"/>
    <col min="14611" max="14611" width="5.88671875" style="79" customWidth="1"/>
    <col min="14612" max="14612" width="7.77734375" style="79" customWidth="1"/>
    <col min="14613" max="14613" width="14.6640625" style="79" customWidth="1"/>
    <col min="14614" max="14847" width="9" style="79"/>
    <col min="14848" max="14848" width="4.21875" style="79" customWidth="1"/>
    <col min="14849" max="14854" width="10.109375" style="79" customWidth="1"/>
    <col min="14855" max="14855" width="11" style="79" customWidth="1"/>
    <col min="14856" max="14856" width="6.44140625" style="79" customWidth="1"/>
    <col min="14857" max="14857" width="17.109375" style="79" customWidth="1"/>
    <col min="14858" max="14858" width="9" style="79"/>
    <col min="14859" max="14859" width="8.88671875" style="79" customWidth="1"/>
    <col min="14860" max="14860" width="3.33203125" style="79" customWidth="1"/>
    <col min="14861" max="14861" width="8.44140625" style="79" customWidth="1"/>
    <col min="14862" max="14862" width="11.6640625" style="79" customWidth="1"/>
    <col min="14863" max="14863" width="11" style="79" customWidth="1"/>
    <col min="14864" max="14864" width="15.109375" style="79" customWidth="1"/>
    <col min="14865" max="14866" width="9" style="79"/>
    <col min="14867" max="14867" width="5.88671875" style="79" customWidth="1"/>
    <col min="14868" max="14868" width="7.77734375" style="79" customWidth="1"/>
    <col min="14869" max="14869" width="14.6640625" style="79" customWidth="1"/>
    <col min="14870" max="15103" width="9" style="79"/>
    <col min="15104" max="15104" width="4.21875" style="79" customWidth="1"/>
    <col min="15105" max="15110" width="10.109375" style="79" customWidth="1"/>
    <col min="15111" max="15111" width="11" style="79" customWidth="1"/>
    <col min="15112" max="15112" width="6.44140625" style="79" customWidth="1"/>
    <col min="15113" max="15113" width="17.109375" style="79" customWidth="1"/>
    <col min="15114" max="15114" width="9" style="79"/>
    <col min="15115" max="15115" width="8.88671875" style="79" customWidth="1"/>
    <col min="15116" max="15116" width="3.33203125" style="79" customWidth="1"/>
    <col min="15117" max="15117" width="8.44140625" style="79" customWidth="1"/>
    <col min="15118" max="15118" width="11.6640625" style="79" customWidth="1"/>
    <col min="15119" max="15119" width="11" style="79" customWidth="1"/>
    <col min="15120" max="15120" width="15.109375" style="79" customWidth="1"/>
    <col min="15121" max="15122" width="9" style="79"/>
    <col min="15123" max="15123" width="5.88671875" style="79" customWidth="1"/>
    <col min="15124" max="15124" width="7.77734375" style="79" customWidth="1"/>
    <col min="15125" max="15125" width="14.6640625" style="79" customWidth="1"/>
    <col min="15126" max="15359" width="9" style="79"/>
    <col min="15360" max="15360" width="4.21875" style="79" customWidth="1"/>
    <col min="15361" max="15366" width="10.109375" style="79" customWidth="1"/>
    <col min="15367" max="15367" width="11" style="79" customWidth="1"/>
    <col min="15368" max="15368" width="6.44140625" style="79" customWidth="1"/>
    <col min="15369" max="15369" width="17.109375" style="79" customWidth="1"/>
    <col min="15370" max="15370" width="9" style="79"/>
    <col min="15371" max="15371" width="8.88671875" style="79" customWidth="1"/>
    <col min="15372" max="15372" width="3.33203125" style="79" customWidth="1"/>
    <col min="15373" max="15373" width="8.44140625" style="79" customWidth="1"/>
    <col min="15374" max="15374" width="11.6640625" style="79" customWidth="1"/>
    <col min="15375" max="15375" width="11" style="79" customWidth="1"/>
    <col min="15376" max="15376" width="15.109375" style="79" customWidth="1"/>
    <col min="15377" max="15378" width="9" style="79"/>
    <col min="15379" max="15379" width="5.88671875" style="79" customWidth="1"/>
    <col min="15380" max="15380" width="7.77734375" style="79" customWidth="1"/>
    <col min="15381" max="15381" width="14.6640625" style="79" customWidth="1"/>
    <col min="15382" max="15615" width="9" style="79"/>
    <col min="15616" max="15616" width="4.21875" style="79" customWidth="1"/>
    <col min="15617" max="15622" width="10.109375" style="79" customWidth="1"/>
    <col min="15623" max="15623" width="11" style="79" customWidth="1"/>
    <col min="15624" max="15624" width="6.44140625" style="79" customWidth="1"/>
    <col min="15625" max="15625" width="17.109375" style="79" customWidth="1"/>
    <col min="15626" max="15626" width="9" style="79"/>
    <col min="15627" max="15627" width="8.88671875" style="79" customWidth="1"/>
    <col min="15628" max="15628" width="3.33203125" style="79" customWidth="1"/>
    <col min="15629" max="15629" width="8.44140625" style="79" customWidth="1"/>
    <col min="15630" max="15630" width="11.6640625" style="79" customWidth="1"/>
    <col min="15631" max="15631" width="11" style="79" customWidth="1"/>
    <col min="15632" max="15632" width="15.109375" style="79" customWidth="1"/>
    <col min="15633" max="15634" width="9" style="79"/>
    <col min="15635" max="15635" width="5.88671875" style="79" customWidth="1"/>
    <col min="15636" max="15636" width="7.77734375" style="79" customWidth="1"/>
    <col min="15637" max="15637" width="14.6640625" style="79" customWidth="1"/>
    <col min="15638" max="15871" width="9" style="79"/>
    <col min="15872" max="15872" width="4.21875" style="79" customWidth="1"/>
    <col min="15873" max="15878" width="10.109375" style="79" customWidth="1"/>
    <col min="15879" max="15879" width="11" style="79" customWidth="1"/>
    <col min="15880" max="15880" width="6.44140625" style="79" customWidth="1"/>
    <col min="15881" max="15881" width="17.109375" style="79" customWidth="1"/>
    <col min="15882" max="15882" width="9" style="79"/>
    <col min="15883" max="15883" width="8.88671875" style="79" customWidth="1"/>
    <col min="15884" max="15884" width="3.33203125" style="79" customWidth="1"/>
    <col min="15885" max="15885" width="8.44140625" style="79" customWidth="1"/>
    <col min="15886" max="15886" width="11.6640625" style="79" customWidth="1"/>
    <col min="15887" max="15887" width="11" style="79" customWidth="1"/>
    <col min="15888" max="15888" width="15.109375" style="79" customWidth="1"/>
    <col min="15889" max="15890" width="9" style="79"/>
    <col min="15891" max="15891" width="5.88671875" style="79" customWidth="1"/>
    <col min="15892" max="15892" width="7.77734375" style="79" customWidth="1"/>
    <col min="15893" max="15893" width="14.6640625" style="79" customWidth="1"/>
    <col min="15894" max="16127" width="9" style="79"/>
    <col min="16128" max="16128" width="4.21875" style="79" customWidth="1"/>
    <col min="16129" max="16134" width="10.109375" style="79" customWidth="1"/>
    <col min="16135" max="16135" width="11" style="79" customWidth="1"/>
    <col min="16136" max="16136" width="6.44140625" style="79" customWidth="1"/>
    <col min="16137" max="16137" width="17.109375" style="79" customWidth="1"/>
    <col min="16138" max="16138" width="9" style="79"/>
    <col min="16139" max="16139" width="8.88671875" style="79" customWidth="1"/>
    <col min="16140" max="16140" width="3.33203125" style="79" customWidth="1"/>
    <col min="16141" max="16141" width="8.44140625" style="79" customWidth="1"/>
    <col min="16142" max="16142" width="11.6640625" style="79" customWidth="1"/>
    <col min="16143" max="16143" width="11" style="79" customWidth="1"/>
    <col min="16144" max="16144" width="15.109375" style="79" customWidth="1"/>
    <col min="16145" max="16146" width="9" style="79"/>
    <col min="16147" max="16147" width="5.88671875" style="79" customWidth="1"/>
    <col min="16148" max="16148" width="7.77734375" style="79" customWidth="1"/>
    <col min="16149" max="16149" width="14.6640625" style="79" customWidth="1"/>
    <col min="16150" max="16384" width="9" style="79"/>
  </cols>
  <sheetData>
    <row r="1" spans="1:24" ht="33.75" customHeight="1">
      <c r="A1" s="872" t="s">
        <v>67</v>
      </c>
      <c r="B1" s="872"/>
      <c r="C1" s="873" t="s">
        <v>1</v>
      </c>
      <c r="D1" s="873"/>
      <c r="E1" s="873"/>
      <c r="F1" s="873"/>
      <c r="G1" s="873"/>
      <c r="H1" s="873"/>
      <c r="I1" s="873"/>
      <c r="J1" s="873"/>
      <c r="K1" s="873"/>
      <c r="L1" s="873"/>
      <c r="M1" s="873"/>
      <c r="N1" s="873"/>
      <c r="O1" s="873"/>
      <c r="P1" s="873"/>
      <c r="Q1" s="1" t="e">
        <f>別紙5【要入力】!AE1</f>
        <v>#N/A</v>
      </c>
      <c r="R1" s="1"/>
      <c r="S1" s="1"/>
      <c r="T1" s="1"/>
      <c r="U1" s="1"/>
      <c r="V1" s="1"/>
      <c r="W1" s="1"/>
      <c r="X1" s="1"/>
    </row>
    <row r="2" spans="1:24" ht="32.25" customHeight="1">
      <c r="A2" s="872" t="str">
        <f>別紙5【要入力】!B2</f>
        <v>令和６年度</v>
      </c>
      <c r="B2" s="872"/>
      <c r="C2" s="872"/>
      <c r="D2" s="80"/>
      <c r="E2" s="80"/>
      <c r="F2" s="80"/>
      <c r="G2" s="80"/>
      <c r="H2" s="80"/>
      <c r="I2" s="80"/>
      <c r="J2" s="80"/>
      <c r="K2" s="80"/>
      <c r="L2" s="81" t="s">
        <v>2</v>
      </c>
      <c r="M2" s="938" t="e">
        <f>別紙5【要入力】!R2</f>
        <v>#N/A</v>
      </c>
      <c r="N2" s="938"/>
      <c r="O2" s="938"/>
      <c r="P2" s="938"/>
      <c r="Q2" s="938"/>
      <c r="R2" s="1" t="s">
        <v>334</v>
      </c>
      <c r="S2" s="1"/>
      <c r="T2" s="1"/>
      <c r="U2" s="1"/>
      <c r="V2" s="1"/>
      <c r="W2" s="1"/>
      <c r="X2" s="1"/>
    </row>
    <row r="3" spans="1:24" ht="50.25" customHeight="1">
      <c r="A3" s="82" t="s">
        <v>68</v>
      </c>
      <c r="H3" s="83" t="s">
        <v>69</v>
      </c>
      <c r="J3" s="82" t="s">
        <v>70</v>
      </c>
    </row>
    <row r="4" spans="1:24" ht="21.75" customHeight="1">
      <c r="A4" s="939" t="s">
        <v>6</v>
      </c>
      <c r="B4" s="894" t="s">
        <v>32</v>
      </c>
      <c r="C4" s="894"/>
      <c r="D4" s="894" t="s">
        <v>33</v>
      </c>
      <c r="E4" s="894"/>
      <c r="F4" s="894" t="s">
        <v>34</v>
      </c>
      <c r="G4" s="894"/>
      <c r="H4" s="941" t="s">
        <v>1668</v>
      </c>
      <c r="J4" s="880" t="s">
        <v>71</v>
      </c>
      <c r="K4" s="880"/>
      <c r="L4" s="880"/>
      <c r="M4" s="2"/>
      <c r="N4" s="936" t="s">
        <v>72</v>
      </c>
      <c r="O4" s="942"/>
      <c r="P4" s="942"/>
      <c r="Q4" s="937"/>
      <c r="R4" s="932" t="s">
        <v>73</v>
      </c>
      <c r="S4" s="933"/>
      <c r="U4" s="934" t="s">
        <v>74</v>
      </c>
      <c r="V4" s="935"/>
    </row>
    <row r="5" spans="1:24" ht="24" customHeight="1">
      <c r="A5" s="940"/>
      <c r="B5" s="84" t="s">
        <v>75</v>
      </c>
      <c r="C5" s="84" t="s">
        <v>10</v>
      </c>
      <c r="D5" s="84" t="s">
        <v>75</v>
      </c>
      <c r="E5" s="84" t="s">
        <v>10</v>
      </c>
      <c r="F5" s="84" t="s">
        <v>75</v>
      </c>
      <c r="G5" s="84" t="s">
        <v>10</v>
      </c>
      <c r="H5" s="896"/>
      <c r="J5" s="546" t="s">
        <v>76</v>
      </c>
      <c r="K5" s="936" t="s">
        <v>77</v>
      </c>
      <c r="L5" s="937"/>
      <c r="M5" s="2"/>
      <c r="N5" s="943"/>
      <c r="O5" s="872"/>
      <c r="P5" s="872"/>
      <c r="Q5" s="944"/>
      <c r="R5" s="932">
        <f>IF(別紙5【要入力】!B23&gt;=1,0.5,0)</f>
        <v>0.5</v>
      </c>
      <c r="S5" s="933"/>
      <c r="U5" s="85">
        <f>MAX(R5:R8)</f>
        <v>1</v>
      </c>
      <c r="V5" s="86" t="s">
        <v>78</v>
      </c>
    </row>
    <row r="6" spans="1:24" ht="24" customHeight="1">
      <c r="A6" s="90">
        <v>4</v>
      </c>
      <c r="B6" s="91">
        <f>(別紙5【要入力】!H10+別紙5【要入力】!J10)*3000+土曜延長実施園のみ要入力!AC13</f>
        <v>0</v>
      </c>
      <c r="C6" s="91">
        <f>(別紙5【要入力】!L10+別紙5【要入力】!N10)*1900+土曜延長実施園のみ要入力!AD13</f>
        <v>0</v>
      </c>
      <c r="D6" s="91">
        <f>(別紙5【要入力】!P10+別紙5【要入力】!R10)*6000+土曜延長実施園のみ要入力!AE13</f>
        <v>0</v>
      </c>
      <c r="E6" s="91">
        <f>(別紙5【要入力】!T10+別紙5【要入力】!V10)*3800+土曜延長実施園のみ要入力!AF13</f>
        <v>0</v>
      </c>
      <c r="F6" s="91">
        <f>(別紙5【要入力】!X10+別紙5【要入力】!Z10)*9000+土曜延長実施園のみ要入力!AG13</f>
        <v>0</v>
      </c>
      <c r="G6" s="91">
        <f>(別紙5【要入力】!AB10+別紙5【要入力】!AD10)*5700+土曜延長実施園のみ要入力!AH13</f>
        <v>0</v>
      </c>
      <c r="H6" s="91">
        <f>SUM(B6:G6)</f>
        <v>0</v>
      </c>
      <c r="J6" s="98" t="str">
        <f>IF(U5=0.5,"30分",IF(U5=1,"1時間",IF(U5=2,"2時間",IF(U5=3,"3時間","該当なし"))))</f>
        <v>1時間</v>
      </c>
      <c r="K6" s="951">
        <f>IF(J6="30分",K14,IF(J6="1時間",K15,IF(J6="2時間",K16,IF(J6="3時間",K17,0))))</f>
        <v>2045000</v>
      </c>
      <c r="L6" s="951"/>
      <c r="M6" s="2"/>
      <c r="N6" s="93" t="s">
        <v>79</v>
      </c>
      <c r="O6" s="94">
        <f>V17+W17</f>
        <v>83900</v>
      </c>
      <c r="P6" s="558">
        <f>'別紙5-2(入力不要)'!N19</f>
        <v>0</v>
      </c>
      <c r="Q6" s="96">
        <f>O6*P6</f>
        <v>0</v>
      </c>
      <c r="R6" s="932">
        <f>IF(別紙5【要入力】!C23&gt;=3,1,0)</f>
        <v>1</v>
      </c>
      <c r="S6" s="933"/>
      <c r="V6" s="79" t="s">
        <v>1941</v>
      </c>
      <c r="X6" s="79" t="s">
        <v>1940</v>
      </c>
    </row>
    <row r="7" spans="1:24" ht="24" customHeight="1">
      <c r="A7" s="90">
        <v>5</v>
      </c>
      <c r="B7" s="91">
        <f>(別紙5【要入力】!H11+別紙5【要入力】!J11)*3000+土曜延長実施園のみ要入力!AC14</f>
        <v>0</v>
      </c>
      <c r="C7" s="91">
        <f>(別紙5【要入力】!L11+別紙5【要入力】!N11)*1900+土曜延長実施園のみ要入力!AD14</f>
        <v>0</v>
      </c>
      <c r="D7" s="91">
        <f>(別紙5【要入力】!P11+別紙5【要入力】!R11)*6000+土曜延長実施園のみ要入力!AE14</f>
        <v>0</v>
      </c>
      <c r="E7" s="91">
        <f>(別紙5【要入力】!T11+別紙5【要入力】!V11)*3800+土曜延長実施園のみ要入力!AF14</f>
        <v>0</v>
      </c>
      <c r="F7" s="91">
        <f>(別紙5【要入力】!X11+別紙5【要入力】!Z11)*9000+土曜延長実施園のみ要入力!AG14</f>
        <v>0</v>
      </c>
      <c r="G7" s="91">
        <f>(別紙5【要入力】!AB11+別紙5【要入力】!AD11)*5700+土曜延長実施園のみ要入力!AH14</f>
        <v>0</v>
      </c>
      <c r="H7" s="91">
        <f>SUM(B7:G7)</f>
        <v>0</v>
      </c>
      <c r="J7" s="92" t="s">
        <v>80</v>
      </c>
      <c r="K7" s="2"/>
      <c r="L7" s="2"/>
      <c r="M7" s="2"/>
      <c r="N7" s="93" t="s">
        <v>81</v>
      </c>
      <c r="O7" s="94">
        <f t="shared" ref="O7:O8" si="0">V18+W18</f>
        <v>117500</v>
      </c>
      <c r="P7" s="95">
        <f>'別紙5-2(入力不要)'!O19</f>
        <v>0</v>
      </c>
      <c r="Q7" s="96">
        <f>O7*P7</f>
        <v>0</v>
      </c>
      <c r="R7" s="932">
        <f>IF(別紙5【要入力】!D23&gt;=3,2,0)</f>
        <v>0</v>
      </c>
      <c r="S7" s="933"/>
      <c r="U7" s="952" t="s">
        <v>82</v>
      </c>
      <c r="V7" s="952"/>
      <c r="W7" s="90" t="s">
        <v>1082</v>
      </c>
      <c r="X7" s="90" t="str">
        <f>IF(OR('説明（入力箇所有　必ずお読みください）'!C18="QRK36582",'説明（入力箇所有　必ずお読みください）'!C18="RWT76260",'説明（入力箇所有　必ずお読みください）'!C18="JJK43985",'説明（入力箇所有　必ずお読みください）'!C18="HAT99820",'説明（入力箇所有　必ずお読みください）'!C18="BJW98545",'説明（入力箇所有　必ずお読みください）'!C18="KEO32845"),"○","✕")</f>
        <v>✕</v>
      </c>
    </row>
    <row r="8" spans="1:24" ht="24" customHeight="1">
      <c r="A8" s="90">
        <v>6</v>
      </c>
      <c r="B8" s="91">
        <f>(別紙5【要入力】!H12+別紙5【要入力】!J12)*3000+土曜延長実施園のみ要入力!AC15</f>
        <v>0</v>
      </c>
      <c r="C8" s="91">
        <f>(別紙5【要入力】!L12+別紙5【要入力】!N12)*1900+土曜延長実施園のみ要入力!AD15</f>
        <v>0</v>
      </c>
      <c r="D8" s="91">
        <f>(別紙5【要入力】!P12+別紙5【要入力】!R12)*6000+土曜延長実施園のみ要入力!AE15</f>
        <v>0</v>
      </c>
      <c r="E8" s="91">
        <f>(別紙5【要入力】!T12+別紙5【要入力】!V12)*3800+土曜延長実施園のみ要入力!AF15</f>
        <v>0</v>
      </c>
      <c r="F8" s="91">
        <f>(別紙5【要入力】!X12+別紙5【要入力】!Z12)*9000+土曜延長実施園のみ要入力!AG15</f>
        <v>0</v>
      </c>
      <c r="G8" s="91">
        <f>(別紙5【要入力】!AB12+別紙5【要入力】!AD12)*5700+土曜延長実施園のみ要入力!AH15</f>
        <v>0</v>
      </c>
      <c r="H8" s="91">
        <f t="shared" ref="H8:H17" si="1">SUM(B8:G8)</f>
        <v>0</v>
      </c>
      <c r="J8" s="92" t="s">
        <v>83</v>
      </c>
      <c r="K8" s="2"/>
      <c r="L8" s="2"/>
      <c r="M8" s="2"/>
      <c r="N8" s="93" t="s">
        <v>84</v>
      </c>
      <c r="O8" s="94">
        <f t="shared" si="0"/>
        <v>151100</v>
      </c>
      <c r="P8" s="97">
        <f>'別紙5-2(入力不要)'!P19</f>
        <v>0</v>
      </c>
      <c r="Q8" s="96">
        <f>O8*P8</f>
        <v>0</v>
      </c>
      <c r="R8" s="932">
        <f>IF(別紙5【要入力】!E23&gt;=3,3,0)</f>
        <v>0</v>
      </c>
      <c r="S8" s="933"/>
      <c r="U8" s="299" t="s">
        <v>85</v>
      </c>
      <c r="V8" s="298">
        <v>814000</v>
      </c>
      <c r="W8" s="90" t="str">
        <f>IF($X$7="○",X8,"0")</f>
        <v>0</v>
      </c>
      <c r="X8" s="90">
        <v>175000</v>
      </c>
    </row>
    <row r="9" spans="1:24" ht="24" customHeight="1">
      <c r="A9" s="90">
        <v>7</v>
      </c>
      <c r="B9" s="91">
        <f>(別紙5【要入力】!H13+別紙5【要入力】!J13)*3000+土曜延長実施園のみ要入力!AC16</f>
        <v>0</v>
      </c>
      <c r="C9" s="91">
        <f>(別紙5【要入力】!L13+別紙5【要入力】!N13)*1900+土曜延長実施園のみ要入力!AD16</f>
        <v>0</v>
      </c>
      <c r="D9" s="91">
        <f>(別紙5【要入力】!P13+別紙5【要入力】!R13)*6000+土曜延長実施園のみ要入力!AE16</f>
        <v>0</v>
      </c>
      <c r="E9" s="91">
        <f>(別紙5【要入力】!T13+別紙5【要入力】!V13)*3800+土曜延長実施園のみ要入力!AF16</f>
        <v>0</v>
      </c>
      <c r="F9" s="91">
        <f>(別紙5【要入力】!X13+別紙5【要入力】!Z13)*9000+土曜延長実施園のみ要入力!AG16</f>
        <v>0</v>
      </c>
      <c r="G9" s="91">
        <f>(別紙5【要入力】!AB13+別紙5【要入力】!AD13)*5700+土曜延長実施園のみ要入力!AH16</f>
        <v>0</v>
      </c>
      <c r="H9" s="91">
        <f t="shared" si="1"/>
        <v>0</v>
      </c>
      <c r="J9" s="92" t="s">
        <v>86</v>
      </c>
      <c r="K9" s="2"/>
      <c r="L9" s="2"/>
      <c r="M9" s="2"/>
      <c r="N9" s="92" t="s">
        <v>87</v>
      </c>
      <c r="O9" s="2"/>
      <c r="P9" s="98" t="s">
        <v>88</v>
      </c>
      <c r="Q9" s="99">
        <f>SUM(Q6:Q8)</f>
        <v>0</v>
      </c>
      <c r="U9" s="299" t="s">
        <v>89</v>
      </c>
      <c r="V9" s="298">
        <v>2045000</v>
      </c>
      <c r="W9" s="90" t="str">
        <f t="shared" ref="W9:W14" si="2">IF($X$7="○",X9,"0")</f>
        <v>0</v>
      </c>
      <c r="X9" s="90">
        <v>441000</v>
      </c>
    </row>
    <row r="10" spans="1:24" ht="24" customHeight="1">
      <c r="A10" s="90">
        <v>8</v>
      </c>
      <c r="B10" s="91">
        <f>(別紙5【要入力】!H14+別紙5【要入力】!J14)*3000+土曜延長実施園のみ要入力!AC17</f>
        <v>0</v>
      </c>
      <c r="C10" s="91">
        <f>(別紙5【要入力】!L14+別紙5【要入力】!N14)*1900+土曜延長実施園のみ要入力!AD17</f>
        <v>0</v>
      </c>
      <c r="D10" s="91">
        <f>(別紙5【要入力】!P14+別紙5【要入力】!R14)*6000+土曜延長実施園のみ要入力!AE17</f>
        <v>0</v>
      </c>
      <c r="E10" s="91">
        <f>(別紙5【要入力】!T14+別紙5【要入力】!V14)*3800+土曜延長実施園のみ要入力!AF17</f>
        <v>0</v>
      </c>
      <c r="F10" s="91">
        <f>(別紙5【要入力】!X14+別紙5【要入力】!Z14)*9000+土曜延長実施園のみ要入力!AG17</f>
        <v>0</v>
      </c>
      <c r="G10" s="91">
        <f>(別紙5【要入力】!AB14+別紙5【要入力】!AD14)*5700+土曜延長実施園のみ要入力!AH17</f>
        <v>0</v>
      </c>
      <c r="H10" s="91">
        <f t="shared" si="1"/>
        <v>0</v>
      </c>
      <c r="J10" s="92" t="s">
        <v>90</v>
      </c>
      <c r="K10" s="2"/>
      <c r="L10" s="2"/>
      <c r="M10" s="2"/>
      <c r="N10" s="92" t="s">
        <v>91</v>
      </c>
      <c r="O10" s="2"/>
      <c r="P10" s="2"/>
      <c r="Q10" s="2"/>
      <c r="U10" s="299" t="s">
        <v>92</v>
      </c>
      <c r="V10" s="298">
        <v>3189000</v>
      </c>
      <c r="W10" s="90" t="str">
        <f t="shared" si="2"/>
        <v>0</v>
      </c>
      <c r="X10" s="90">
        <v>688000</v>
      </c>
    </row>
    <row r="11" spans="1:24" ht="24" customHeight="1">
      <c r="A11" s="90">
        <v>9</v>
      </c>
      <c r="B11" s="91">
        <f>(別紙5【要入力】!H15+別紙5【要入力】!J15)*3000+土曜延長実施園のみ要入力!AC18</f>
        <v>0</v>
      </c>
      <c r="C11" s="91">
        <f>(別紙5【要入力】!L15+別紙5【要入力】!N15)*1900+土曜延長実施園のみ要入力!AD18</f>
        <v>0</v>
      </c>
      <c r="D11" s="91">
        <f>(別紙5【要入力】!P15+別紙5【要入力】!R15)*6000+土曜延長実施園のみ要入力!AE18</f>
        <v>0</v>
      </c>
      <c r="E11" s="91">
        <f>(別紙5【要入力】!T15+別紙5【要入力】!V15)*3800+土曜延長実施園のみ要入力!AF18</f>
        <v>0</v>
      </c>
      <c r="F11" s="91">
        <f>(別紙5【要入力】!X15+別紙5【要入力】!Z15)*9000+土曜延長実施園のみ要入力!AG18</f>
        <v>0</v>
      </c>
      <c r="G11" s="91">
        <f>(別紙5【要入力】!AB15+別紙5【要入力】!AD15)*5700+土曜延長実施園のみ要入力!AH18</f>
        <v>0</v>
      </c>
      <c r="H11" s="91">
        <f t="shared" si="1"/>
        <v>0</v>
      </c>
      <c r="J11" s="92" t="s">
        <v>93</v>
      </c>
      <c r="K11" s="2"/>
      <c r="L11" s="2"/>
      <c r="M11" s="2"/>
      <c r="N11" s="92" t="s">
        <v>94</v>
      </c>
      <c r="O11" s="14"/>
      <c r="P11" s="2"/>
      <c r="Q11" s="14"/>
      <c r="U11" s="299" t="s">
        <v>95</v>
      </c>
      <c r="V11" s="298">
        <v>3332000</v>
      </c>
      <c r="W11" s="90" t="str">
        <f t="shared" si="2"/>
        <v>0</v>
      </c>
      <c r="X11" s="90">
        <v>719000</v>
      </c>
    </row>
    <row r="12" spans="1:24" ht="24" customHeight="1">
      <c r="A12" s="90">
        <v>10</v>
      </c>
      <c r="B12" s="91">
        <f>(別紙5【要入力】!H16+別紙5【要入力】!J16)*3000+土曜延長実施園のみ要入力!AC19</f>
        <v>0</v>
      </c>
      <c r="C12" s="91">
        <f>(別紙5【要入力】!L16+別紙5【要入力】!N16)*1900+土曜延長実施園のみ要入力!AD19</f>
        <v>0</v>
      </c>
      <c r="D12" s="91">
        <f>(別紙5【要入力】!P16+別紙5【要入力】!R16)*6000+土曜延長実施園のみ要入力!AE19</f>
        <v>0</v>
      </c>
      <c r="E12" s="91">
        <f>(別紙5【要入力】!T16+別紙5【要入力】!V16)*3800+土曜延長実施園のみ要入力!AF19</f>
        <v>0</v>
      </c>
      <c r="F12" s="91">
        <f>(別紙5【要入力】!X16+別紙5【要入力】!Z16)*9000+土曜延長実施園のみ要入力!AG19</f>
        <v>0</v>
      </c>
      <c r="G12" s="91">
        <f>(別紙5【要入力】!AB16+別紙5【要入力】!AD16)*5700+土曜延長実施園のみ要入力!AH19</f>
        <v>0</v>
      </c>
      <c r="H12" s="91">
        <f t="shared" si="1"/>
        <v>0</v>
      </c>
      <c r="U12" s="299" t="s">
        <v>96</v>
      </c>
      <c r="V12" s="298">
        <v>6387000</v>
      </c>
      <c r="W12" s="90" t="str">
        <f t="shared" si="2"/>
        <v>0</v>
      </c>
      <c r="X12" s="90">
        <v>1379000</v>
      </c>
    </row>
    <row r="13" spans="1:24" ht="24" customHeight="1">
      <c r="A13" s="90">
        <v>11</v>
      </c>
      <c r="B13" s="91">
        <f>(別紙5【要入力】!H17+別紙5【要入力】!J17)*3000+土曜延長実施園のみ要入力!AC20</f>
        <v>0</v>
      </c>
      <c r="C13" s="91">
        <f>(別紙5【要入力】!L17+別紙5【要入力】!N17)*1900+土曜延長実施園のみ要入力!AD20</f>
        <v>0</v>
      </c>
      <c r="D13" s="91">
        <f>(別紙5【要入力】!P17+別紙5【要入力】!R17)*6000+土曜延長実施園のみ要入力!AE20</f>
        <v>0</v>
      </c>
      <c r="E13" s="91">
        <f>(別紙5【要入力】!T17+別紙5【要入力】!V17)*3800+土曜延長実施園のみ要入力!AF20</f>
        <v>0</v>
      </c>
      <c r="F13" s="91">
        <f>(別紙5【要入力】!X17+別紙5【要入力】!Z17)*9000+土曜延長実施園のみ要入力!AG20</f>
        <v>0</v>
      </c>
      <c r="G13" s="91">
        <f>(別紙5【要入力】!AB17+別紙5【要入力】!AD17)*5700+土曜延長実施園のみ要入力!AH20</f>
        <v>0</v>
      </c>
      <c r="H13" s="91">
        <f t="shared" si="1"/>
        <v>0</v>
      </c>
      <c r="J13" s="952" t="s">
        <v>97</v>
      </c>
      <c r="K13" s="952"/>
      <c r="L13" s="952"/>
      <c r="U13" s="299" t="s">
        <v>98</v>
      </c>
      <c r="V13" s="298">
        <v>6422000</v>
      </c>
      <c r="W13" s="90" t="str">
        <f t="shared" si="2"/>
        <v>0</v>
      </c>
      <c r="X13" s="90">
        <v>1387000</v>
      </c>
    </row>
    <row r="14" spans="1:24" ht="24" customHeight="1">
      <c r="A14" s="90">
        <v>12</v>
      </c>
      <c r="B14" s="91">
        <f>(別紙5【要入力】!H18+別紙5【要入力】!J18)*3000+土曜延長実施園のみ要入力!AC21</f>
        <v>0</v>
      </c>
      <c r="C14" s="91">
        <f>(別紙5【要入力】!L18+別紙5【要入力】!N18)*1900+土曜延長実施園のみ要入力!AD21</f>
        <v>0</v>
      </c>
      <c r="D14" s="91">
        <f>(別紙5【要入力】!P18+別紙5【要入力】!R18)*6000+土曜延長実施園のみ要入力!AE21</f>
        <v>0</v>
      </c>
      <c r="E14" s="91">
        <f>(別紙5【要入力】!T18+別紙5【要入力】!V18)*3800+土曜延長実施園のみ要入力!AF21</f>
        <v>0</v>
      </c>
      <c r="F14" s="91">
        <f>(別紙5【要入力】!X18+別紙5【要入力】!Z18)*9000+土曜延長実施園のみ要入力!AG21</f>
        <v>0</v>
      </c>
      <c r="G14" s="91">
        <f>(別紙5【要入力】!AB18+別紙5【要入力】!AD18)*5700+土曜延長実施園のみ要入力!AH21</f>
        <v>0</v>
      </c>
      <c r="H14" s="91">
        <f t="shared" si="1"/>
        <v>0</v>
      </c>
      <c r="J14" s="100" t="s">
        <v>99</v>
      </c>
      <c r="K14" s="953">
        <f>V8+W8</f>
        <v>814000</v>
      </c>
      <c r="L14" s="953"/>
      <c r="U14" s="299" t="s">
        <v>100</v>
      </c>
      <c r="V14" s="298">
        <v>7596000</v>
      </c>
      <c r="W14" s="90" t="str">
        <f t="shared" si="2"/>
        <v>0</v>
      </c>
      <c r="X14" s="90">
        <v>1640000</v>
      </c>
    </row>
    <row r="15" spans="1:24" ht="24" customHeight="1">
      <c r="A15" s="90">
        <v>1</v>
      </c>
      <c r="B15" s="91">
        <f>(別紙5【要入力】!H19+別紙5【要入力】!J19)*3000+土曜延長実施園のみ要入力!AC22</f>
        <v>0</v>
      </c>
      <c r="C15" s="91">
        <f>(別紙5【要入力】!L19+別紙5【要入力】!N19)*1900+土曜延長実施園のみ要入力!AD22</f>
        <v>0</v>
      </c>
      <c r="D15" s="91">
        <f>(別紙5【要入力】!P19+別紙5【要入力】!R19)*6000+土曜延長実施園のみ要入力!AE22</f>
        <v>0</v>
      </c>
      <c r="E15" s="91">
        <f>(別紙5【要入力】!T19+別紙5【要入力】!V19)*3800+土曜延長実施園のみ要入力!AF22</f>
        <v>0</v>
      </c>
      <c r="F15" s="91">
        <f>(別紙5【要入力】!X19+別紙5【要入力】!Z19)*9000+土曜延長実施園のみ要入力!AG22</f>
        <v>0</v>
      </c>
      <c r="G15" s="91">
        <f>(別紙5【要入力】!AB19+別紙5【要入力】!AD19)*5700+土曜延長実施園のみ要入力!AH22</f>
        <v>0</v>
      </c>
      <c r="H15" s="91">
        <f t="shared" si="1"/>
        <v>0</v>
      </c>
      <c r="J15" s="100" t="s">
        <v>89</v>
      </c>
      <c r="K15" s="953">
        <f t="shared" ref="K15:K17" si="3">V9+W9</f>
        <v>2045000</v>
      </c>
      <c r="L15" s="953"/>
      <c r="U15" s="79" t="s">
        <v>1662</v>
      </c>
    </row>
    <row r="16" spans="1:24" ht="24" customHeight="1">
      <c r="A16" s="90">
        <v>2</v>
      </c>
      <c r="B16" s="91">
        <f>(別紙5【要入力】!H20+別紙5【要入力】!J20)*3000+土曜延長実施園のみ要入力!AC23</f>
        <v>0</v>
      </c>
      <c r="C16" s="91">
        <f>(別紙5【要入力】!L20+別紙5【要入力】!N20)*1900+土曜延長実施園のみ要入力!AD23</f>
        <v>0</v>
      </c>
      <c r="D16" s="91">
        <f>(別紙5【要入力】!P20+別紙5【要入力】!R20)*6000+土曜延長実施園のみ要入力!AE23</f>
        <v>0</v>
      </c>
      <c r="E16" s="91">
        <f>(別紙5【要入力】!T20+別紙5【要入力】!V20)*3800+土曜延長実施園のみ要入力!AF23</f>
        <v>0</v>
      </c>
      <c r="F16" s="91">
        <f>(別紙5【要入力】!X20+別紙5【要入力】!Z20)*9000+土曜延長実施園のみ要入力!AG23</f>
        <v>0</v>
      </c>
      <c r="G16" s="91">
        <f>(別紙5【要入力】!AB20+別紙5【要入力】!AD20)*5700+土曜延長実施園のみ要入力!AH23</f>
        <v>0</v>
      </c>
      <c r="H16" s="91">
        <f t="shared" si="1"/>
        <v>0</v>
      </c>
      <c r="J16" s="100" t="s">
        <v>92</v>
      </c>
      <c r="K16" s="953">
        <f t="shared" si="3"/>
        <v>3189000</v>
      </c>
      <c r="L16" s="953"/>
      <c r="U16" s="952" t="s">
        <v>82</v>
      </c>
      <c r="V16" s="952"/>
      <c r="W16" s="90" t="s">
        <v>1082</v>
      </c>
      <c r="X16" s="90"/>
    </row>
    <row r="17" spans="1:24" ht="24" customHeight="1">
      <c r="A17" s="90">
        <v>3</v>
      </c>
      <c r="B17" s="91">
        <f>(別紙5【要入力】!H21+別紙5【要入力】!J21)*3000+土曜延長実施園のみ要入力!AC24</f>
        <v>0</v>
      </c>
      <c r="C17" s="91">
        <f>(別紙5【要入力】!L21+別紙5【要入力】!N21)*1900+土曜延長実施園のみ要入力!AD24</f>
        <v>0</v>
      </c>
      <c r="D17" s="91">
        <f>(別紙5【要入力】!P21+別紙5【要入力】!R21)*6000+土曜延長実施園のみ要入力!AE24</f>
        <v>0</v>
      </c>
      <c r="E17" s="91">
        <f>(別紙5【要入力】!T21+別紙5【要入力】!V21)*3800+土曜延長実施園のみ要入力!AF24</f>
        <v>0</v>
      </c>
      <c r="F17" s="91">
        <f>(別紙5【要入力】!X21+別紙5【要入力】!Z21)*9000+土曜延長実施園のみ要入力!AG24</f>
        <v>0</v>
      </c>
      <c r="G17" s="91">
        <f>(別紙5【要入力】!AB21+別紙5【要入力】!AD21)*5700+土曜延長実施園のみ要入力!AH24</f>
        <v>0</v>
      </c>
      <c r="H17" s="91">
        <f t="shared" si="1"/>
        <v>0</v>
      </c>
      <c r="J17" s="100" t="s">
        <v>95</v>
      </c>
      <c r="K17" s="953">
        <f t="shared" si="3"/>
        <v>3332000</v>
      </c>
      <c r="L17" s="953"/>
      <c r="U17" s="299" t="s">
        <v>89</v>
      </c>
      <c r="V17" s="298">
        <v>83900</v>
      </c>
      <c r="W17" s="90" t="str">
        <f t="shared" ref="W17:W22" si="4">IF($X$7="○",X17,"0")</f>
        <v>0</v>
      </c>
      <c r="X17" s="90">
        <v>22000</v>
      </c>
    </row>
    <row r="18" spans="1:24" ht="24" customHeight="1">
      <c r="A18" s="90" t="s">
        <v>21</v>
      </c>
      <c r="B18" s="91">
        <f t="shared" ref="B18:H18" si="5">SUM(B6:B17)</f>
        <v>0</v>
      </c>
      <c r="C18" s="91">
        <f t="shared" si="5"/>
        <v>0</v>
      </c>
      <c r="D18" s="91">
        <f t="shared" si="5"/>
        <v>0</v>
      </c>
      <c r="E18" s="91">
        <f t="shared" si="5"/>
        <v>0</v>
      </c>
      <c r="F18" s="91">
        <f t="shared" si="5"/>
        <v>0</v>
      </c>
      <c r="G18" s="91">
        <f t="shared" si="5"/>
        <v>0</v>
      </c>
      <c r="H18" s="91">
        <f t="shared" si="5"/>
        <v>0</v>
      </c>
      <c r="U18" s="299" t="s">
        <v>92</v>
      </c>
      <c r="V18" s="298">
        <v>117500</v>
      </c>
      <c r="W18" s="90" t="str">
        <f t="shared" si="4"/>
        <v>0</v>
      </c>
      <c r="X18" s="90">
        <v>31000</v>
      </c>
    </row>
    <row r="19" spans="1:24" ht="24" customHeight="1" thickBot="1">
      <c r="U19" s="299" t="s">
        <v>95</v>
      </c>
      <c r="V19" s="298">
        <v>151100</v>
      </c>
      <c r="W19" s="90" t="str">
        <f t="shared" si="4"/>
        <v>0</v>
      </c>
      <c r="X19" s="90">
        <v>40000</v>
      </c>
    </row>
    <row r="20" spans="1:24" ht="24" customHeight="1">
      <c r="B20" s="559" t="s">
        <v>1669</v>
      </c>
      <c r="J20" s="954" t="s">
        <v>101</v>
      </c>
      <c r="K20" s="955"/>
      <c r="L20" s="955"/>
      <c r="M20" s="955"/>
      <c r="N20" s="945">
        <f>K6+Q9</f>
        <v>2045000</v>
      </c>
      <c r="O20" s="946"/>
      <c r="P20" s="946"/>
      <c r="Q20" s="947"/>
      <c r="U20" s="299" t="s">
        <v>96</v>
      </c>
      <c r="V20" s="298">
        <v>184700</v>
      </c>
      <c r="W20" s="90" t="str">
        <f t="shared" si="4"/>
        <v>0</v>
      </c>
      <c r="X20" s="90">
        <v>49000</v>
      </c>
    </row>
    <row r="21" spans="1:24" ht="24" customHeight="1" thickBot="1">
      <c r="J21" s="956"/>
      <c r="K21" s="957"/>
      <c r="L21" s="957"/>
      <c r="M21" s="957"/>
      <c r="N21" s="948"/>
      <c r="O21" s="949"/>
      <c r="P21" s="949"/>
      <c r="Q21" s="950"/>
      <c r="U21" s="299" t="s">
        <v>98</v>
      </c>
      <c r="V21" s="298">
        <v>193100</v>
      </c>
      <c r="W21" s="90" t="str">
        <f t="shared" si="4"/>
        <v>0</v>
      </c>
      <c r="X21" s="90">
        <v>52000</v>
      </c>
    </row>
    <row r="22" spans="1:24" ht="24" customHeight="1">
      <c r="U22" s="299" t="s">
        <v>100</v>
      </c>
      <c r="V22" s="298">
        <v>226600</v>
      </c>
      <c r="W22" s="90" t="str">
        <f t="shared" si="4"/>
        <v>0</v>
      </c>
      <c r="X22" s="90">
        <v>61000</v>
      </c>
    </row>
    <row r="23" spans="1:24" ht="24" customHeight="1"/>
    <row r="24" spans="1:24" ht="24" customHeight="1"/>
    <row r="29" spans="1:24">
      <c r="A29" s="2"/>
      <c r="B29" s="2"/>
      <c r="C29" s="2"/>
      <c r="D29" s="2"/>
      <c r="E29" s="2"/>
      <c r="F29" s="2"/>
      <c r="G29" s="2"/>
      <c r="H29" s="2"/>
      <c r="I29" s="2"/>
      <c r="J29" s="2"/>
      <c r="K29" s="2"/>
    </row>
  </sheetData>
  <sheetProtection algorithmName="SHA-512" hashValue="4GLY/Pqx1VhSXkWtNGSpFCiAO/caiWjwuYtQ8yTBveS9j8yYPJ7FKVocrF2AFbg5/+BViCLwgqjjMFWGWBw48A==" saltValue="3BIgsvbHwbIpWpqojkhY9g==" spinCount="100000" sheet="1" selectLockedCells="1" selectUnlockedCells="1"/>
  <mergeCells count="28">
    <mergeCell ref="N20:Q21"/>
    <mergeCell ref="K6:L6"/>
    <mergeCell ref="R6:S6"/>
    <mergeCell ref="R7:S7"/>
    <mergeCell ref="U7:V7"/>
    <mergeCell ref="R8:S8"/>
    <mergeCell ref="J13:L13"/>
    <mergeCell ref="K14:L14"/>
    <mergeCell ref="K15:L15"/>
    <mergeCell ref="K16:L16"/>
    <mergeCell ref="K17:L17"/>
    <mergeCell ref="J20:M21"/>
    <mergeCell ref="U16:V16"/>
    <mergeCell ref="R4:S4"/>
    <mergeCell ref="U4:V4"/>
    <mergeCell ref="K5:L5"/>
    <mergeCell ref="R5:S5"/>
    <mergeCell ref="A1:B1"/>
    <mergeCell ref="C1:P1"/>
    <mergeCell ref="A2:C2"/>
    <mergeCell ref="M2:Q2"/>
    <mergeCell ref="A4:A5"/>
    <mergeCell ref="B4:C4"/>
    <mergeCell ref="D4:E4"/>
    <mergeCell ref="F4:G4"/>
    <mergeCell ref="H4:H5"/>
    <mergeCell ref="J4:L4"/>
    <mergeCell ref="N4:Q5"/>
  </mergeCells>
  <phoneticPr fontId="4"/>
  <pageMargins left="0.51181102362204722" right="0.51181102362204722" top="0.74803149606299213" bottom="0.74803149606299213" header="0.31496062992125984" footer="0.31496062992125984"/>
  <pageSetup paperSize="9" scale="80" orientation="landscape"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F43F9-F4CB-4EE0-9C00-3F98FE41C206}">
  <sheetPr codeName="Sheet4">
    <tabColor theme="9" tint="0.39997558519241921"/>
    <pageSetUpPr fitToPage="1"/>
  </sheetPr>
  <dimension ref="A1:AX28"/>
  <sheetViews>
    <sheetView showGridLines="0" view="pageBreakPreview" zoomScale="55" zoomScaleNormal="75" zoomScaleSheetLayoutView="55" workbookViewId="0">
      <selection activeCell="AW10" sqref="B10:AW21"/>
    </sheetView>
  </sheetViews>
  <sheetFormatPr defaultRowHeight="13.2"/>
  <cols>
    <col min="1" max="1" width="6.6640625" style="104" customWidth="1"/>
    <col min="2" max="49" width="5.88671875" style="104" customWidth="1"/>
    <col min="50" max="273" width="9" style="104"/>
    <col min="274" max="274" width="4.6640625" style="104" customWidth="1"/>
    <col min="275" max="298" width="5.88671875" style="104" customWidth="1"/>
    <col min="299" max="529" width="9" style="104"/>
    <col min="530" max="530" width="4.6640625" style="104" customWidth="1"/>
    <col min="531" max="554" width="5.88671875" style="104" customWidth="1"/>
    <col min="555" max="785" width="9" style="104"/>
    <col min="786" max="786" width="4.6640625" style="104" customWidth="1"/>
    <col min="787" max="810" width="5.88671875" style="104" customWidth="1"/>
    <col min="811" max="1041" width="9" style="104"/>
    <col min="1042" max="1042" width="4.6640625" style="104" customWidth="1"/>
    <col min="1043" max="1066" width="5.88671875" style="104" customWidth="1"/>
    <col min="1067" max="1297" width="9" style="104"/>
    <col min="1298" max="1298" width="4.6640625" style="104" customWidth="1"/>
    <col min="1299" max="1322" width="5.88671875" style="104" customWidth="1"/>
    <col min="1323" max="1553" width="9" style="104"/>
    <col min="1554" max="1554" width="4.6640625" style="104" customWidth="1"/>
    <col min="1555" max="1578" width="5.88671875" style="104" customWidth="1"/>
    <col min="1579" max="1809" width="9" style="104"/>
    <col min="1810" max="1810" width="4.6640625" style="104" customWidth="1"/>
    <col min="1811" max="1834" width="5.88671875" style="104" customWidth="1"/>
    <col min="1835" max="2065" width="9" style="104"/>
    <col min="2066" max="2066" width="4.6640625" style="104" customWidth="1"/>
    <col min="2067" max="2090" width="5.88671875" style="104" customWidth="1"/>
    <col min="2091" max="2321" width="9" style="104"/>
    <col min="2322" max="2322" width="4.6640625" style="104" customWidth="1"/>
    <col min="2323" max="2346" width="5.88671875" style="104" customWidth="1"/>
    <col min="2347" max="2577" width="9" style="104"/>
    <col min="2578" max="2578" width="4.6640625" style="104" customWidth="1"/>
    <col min="2579" max="2602" width="5.88671875" style="104" customWidth="1"/>
    <col min="2603" max="2833" width="9" style="104"/>
    <col min="2834" max="2834" width="4.6640625" style="104" customWidth="1"/>
    <col min="2835" max="2858" width="5.88671875" style="104" customWidth="1"/>
    <col min="2859" max="3089" width="9" style="104"/>
    <col min="3090" max="3090" width="4.6640625" style="104" customWidth="1"/>
    <col min="3091" max="3114" width="5.88671875" style="104" customWidth="1"/>
    <col min="3115" max="3345" width="9" style="104"/>
    <col min="3346" max="3346" width="4.6640625" style="104" customWidth="1"/>
    <col min="3347" max="3370" width="5.88671875" style="104" customWidth="1"/>
    <col min="3371" max="3601" width="9" style="104"/>
    <col min="3602" max="3602" width="4.6640625" style="104" customWidth="1"/>
    <col min="3603" max="3626" width="5.88671875" style="104" customWidth="1"/>
    <col min="3627" max="3857" width="9" style="104"/>
    <col min="3858" max="3858" width="4.6640625" style="104" customWidth="1"/>
    <col min="3859" max="3882" width="5.88671875" style="104" customWidth="1"/>
    <col min="3883" max="4113" width="9" style="104"/>
    <col min="4114" max="4114" width="4.6640625" style="104" customWidth="1"/>
    <col min="4115" max="4138" width="5.88671875" style="104" customWidth="1"/>
    <col min="4139" max="4369" width="9" style="104"/>
    <col min="4370" max="4370" width="4.6640625" style="104" customWidth="1"/>
    <col min="4371" max="4394" width="5.88671875" style="104" customWidth="1"/>
    <col min="4395" max="4625" width="9" style="104"/>
    <col min="4626" max="4626" width="4.6640625" style="104" customWidth="1"/>
    <col min="4627" max="4650" width="5.88671875" style="104" customWidth="1"/>
    <col min="4651" max="4881" width="9" style="104"/>
    <col min="4882" max="4882" width="4.6640625" style="104" customWidth="1"/>
    <col min="4883" max="4906" width="5.88671875" style="104" customWidth="1"/>
    <col min="4907" max="5137" width="9" style="104"/>
    <col min="5138" max="5138" width="4.6640625" style="104" customWidth="1"/>
    <col min="5139" max="5162" width="5.88671875" style="104" customWidth="1"/>
    <col min="5163" max="5393" width="9" style="104"/>
    <col min="5394" max="5394" width="4.6640625" style="104" customWidth="1"/>
    <col min="5395" max="5418" width="5.88671875" style="104" customWidth="1"/>
    <col min="5419" max="5649" width="9" style="104"/>
    <col min="5650" max="5650" width="4.6640625" style="104" customWidth="1"/>
    <col min="5651" max="5674" width="5.88671875" style="104" customWidth="1"/>
    <col min="5675" max="5905" width="9" style="104"/>
    <col min="5906" max="5906" width="4.6640625" style="104" customWidth="1"/>
    <col min="5907" max="5930" width="5.88671875" style="104" customWidth="1"/>
    <col min="5931" max="6161" width="9" style="104"/>
    <col min="6162" max="6162" width="4.6640625" style="104" customWidth="1"/>
    <col min="6163" max="6186" width="5.88671875" style="104" customWidth="1"/>
    <col min="6187" max="6417" width="9" style="104"/>
    <col min="6418" max="6418" width="4.6640625" style="104" customWidth="1"/>
    <col min="6419" max="6442" width="5.88671875" style="104" customWidth="1"/>
    <col min="6443" max="6673" width="9" style="104"/>
    <col min="6674" max="6674" width="4.6640625" style="104" customWidth="1"/>
    <col min="6675" max="6698" width="5.88671875" style="104" customWidth="1"/>
    <col min="6699" max="6929" width="9" style="104"/>
    <col min="6930" max="6930" width="4.6640625" style="104" customWidth="1"/>
    <col min="6931" max="6954" width="5.88671875" style="104" customWidth="1"/>
    <col min="6955" max="7185" width="9" style="104"/>
    <col min="7186" max="7186" width="4.6640625" style="104" customWidth="1"/>
    <col min="7187" max="7210" width="5.88671875" style="104" customWidth="1"/>
    <col min="7211" max="7441" width="9" style="104"/>
    <col min="7442" max="7442" width="4.6640625" style="104" customWidth="1"/>
    <col min="7443" max="7466" width="5.88671875" style="104" customWidth="1"/>
    <col min="7467" max="7697" width="9" style="104"/>
    <col min="7698" max="7698" width="4.6640625" style="104" customWidth="1"/>
    <col min="7699" max="7722" width="5.88671875" style="104" customWidth="1"/>
    <col min="7723" max="7953" width="9" style="104"/>
    <col min="7954" max="7954" width="4.6640625" style="104" customWidth="1"/>
    <col min="7955" max="7978" width="5.88671875" style="104" customWidth="1"/>
    <col min="7979" max="8209" width="9" style="104"/>
    <col min="8210" max="8210" width="4.6640625" style="104" customWidth="1"/>
    <col min="8211" max="8234" width="5.88671875" style="104" customWidth="1"/>
    <col min="8235" max="8465" width="9" style="104"/>
    <col min="8466" max="8466" width="4.6640625" style="104" customWidth="1"/>
    <col min="8467" max="8490" width="5.88671875" style="104" customWidth="1"/>
    <col min="8491" max="8721" width="9" style="104"/>
    <col min="8722" max="8722" width="4.6640625" style="104" customWidth="1"/>
    <col min="8723" max="8746" width="5.88671875" style="104" customWidth="1"/>
    <col min="8747" max="8977" width="9" style="104"/>
    <col min="8978" max="8978" width="4.6640625" style="104" customWidth="1"/>
    <col min="8979" max="9002" width="5.88671875" style="104" customWidth="1"/>
    <col min="9003" max="9233" width="9" style="104"/>
    <col min="9234" max="9234" width="4.6640625" style="104" customWidth="1"/>
    <col min="9235" max="9258" width="5.88671875" style="104" customWidth="1"/>
    <col min="9259" max="9489" width="9" style="104"/>
    <col min="9490" max="9490" width="4.6640625" style="104" customWidth="1"/>
    <col min="9491" max="9514" width="5.88671875" style="104" customWidth="1"/>
    <col min="9515" max="9745" width="9" style="104"/>
    <col min="9746" max="9746" width="4.6640625" style="104" customWidth="1"/>
    <col min="9747" max="9770" width="5.88671875" style="104" customWidth="1"/>
    <col min="9771" max="10001" width="9" style="104"/>
    <col min="10002" max="10002" width="4.6640625" style="104" customWidth="1"/>
    <col min="10003" max="10026" width="5.88671875" style="104" customWidth="1"/>
    <col min="10027" max="10257" width="9" style="104"/>
    <col min="10258" max="10258" width="4.6640625" style="104" customWidth="1"/>
    <col min="10259" max="10282" width="5.88671875" style="104" customWidth="1"/>
    <col min="10283" max="10513" width="9" style="104"/>
    <col min="10514" max="10514" width="4.6640625" style="104" customWidth="1"/>
    <col min="10515" max="10538" width="5.88671875" style="104" customWidth="1"/>
    <col min="10539" max="10769" width="9" style="104"/>
    <col min="10770" max="10770" width="4.6640625" style="104" customWidth="1"/>
    <col min="10771" max="10794" width="5.88671875" style="104" customWidth="1"/>
    <col min="10795" max="11025" width="9" style="104"/>
    <col min="11026" max="11026" width="4.6640625" style="104" customWidth="1"/>
    <col min="11027" max="11050" width="5.88671875" style="104" customWidth="1"/>
    <col min="11051" max="11281" width="9" style="104"/>
    <col min="11282" max="11282" width="4.6640625" style="104" customWidth="1"/>
    <col min="11283" max="11306" width="5.88671875" style="104" customWidth="1"/>
    <col min="11307" max="11537" width="9" style="104"/>
    <col min="11538" max="11538" width="4.6640625" style="104" customWidth="1"/>
    <col min="11539" max="11562" width="5.88671875" style="104" customWidth="1"/>
    <col min="11563" max="11793" width="9" style="104"/>
    <col min="11794" max="11794" width="4.6640625" style="104" customWidth="1"/>
    <col min="11795" max="11818" width="5.88671875" style="104" customWidth="1"/>
    <col min="11819" max="12049" width="9" style="104"/>
    <col min="12050" max="12050" width="4.6640625" style="104" customWidth="1"/>
    <col min="12051" max="12074" width="5.88671875" style="104" customWidth="1"/>
    <col min="12075" max="12305" width="9" style="104"/>
    <col min="12306" max="12306" width="4.6640625" style="104" customWidth="1"/>
    <col min="12307" max="12330" width="5.88671875" style="104" customWidth="1"/>
    <col min="12331" max="12561" width="9" style="104"/>
    <col min="12562" max="12562" width="4.6640625" style="104" customWidth="1"/>
    <col min="12563" max="12586" width="5.88671875" style="104" customWidth="1"/>
    <col min="12587" max="12817" width="9" style="104"/>
    <col min="12818" max="12818" width="4.6640625" style="104" customWidth="1"/>
    <col min="12819" max="12842" width="5.88671875" style="104" customWidth="1"/>
    <col min="12843" max="13073" width="9" style="104"/>
    <col min="13074" max="13074" width="4.6640625" style="104" customWidth="1"/>
    <col min="13075" max="13098" width="5.88671875" style="104" customWidth="1"/>
    <col min="13099" max="13329" width="9" style="104"/>
    <col min="13330" max="13330" width="4.6640625" style="104" customWidth="1"/>
    <col min="13331" max="13354" width="5.88671875" style="104" customWidth="1"/>
    <col min="13355" max="13585" width="9" style="104"/>
    <col min="13586" max="13586" width="4.6640625" style="104" customWidth="1"/>
    <col min="13587" max="13610" width="5.88671875" style="104" customWidth="1"/>
    <col min="13611" max="13841" width="9" style="104"/>
    <col min="13842" max="13842" width="4.6640625" style="104" customWidth="1"/>
    <col min="13843" max="13866" width="5.88671875" style="104" customWidth="1"/>
    <col min="13867" max="14097" width="9" style="104"/>
    <col min="14098" max="14098" width="4.6640625" style="104" customWidth="1"/>
    <col min="14099" max="14122" width="5.88671875" style="104" customWidth="1"/>
    <col min="14123" max="14353" width="9" style="104"/>
    <col min="14354" max="14354" width="4.6640625" style="104" customWidth="1"/>
    <col min="14355" max="14378" width="5.88671875" style="104" customWidth="1"/>
    <col min="14379" max="14609" width="9" style="104"/>
    <col min="14610" max="14610" width="4.6640625" style="104" customWidth="1"/>
    <col min="14611" max="14634" width="5.88671875" style="104" customWidth="1"/>
    <col min="14635" max="14865" width="9" style="104"/>
    <col min="14866" max="14866" width="4.6640625" style="104" customWidth="1"/>
    <col min="14867" max="14890" width="5.88671875" style="104" customWidth="1"/>
    <col min="14891" max="15121" width="9" style="104"/>
    <col min="15122" max="15122" width="4.6640625" style="104" customWidth="1"/>
    <col min="15123" max="15146" width="5.88671875" style="104" customWidth="1"/>
    <col min="15147" max="15377" width="9" style="104"/>
    <col min="15378" max="15378" width="4.6640625" style="104" customWidth="1"/>
    <col min="15379" max="15402" width="5.88671875" style="104" customWidth="1"/>
    <col min="15403" max="15633" width="9" style="104"/>
    <col min="15634" max="15634" width="4.6640625" style="104" customWidth="1"/>
    <col min="15635" max="15658" width="5.88671875" style="104" customWidth="1"/>
    <col min="15659" max="15889" width="9" style="104"/>
    <col min="15890" max="15890" width="4.6640625" style="104" customWidth="1"/>
    <col min="15891" max="15914" width="5.88671875" style="104" customWidth="1"/>
    <col min="15915" max="16145" width="9" style="104"/>
    <col min="16146" max="16146" width="4.6640625" style="104" customWidth="1"/>
    <col min="16147" max="16170" width="5.88671875" style="104" customWidth="1"/>
    <col min="16171" max="16384" width="9" style="104"/>
  </cols>
  <sheetData>
    <row r="1" spans="1:50" ht="39.75" customHeight="1">
      <c r="A1" s="101" t="s">
        <v>1207</v>
      </c>
      <c r="B1" s="102"/>
      <c r="C1" s="102"/>
      <c r="D1" s="102"/>
      <c r="E1" s="962" t="s">
        <v>1262</v>
      </c>
      <c r="F1" s="962"/>
      <c r="G1" s="962"/>
      <c r="H1" s="962"/>
      <c r="I1" s="962"/>
      <c r="J1" s="962"/>
      <c r="K1" s="962"/>
      <c r="L1" s="962"/>
      <c r="M1" s="962"/>
      <c r="N1" s="962"/>
      <c r="O1" s="962"/>
      <c r="P1" s="962"/>
      <c r="Q1" s="962"/>
      <c r="R1" s="962"/>
      <c r="S1" s="962"/>
      <c r="T1" s="962"/>
      <c r="U1" s="962"/>
      <c r="V1" s="962"/>
      <c r="W1" s="962"/>
      <c r="X1" s="962"/>
      <c r="Y1" s="962"/>
      <c r="Z1" s="962"/>
      <c r="AA1" s="962"/>
      <c r="AB1" s="962"/>
      <c r="AC1" s="962"/>
      <c r="AD1" s="962"/>
      <c r="AE1" s="962"/>
      <c r="AF1" s="962"/>
      <c r="AG1" s="962"/>
      <c r="AH1" s="962"/>
      <c r="AI1" s="962"/>
      <c r="AJ1" s="962"/>
      <c r="AK1" s="962"/>
      <c r="AL1" s="962"/>
      <c r="AM1" s="962"/>
      <c r="AN1" s="962"/>
      <c r="AO1" s="962"/>
      <c r="AP1" s="962"/>
      <c r="AQ1" s="962"/>
      <c r="AR1" s="962"/>
      <c r="AS1" s="962"/>
      <c r="AT1" s="962"/>
      <c r="AU1" s="962"/>
      <c r="AV1" s="962"/>
      <c r="AW1" s="962"/>
    </row>
    <row r="2" spans="1:50" s="103" customFormat="1" ht="26.25" customHeight="1">
      <c r="A2" s="101" t="str">
        <f>別紙5【要入力】!B2</f>
        <v>令和６年度</v>
      </c>
      <c r="S2" s="105" t="s">
        <v>2</v>
      </c>
      <c r="T2" s="366" t="e">
        <f>別紙5【要入力】!R2</f>
        <v>#N/A</v>
      </c>
      <c r="U2" s="367"/>
      <c r="V2" s="367"/>
      <c r="W2" s="367"/>
      <c r="X2" s="367"/>
      <c r="Y2" s="367"/>
      <c r="AA2" s="424"/>
      <c r="AB2" s="425"/>
      <c r="AC2" s="426"/>
      <c r="AD2" s="426"/>
      <c r="AE2" s="426"/>
      <c r="AF2" s="426"/>
      <c r="AG2" s="426"/>
      <c r="AI2" s="424"/>
      <c r="AJ2" s="425"/>
      <c r="AK2" s="426"/>
      <c r="AL2" s="426"/>
      <c r="AM2" s="426"/>
      <c r="AN2" s="426"/>
      <c r="AO2" s="426"/>
      <c r="AQ2" s="424"/>
      <c r="AR2" s="425"/>
      <c r="AS2" s="426"/>
      <c r="AT2" s="426"/>
      <c r="AU2" s="426"/>
      <c r="AV2" s="562" t="e">
        <f>別紙5【要入力】!AE1</f>
        <v>#N/A</v>
      </c>
      <c r="AW2" s="426"/>
      <c r="AX2" s="967"/>
    </row>
    <row r="3" spans="1:50" s="103" customFormat="1" ht="365.25" customHeight="1" thickBot="1">
      <c r="A3" s="365" t="s">
        <v>103</v>
      </c>
      <c r="Y3" s="364" t="s">
        <v>4</v>
      </c>
      <c r="AG3" s="364" t="s">
        <v>4</v>
      </c>
      <c r="AO3" s="364" t="s">
        <v>4</v>
      </c>
      <c r="AW3" s="364" t="s">
        <v>4</v>
      </c>
      <c r="AX3" s="967"/>
    </row>
    <row r="4" spans="1:50" ht="19.5" customHeight="1">
      <c r="A4" s="968" t="s">
        <v>6</v>
      </c>
      <c r="B4" s="971" t="s">
        <v>8</v>
      </c>
      <c r="C4" s="972"/>
      <c r="D4" s="972"/>
      <c r="E4" s="972"/>
      <c r="F4" s="972"/>
      <c r="G4" s="972"/>
      <c r="H4" s="972"/>
      <c r="I4" s="972"/>
      <c r="J4" s="972"/>
      <c r="K4" s="972"/>
      <c r="L4" s="972"/>
      <c r="M4" s="972"/>
      <c r="N4" s="972"/>
      <c r="O4" s="972"/>
      <c r="P4" s="972"/>
      <c r="Q4" s="972"/>
      <c r="R4" s="972"/>
      <c r="S4" s="972"/>
      <c r="T4" s="972"/>
      <c r="U4" s="972"/>
      <c r="V4" s="972"/>
      <c r="W4" s="972"/>
      <c r="X4" s="972"/>
      <c r="Y4" s="973"/>
      <c r="Z4" s="419"/>
      <c r="AA4" s="419"/>
      <c r="AB4" s="419"/>
      <c r="AC4" s="419"/>
      <c r="AD4" s="419"/>
      <c r="AE4" s="419"/>
      <c r="AF4" s="419"/>
      <c r="AG4" s="419"/>
      <c r="AH4" s="419"/>
      <c r="AI4" s="419"/>
      <c r="AJ4" s="419"/>
      <c r="AK4" s="419"/>
      <c r="AL4" s="419"/>
      <c r="AM4" s="419"/>
      <c r="AN4" s="419"/>
      <c r="AO4" s="419"/>
      <c r="AP4" s="419"/>
      <c r="AQ4" s="419"/>
      <c r="AR4" s="419"/>
      <c r="AS4" s="419"/>
      <c r="AT4" s="419"/>
      <c r="AU4" s="419"/>
      <c r="AV4" s="419"/>
      <c r="AW4" s="477"/>
    </row>
    <row r="5" spans="1:50" ht="19.5" customHeight="1">
      <c r="A5" s="969"/>
      <c r="B5" s="974" t="s">
        <v>105</v>
      </c>
      <c r="C5" s="975"/>
      <c r="D5" s="975"/>
      <c r="E5" s="975"/>
      <c r="F5" s="975"/>
      <c r="G5" s="975"/>
      <c r="H5" s="975"/>
      <c r="I5" s="976"/>
      <c r="J5" s="977" t="s">
        <v>106</v>
      </c>
      <c r="K5" s="975"/>
      <c r="L5" s="975"/>
      <c r="M5" s="975"/>
      <c r="N5" s="975"/>
      <c r="O5" s="975"/>
      <c r="P5" s="975"/>
      <c r="Q5" s="976"/>
      <c r="R5" s="975" t="s">
        <v>107</v>
      </c>
      <c r="S5" s="975"/>
      <c r="T5" s="975"/>
      <c r="U5" s="975"/>
      <c r="V5" s="975"/>
      <c r="W5" s="975"/>
      <c r="X5" s="975"/>
      <c r="Y5" s="978"/>
      <c r="Z5" s="977" t="s">
        <v>1208</v>
      </c>
      <c r="AA5" s="975"/>
      <c r="AB5" s="975"/>
      <c r="AC5" s="975"/>
      <c r="AD5" s="975"/>
      <c r="AE5" s="975"/>
      <c r="AF5" s="975"/>
      <c r="AG5" s="976"/>
      <c r="AH5" s="975" t="s">
        <v>1209</v>
      </c>
      <c r="AI5" s="975"/>
      <c r="AJ5" s="975"/>
      <c r="AK5" s="975"/>
      <c r="AL5" s="975"/>
      <c r="AM5" s="975"/>
      <c r="AN5" s="975"/>
      <c r="AO5" s="978"/>
      <c r="AP5" s="977" t="s">
        <v>1210</v>
      </c>
      <c r="AQ5" s="975"/>
      <c r="AR5" s="975"/>
      <c r="AS5" s="975"/>
      <c r="AT5" s="975"/>
      <c r="AU5" s="975"/>
      <c r="AV5" s="975"/>
      <c r="AW5" s="978"/>
    </row>
    <row r="6" spans="1:50" ht="19.5" customHeight="1">
      <c r="A6" s="969"/>
      <c r="B6" s="960" t="s">
        <v>9</v>
      </c>
      <c r="C6" s="960"/>
      <c r="D6" s="960"/>
      <c r="E6" s="960"/>
      <c r="F6" s="960" t="s">
        <v>10</v>
      </c>
      <c r="G6" s="960"/>
      <c r="H6" s="960"/>
      <c r="I6" s="966"/>
      <c r="J6" s="964" t="s">
        <v>9</v>
      </c>
      <c r="K6" s="960"/>
      <c r="L6" s="960"/>
      <c r="M6" s="960"/>
      <c r="N6" s="960" t="s">
        <v>10</v>
      </c>
      <c r="O6" s="960"/>
      <c r="P6" s="960"/>
      <c r="Q6" s="966"/>
      <c r="R6" s="964" t="s">
        <v>9</v>
      </c>
      <c r="S6" s="960"/>
      <c r="T6" s="960"/>
      <c r="U6" s="960"/>
      <c r="V6" s="960" t="s">
        <v>10</v>
      </c>
      <c r="W6" s="960"/>
      <c r="X6" s="960"/>
      <c r="Y6" s="965"/>
      <c r="Z6" s="964" t="s">
        <v>9</v>
      </c>
      <c r="AA6" s="960"/>
      <c r="AB6" s="960"/>
      <c r="AC6" s="960"/>
      <c r="AD6" s="960" t="s">
        <v>10</v>
      </c>
      <c r="AE6" s="960"/>
      <c r="AF6" s="960"/>
      <c r="AG6" s="965"/>
      <c r="AH6" s="964" t="s">
        <v>9</v>
      </c>
      <c r="AI6" s="960"/>
      <c r="AJ6" s="960"/>
      <c r="AK6" s="960"/>
      <c r="AL6" s="960" t="s">
        <v>10</v>
      </c>
      <c r="AM6" s="960"/>
      <c r="AN6" s="960"/>
      <c r="AO6" s="965"/>
      <c r="AP6" s="964" t="s">
        <v>9</v>
      </c>
      <c r="AQ6" s="960"/>
      <c r="AR6" s="960"/>
      <c r="AS6" s="960"/>
      <c r="AT6" s="960" t="s">
        <v>10</v>
      </c>
      <c r="AU6" s="960"/>
      <c r="AV6" s="960"/>
      <c r="AW6" s="965"/>
    </row>
    <row r="7" spans="1:50" ht="19.5" customHeight="1">
      <c r="A7" s="969"/>
      <c r="B7" s="958" t="s">
        <v>11</v>
      </c>
      <c r="C7" s="959"/>
      <c r="D7" s="958" t="s">
        <v>12</v>
      </c>
      <c r="E7" s="959"/>
      <c r="F7" s="958" t="s">
        <v>13</v>
      </c>
      <c r="G7" s="959"/>
      <c r="H7" s="958" t="s">
        <v>14</v>
      </c>
      <c r="I7" s="961"/>
      <c r="J7" s="963" t="s">
        <v>11</v>
      </c>
      <c r="K7" s="959"/>
      <c r="L7" s="958" t="s">
        <v>12</v>
      </c>
      <c r="M7" s="959"/>
      <c r="N7" s="958" t="s">
        <v>13</v>
      </c>
      <c r="O7" s="959"/>
      <c r="P7" s="958" t="s">
        <v>14</v>
      </c>
      <c r="Q7" s="961"/>
      <c r="R7" s="963" t="s">
        <v>11</v>
      </c>
      <c r="S7" s="959"/>
      <c r="T7" s="958" t="s">
        <v>12</v>
      </c>
      <c r="U7" s="959"/>
      <c r="V7" s="958" t="s">
        <v>13</v>
      </c>
      <c r="W7" s="959"/>
      <c r="X7" s="958" t="s">
        <v>14</v>
      </c>
      <c r="Y7" s="979"/>
      <c r="Z7" s="963" t="s">
        <v>11</v>
      </c>
      <c r="AA7" s="959"/>
      <c r="AB7" s="958" t="s">
        <v>12</v>
      </c>
      <c r="AC7" s="959"/>
      <c r="AD7" s="958" t="s">
        <v>13</v>
      </c>
      <c r="AE7" s="959"/>
      <c r="AF7" s="958" t="s">
        <v>14</v>
      </c>
      <c r="AG7" s="979"/>
      <c r="AH7" s="963" t="s">
        <v>11</v>
      </c>
      <c r="AI7" s="959"/>
      <c r="AJ7" s="958" t="s">
        <v>12</v>
      </c>
      <c r="AK7" s="959"/>
      <c r="AL7" s="958" t="s">
        <v>13</v>
      </c>
      <c r="AM7" s="959"/>
      <c r="AN7" s="958" t="s">
        <v>14</v>
      </c>
      <c r="AO7" s="979"/>
      <c r="AP7" s="963" t="s">
        <v>11</v>
      </c>
      <c r="AQ7" s="959"/>
      <c r="AR7" s="958" t="s">
        <v>12</v>
      </c>
      <c r="AS7" s="959"/>
      <c r="AT7" s="958" t="s">
        <v>13</v>
      </c>
      <c r="AU7" s="959"/>
      <c r="AV7" s="958" t="s">
        <v>14</v>
      </c>
      <c r="AW7" s="979"/>
    </row>
    <row r="8" spans="1:50" s="111" customFormat="1" ht="24.75" customHeight="1">
      <c r="A8" s="969"/>
      <c r="B8" s="106" t="s">
        <v>15</v>
      </c>
      <c r="C8" s="106" t="s">
        <v>16</v>
      </c>
      <c r="D8" s="106" t="s">
        <v>15</v>
      </c>
      <c r="E8" s="106" t="s">
        <v>16</v>
      </c>
      <c r="F8" s="106" t="s">
        <v>15</v>
      </c>
      <c r="G8" s="106" t="s">
        <v>16</v>
      </c>
      <c r="H8" s="106" t="s">
        <v>15</v>
      </c>
      <c r="I8" s="107" t="s">
        <v>16</v>
      </c>
      <c r="J8" s="108" t="s">
        <v>15</v>
      </c>
      <c r="K8" s="106" t="s">
        <v>16</v>
      </c>
      <c r="L8" s="106" t="s">
        <v>15</v>
      </c>
      <c r="M8" s="106" t="s">
        <v>16</v>
      </c>
      <c r="N8" s="106" t="s">
        <v>15</v>
      </c>
      <c r="O8" s="106" t="s">
        <v>16</v>
      </c>
      <c r="P8" s="106" t="s">
        <v>15</v>
      </c>
      <c r="Q8" s="107" t="s">
        <v>16</v>
      </c>
      <c r="R8" s="109" t="s">
        <v>15</v>
      </c>
      <c r="S8" s="106" t="s">
        <v>16</v>
      </c>
      <c r="T8" s="106" t="s">
        <v>15</v>
      </c>
      <c r="U8" s="106" t="s">
        <v>16</v>
      </c>
      <c r="V8" s="106" t="s">
        <v>15</v>
      </c>
      <c r="W8" s="106" t="s">
        <v>16</v>
      </c>
      <c r="X8" s="106" t="s">
        <v>15</v>
      </c>
      <c r="Y8" s="107" t="s">
        <v>16</v>
      </c>
      <c r="Z8" s="109" t="s">
        <v>15</v>
      </c>
      <c r="AA8" s="106" t="s">
        <v>16</v>
      </c>
      <c r="AB8" s="106" t="s">
        <v>15</v>
      </c>
      <c r="AC8" s="106" t="s">
        <v>16</v>
      </c>
      <c r="AD8" s="106" t="s">
        <v>15</v>
      </c>
      <c r="AE8" s="106" t="s">
        <v>16</v>
      </c>
      <c r="AF8" s="106" t="s">
        <v>15</v>
      </c>
      <c r="AG8" s="107" t="s">
        <v>16</v>
      </c>
      <c r="AH8" s="109" t="s">
        <v>15</v>
      </c>
      <c r="AI8" s="106" t="s">
        <v>16</v>
      </c>
      <c r="AJ8" s="106" t="s">
        <v>15</v>
      </c>
      <c r="AK8" s="106" t="s">
        <v>16</v>
      </c>
      <c r="AL8" s="106" t="s">
        <v>15</v>
      </c>
      <c r="AM8" s="106" t="s">
        <v>16</v>
      </c>
      <c r="AN8" s="106" t="s">
        <v>15</v>
      </c>
      <c r="AO8" s="107" t="s">
        <v>16</v>
      </c>
      <c r="AP8" s="109" t="s">
        <v>15</v>
      </c>
      <c r="AQ8" s="106" t="s">
        <v>16</v>
      </c>
      <c r="AR8" s="106" t="s">
        <v>15</v>
      </c>
      <c r="AS8" s="106" t="s">
        <v>16</v>
      </c>
      <c r="AT8" s="106" t="s">
        <v>15</v>
      </c>
      <c r="AU8" s="106" t="s">
        <v>16</v>
      </c>
      <c r="AV8" s="106" t="s">
        <v>15</v>
      </c>
      <c r="AW8" s="479" t="s">
        <v>16</v>
      </c>
    </row>
    <row r="9" spans="1:50" s="115" customFormat="1" ht="33.75" customHeight="1" thickBot="1">
      <c r="A9" s="970"/>
      <c r="B9" s="368" t="s">
        <v>110</v>
      </c>
      <c r="C9" s="368" t="s">
        <v>111</v>
      </c>
      <c r="D9" s="368" t="s">
        <v>112</v>
      </c>
      <c r="E9" s="368" t="s">
        <v>113</v>
      </c>
      <c r="F9" s="368" t="s">
        <v>114</v>
      </c>
      <c r="G9" s="368" t="s">
        <v>115</v>
      </c>
      <c r="H9" s="368" t="s">
        <v>116</v>
      </c>
      <c r="I9" s="369" t="s">
        <v>117</v>
      </c>
      <c r="J9" s="370" t="s">
        <v>118</v>
      </c>
      <c r="K9" s="368" t="s">
        <v>119</v>
      </c>
      <c r="L9" s="368" t="s">
        <v>120</v>
      </c>
      <c r="M9" s="368" t="s">
        <v>121</v>
      </c>
      <c r="N9" s="368" t="s">
        <v>122</v>
      </c>
      <c r="O9" s="368" t="s">
        <v>123</v>
      </c>
      <c r="P9" s="368" t="s">
        <v>124</v>
      </c>
      <c r="Q9" s="369" t="s">
        <v>125</v>
      </c>
      <c r="R9" s="371" t="s">
        <v>126</v>
      </c>
      <c r="S9" s="368" t="s">
        <v>127</v>
      </c>
      <c r="T9" s="368" t="s">
        <v>128</v>
      </c>
      <c r="U9" s="368" t="s">
        <v>129</v>
      </c>
      <c r="V9" s="368" t="s">
        <v>130</v>
      </c>
      <c r="W9" s="368" t="s">
        <v>131</v>
      </c>
      <c r="X9" s="368" t="s">
        <v>132</v>
      </c>
      <c r="Y9" s="369" t="s">
        <v>133</v>
      </c>
      <c r="Z9" s="371" t="s">
        <v>1211</v>
      </c>
      <c r="AA9" s="368" t="s">
        <v>1212</v>
      </c>
      <c r="AB9" s="368" t="s">
        <v>1213</v>
      </c>
      <c r="AC9" s="368" t="s">
        <v>1214</v>
      </c>
      <c r="AD9" s="368" t="s">
        <v>1216</v>
      </c>
      <c r="AE9" s="368" t="s">
        <v>1218</v>
      </c>
      <c r="AF9" s="368" t="s">
        <v>1220</v>
      </c>
      <c r="AG9" s="369" t="s">
        <v>1222</v>
      </c>
      <c r="AH9" s="371" t="s">
        <v>1224</v>
      </c>
      <c r="AI9" s="368" t="s">
        <v>1226</v>
      </c>
      <c r="AJ9" s="368" t="s">
        <v>1228</v>
      </c>
      <c r="AK9" s="368" t="s">
        <v>1230</v>
      </c>
      <c r="AL9" s="368" t="s">
        <v>1232</v>
      </c>
      <c r="AM9" s="368" t="s">
        <v>1234</v>
      </c>
      <c r="AN9" s="368" t="s">
        <v>1236</v>
      </c>
      <c r="AO9" s="369" t="s">
        <v>1238</v>
      </c>
      <c r="AP9" s="371" t="s">
        <v>1240</v>
      </c>
      <c r="AQ9" s="368" t="s">
        <v>1242</v>
      </c>
      <c r="AR9" s="368" t="s">
        <v>1244</v>
      </c>
      <c r="AS9" s="368" t="s">
        <v>1246</v>
      </c>
      <c r="AT9" s="368" t="s">
        <v>1248</v>
      </c>
      <c r="AU9" s="368" t="s">
        <v>1250</v>
      </c>
      <c r="AV9" s="368" t="s">
        <v>1252</v>
      </c>
      <c r="AW9" s="480" t="s">
        <v>1254</v>
      </c>
    </row>
    <row r="10" spans="1:50" ht="31.5" customHeight="1" thickTop="1">
      <c r="A10" s="380" t="s">
        <v>1120</v>
      </c>
      <c r="B10" s="632"/>
      <c r="C10" s="632"/>
      <c r="D10" s="632"/>
      <c r="E10" s="632"/>
      <c r="F10" s="632"/>
      <c r="G10" s="632"/>
      <c r="H10" s="632"/>
      <c r="I10" s="636"/>
      <c r="J10" s="632"/>
      <c r="K10" s="632"/>
      <c r="L10" s="632"/>
      <c r="M10" s="632"/>
      <c r="N10" s="632"/>
      <c r="O10" s="632"/>
      <c r="P10" s="632"/>
      <c r="Q10" s="636"/>
      <c r="R10" s="632"/>
      <c r="S10" s="632"/>
      <c r="T10" s="632"/>
      <c r="U10" s="632"/>
      <c r="V10" s="632"/>
      <c r="W10" s="632"/>
      <c r="X10" s="632"/>
      <c r="Y10" s="636"/>
      <c r="Z10" s="632"/>
      <c r="AA10" s="632"/>
      <c r="AB10" s="632"/>
      <c r="AC10" s="632"/>
      <c r="AD10" s="632"/>
      <c r="AE10" s="632"/>
      <c r="AF10" s="632"/>
      <c r="AG10" s="636"/>
      <c r="AH10" s="632"/>
      <c r="AI10" s="632"/>
      <c r="AJ10" s="632"/>
      <c r="AK10" s="632"/>
      <c r="AL10" s="632"/>
      <c r="AM10" s="632"/>
      <c r="AN10" s="632"/>
      <c r="AO10" s="637"/>
      <c r="AP10" s="632"/>
      <c r="AQ10" s="632"/>
      <c r="AR10" s="632"/>
      <c r="AS10" s="632"/>
      <c r="AT10" s="632"/>
      <c r="AU10" s="632"/>
      <c r="AV10" s="632"/>
      <c r="AW10" s="633"/>
      <c r="AX10" s="104" t="s">
        <v>337</v>
      </c>
    </row>
    <row r="11" spans="1:50" ht="31.5" customHeight="1">
      <c r="A11" s="381" t="s">
        <v>1121</v>
      </c>
      <c r="B11" s="632"/>
      <c r="C11" s="632"/>
      <c r="D11" s="632"/>
      <c r="E11" s="632"/>
      <c r="F11" s="632"/>
      <c r="G11" s="632"/>
      <c r="H11" s="632"/>
      <c r="I11" s="637"/>
      <c r="J11" s="632"/>
      <c r="K11" s="632"/>
      <c r="L11" s="632"/>
      <c r="M11" s="632"/>
      <c r="N11" s="632"/>
      <c r="O11" s="632"/>
      <c r="P11" s="632"/>
      <c r="Q11" s="637"/>
      <c r="R11" s="632"/>
      <c r="S11" s="632"/>
      <c r="T11" s="632"/>
      <c r="U11" s="632"/>
      <c r="V11" s="632"/>
      <c r="W11" s="632"/>
      <c r="X11" s="632"/>
      <c r="Y11" s="637"/>
      <c r="Z11" s="632"/>
      <c r="AA11" s="632"/>
      <c r="AB11" s="632"/>
      <c r="AC11" s="632"/>
      <c r="AD11" s="632"/>
      <c r="AE11" s="632"/>
      <c r="AF11" s="632"/>
      <c r="AG11" s="637"/>
      <c r="AH11" s="632"/>
      <c r="AI11" s="632"/>
      <c r="AJ11" s="632"/>
      <c r="AK11" s="632"/>
      <c r="AL11" s="632"/>
      <c r="AM11" s="632"/>
      <c r="AN11" s="632"/>
      <c r="AO11" s="637"/>
      <c r="AP11" s="632"/>
      <c r="AQ11" s="632"/>
      <c r="AR11" s="632"/>
      <c r="AS11" s="632"/>
      <c r="AT11" s="632"/>
      <c r="AU11" s="632"/>
      <c r="AV11" s="632"/>
      <c r="AW11" s="633"/>
    </row>
    <row r="12" spans="1:50" ht="31.5" customHeight="1">
      <c r="A12" s="381" t="s">
        <v>1122</v>
      </c>
      <c r="B12" s="632"/>
      <c r="C12" s="632"/>
      <c r="D12" s="632"/>
      <c r="E12" s="632"/>
      <c r="F12" s="632"/>
      <c r="G12" s="632"/>
      <c r="H12" s="632"/>
      <c r="I12" s="637"/>
      <c r="J12" s="632"/>
      <c r="K12" s="632"/>
      <c r="L12" s="632"/>
      <c r="M12" s="632"/>
      <c r="N12" s="632"/>
      <c r="O12" s="632"/>
      <c r="P12" s="632"/>
      <c r="Q12" s="637"/>
      <c r="R12" s="632"/>
      <c r="S12" s="632"/>
      <c r="T12" s="632"/>
      <c r="U12" s="632"/>
      <c r="V12" s="632"/>
      <c r="W12" s="632"/>
      <c r="X12" s="632"/>
      <c r="Y12" s="637"/>
      <c r="Z12" s="632"/>
      <c r="AA12" s="632"/>
      <c r="AB12" s="632"/>
      <c r="AC12" s="632"/>
      <c r="AD12" s="632"/>
      <c r="AE12" s="632"/>
      <c r="AF12" s="632"/>
      <c r="AG12" s="637"/>
      <c r="AH12" s="632"/>
      <c r="AI12" s="632"/>
      <c r="AJ12" s="632"/>
      <c r="AK12" s="632"/>
      <c r="AL12" s="632"/>
      <c r="AM12" s="632"/>
      <c r="AN12" s="632"/>
      <c r="AO12" s="637"/>
      <c r="AP12" s="632"/>
      <c r="AQ12" s="632"/>
      <c r="AR12" s="632"/>
      <c r="AS12" s="632"/>
      <c r="AT12" s="632"/>
      <c r="AU12" s="632"/>
      <c r="AV12" s="632"/>
      <c r="AW12" s="633"/>
    </row>
    <row r="13" spans="1:50" ht="31.5" customHeight="1">
      <c r="A13" s="381" t="s">
        <v>1123</v>
      </c>
      <c r="B13" s="632"/>
      <c r="C13" s="632"/>
      <c r="D13" s="632"/>
      <c r="E13" s="632"/>
      <c r="F13" s="632"/>
      <c r="G13" s="632"/>
      <c r="H13" s="632"/>
      <c r="I13" s="637"/>
      <c r="J13" s="632"/>
      <c r="K13" s="632"/>
      <c r="L13" s="632"/>
      <c r="M13" s="632"/>
      <c r="N13" s="632"/>
      <c r="O13" s="632"/>
      <c r="P13" s="632"/>
      <c r="Q13" s="637"/>
      <c r="R13" s="632"/>
      <c r="S13" s="632"/>
      <c r="T13" s="632"/>
      <c r="U13" s="632"/>
      <c r="V13" s="632"/>
      <c r="W13" s="632"/>
      <c r="X13" s="632"/>
      <c r="Y13" s="637"/>
      <c r="Z13" s="632"/>
      <c r="AA13" s="632"/>
      <c r="AB13" s="632"/>
      <c r="AC13" s="632"/>
      <c r="AD13" s="632"/>
      <c r="AE13" s="632"/>
      <c r="AF13" s="632"/>
      <c r="AG13" s="637"/>
      <c r="AH13" s="632"/>
      <c r="AI13" s="632"/>
      <c r="AJ13" s="632"/>
      <c r="AK13" s="632"/>
      <c r="AL13" s="632"/>
      <c r="AM13" s="632"/>
      <c r="AN13" s="632"/>
      <c r="AO13" s="637"/>
      <c r="AP13" s="632"/>
      <c r="AQ13" s="632"/>
      <c r="AR13" s="632"/>
      <c r="AS13" s="632"/>
      <c r="AT13" s="632"/>
      <c r="AU13" s="632"/>
      <c r="AV13" s="632"/>
      <c r="AW13" s="633"/>
    </row>
    <row r="14" spans="1:50" ht="31.5" customHeight="1">
      <c r="A14" s="381" t="s">
        <v>1124</v>
      </c>
      <c r="B14" s="632"/>
      <c r="C14" s="632"/>
      <c r="D14" s="632"/>
      <c r="E14" s="632"/>
      <c r="F14" s="632"/>
      <c r="G14" s="632"/>
      <c r="H14" s="632"/>
      <c r="I14" s="637"/>
      <c r="J14" s="632"/>
      <c r="K14" s="632"/>
      <c r="L14" s="632"/>
      <c r="M14" s="632"/>
      <c r="N14" s="632"/>
      <c r="O14" s="632"/>
      <c r="P14" s="632"/>
      <c r="Q14" s="637"/>
      <c r="R14" s="632"/>
      <c r="S14" s="632"/>
      <c r="T14" s="632"/>
      <c r="U14" s="632"/>
      <c r="V14" s="632"/>
      <c r="W14" s="632"/>
      <c r="X14" s="632"/>
      <c r="Y14" s="637"/>
      <c r="Z14" s="632"/>
      <c r="AA14" s="632"/>
      <c r="AB14" s="632"/>
      <c r="AC14" s="632"/>
      <c r="AD14" s="632"/>
      <c r="AE14" s="632"/>
      <c r="AF14" s="632"/>
      <c r="AG14" s="637"/>
      <c r="AH14" s="632"/>
      <c r="AI14" s="632"/>
      <c r="AJ14" s="632"/>
      <c r="AK14" s="632"/>
      <c r="AL14" s="632"/>
      <c r="AM14" s="632"/>
      <c r="AN14" s="632"/>
      <c r="AO14" s="637"/>
      <c r="AP14" s="632"/>
      <c r="AQ14" s="632"/>
      <c r="AR14" s="632"/>
      <c r="AS14" s="632"/>
      <c r="AT14" s="632"/>
      <c r="AU14" s="632"/>
      <c r="AV14" s="632"/>
      <c r="AW14" s="633"/>
    </row>
    <row r="15" spans="1:50" ht="31.5" customHeight="1">
      <c r="A15" s="381" t="s">
        <v>1125</v>
      </c>
      <c r="B15" s="632"/>
      <c r="C15" s="632"/>
      <c r="D15" s="632"/>
      <c r="E15" s="632"/>
      <c r="F15" s="632"/>
      <c r="G15" s="632"/>
      <c r="H15" s="632"/>
      <c r="I15" s="637"/>
      <c r="J15" s="632"/>
      <c r="K15" s="632"/>
      <c r="L15" s="632"/>
      <c r="M15" s="632"/>
      <c r="N15" s="632"/>
      <c r="O15" s="632"/>
      <c r="P15" s="632"/>
      <c r="Q15" s="637"/>
      <c r="R15" s="632"/>
      <c r="S15" s="632"/>
      <c r="T15" s="632"/>
      <c r="U15" s="632"/>
      <c r="V15" s="632"/>
      <c r="W15" s="632"/>
      <c r="X15" s="632"/>
      <c r="Y15" s="637"/>
      <c r="Z15" s="632"/>
      <c r="AA15" s="632"/>
      <c r="AB15" s="632"/>
      <c r="AC15" s="632"/>
      <c r="AD15" s="632"/>
      <c r="AE15" s="632"/>
      <c r="AF15" s="632"/>
      <c r="AG15" s="637"/>
      <c r="AH15" s="632"/>
      <c r="AI15" s="632"/>
      <c r="AJ15" s="632"/>
      <c r="AK15" s="632"/>
      <c r="AL15" s="632"/>
      <c r="AM15" s="632"/>
      <c r="AN15" s="632"/>
      <c r="AO15" s="637"/>
      <c r="AP15" s="632"/>
      <c r="AQ15" s="632"/>
      <c r="AR15" s="632"/>
      <c r="AS15" s="632"/>
      <c r="AT15" s="632"/>
      <c r="AU15" s="632"/>
      <c r="AV15" s="632"/>
      <c r="AW15" s="633"/>
    </row>
    <row r="16" spans="1:50" ht="31.5" customHeight="1">
      <c r="A16" s="381" t="s">
        <v>1126</v>
      </c>
      <c r="B16" s="632"/>
      <c r="C16" s="632"/>
      <c r="D16" s="632"/>
      <c r="E16" s="632"/>
      <c r="F16" s="632"/>
      <c r="G16" s="632"/>
      <c r="H16" s="632"/>
      <c r="I16" s="637"/>
      <c r="J16" s="632"/>
      <c r="K16" s="632"/>
      <c r="L16" s="632"/>
      <c r="M16" s="632"/>
      <c r="N16" s="632"/>
      <c r="O16" s="632"/>
      <c r="P16" s="632"/>
      <c r="Q16" s="637"/>
      <c r="R16" s="632"/>
      <c r="S16" s="632"/>
      <c r="T16" s="632"/>
      <c r="U16" s="632"/>
      <c r="V16" s="632"/>
      <c r="W16" s="632"/>
      <c r="X16" s="632"/>
      <c r="Y16" s="637"/>
      <c r="Z16" s="632"/>
      <c r="AA16" s="632"/>
      <c r="AB16" s="632"/>
      <c r="AC16" s="632"/>
      <c r="AD16" s="632"/>
      <c r="AE16" s="632"/>
      <c r="AF16" s="632"/>
      <c r="AG16" s="637"/>
      <c r="AH16" s="632"/>
      <c r="AI16" s="632"/>
      <c r="AJ16" s="632"/>
      <c r="AK16" s="632"/>
      <c r="AL16" s="632"/>
      <c r="AM16" s="632"/>
      <c r="AN16" s="632"/>
      <c r="AO16" s="637"/>
      <c r="AP16" s="632"/>
      <c r="AQ16" s="632"/>
      <c r="AR16" s="632"/>
      <c r="AS16" s="632"/>
      <c r="AT16" s="632"/>
      <c r="AU16" s="632"/>
      <c r="AV16" s="632"/>
      <c r="AW16" s="633"/>
    </row>
    <row r="17" spans="1:49" ht="31.5" customHeight="1">
      <c r="A17" s="381" t="s">
        <v>1127</v>
      </c>
      <c r="B17" s="632"/>
      <c r="C17" s="632"/>
      <c r="D17" s="632"/>
      <c r="E17" s="632"/>
      <c r="F17" s="632"/>
      <c r="G17" s="632"/>
      <c r="H17" s="632"/>
      <c r="I17" s="637"/>
      <c r="J17" s="632"/>
      <c r="K17" s="632"/>
      <c r="L17" s="632"/>
      <c r="M17" s="632"/>
      <c r="N17" s="632"/>
      <c r="O17" s="632"/>
      <c r="P17" s="632"/>
      <c r="Q17" s="637"/>
      <c r="R17" s="632"/>
      <c r="S17" s="632"/>
      <c r="T17" s="632"/>
      <c r="U17" s="632"/>
      <c r="V17" s="632"/>
      <c r="W17" s="632"/>
      <c r="X17" s="632"/>
      <c r="Y17" s="637"/>
      <c r="Z17" s="632"/>
      <c r="AA17" s="632"/>
      <c r="AB17" s="632"/>
      <c r="AC17" s="632"/>
      <c r="AD17" s="632"/>
      <c r="AE17" s="632"/>
      <c r="AF17" s="632"/>
      <c r="AG17" s="637"/>
      <c r="AH17" s="632"/>
      <c r="AI17" s="632"/>
      <c r="AJ17" s="632"/>
      <c r="AK17" s="632"/>
      <c r="AL17" s="632"/>
      <c r="AM17" s="632"/>
      <c r="AN17" s="632"/>
      <c r="AO17" s="637"/>
      <c r="AP17" s="632"/>
      <c r="AQ17" s="632"/>
      <c r="AR17" s="632"/>
      <c r="AS17" s="632"/>
      <c r="AT17" s="632"/>
      <c r="AU17" s="632"/>
      <c r="AV17" s="632"/>
      <c r="AW17" s="633"/>
    </row>
    <row r="18" spans="1:49" ht="31.5" customHeight="1">
      <c r="A18" s="381" t="s">
        <v>1128</v>
      </c>
      <c r="B18" s="634">
        <f>B17</f>
        <v>0</v>
      </c>
      <c r="C18" s="634">
        <f t="shared" ref="C18:AW18" si="0">C17</f>
        <v>0</v>
      </c>
      <c r="D18" s="634">
        <f t="shared" si="0"/>
        <v>0</v>
      </c>
      <c r="E18" s="634">
        <f t="shared" si="0"/>
        <v>0</v>
      </c>
      <c r="F18" s="634">
        <f t="shared" si="0"/>
        <v>0</v>
      </c>
      <c r="G18" s="634">
        <f t="shared" si="0"/>
        <v>0</v>
      </c>
      <c r="H18" s="634">
        <f t="shared" si="0"/>
        <v>0</v>
      </c>
      <c r="I18" s="638">
        <f t="shared" si="0"/>
        <v>0</v>
      </c>
      <c r="J18" s="634">
        <f t="shared" si="0"/>
        <v>0</v>
      </c>
      <c r="K18" s="634">
        <f t="shared" si="0"/>
        <v>0</v>
      </c>
      <c r="L18" s="634">
        <f t="shared" si="0"/>
        <v>0</v>
      </c>
      <c r="M18" s="634">
        <f t="shared" si="0"/>
        <v>0</v>
      </c>
      <c r="N18" s="634">
        <f t="shared" si="0"/>
        <v>0</v>
      </c>
      <c r="O18" s="634">
        <f t="shared" si="0"/>
        <v>0</v>
      </c>
      <c r="P18" s="634">
        <f t="shared" si="0"/>
        <v>0</v>
      </c>
      <c r="Q18" s="638">
        <f t="shared" si="0"/>
        <v>0</v>
      </c>
      <c r="R18" s="634">
        <f t="shared" si="0"/>
        <v>0</v>
      </c>
      <c r="S18" s="634">
        <f t="shared" si="0"/>
        <v>0</v>
      </c>
      <c r="T18" s="634">
        <f t="shared" si="0"/>
        <v>0</v>
      </c>
      <c r="U18" s="634">
        <f t="shared" si="0"/>
        <v>0</v>
      </c>
      <c r="V18" s="634">
        <f t="shared" si="0"/>
        <v>0</v>
      </c>
      <c r="W18" s="634">
        <f t="shared" si="0"/>
        <v>0</v>
      </c>
      <c r="X18" s="634">
        <f t="shared" si="0"/>
        <v>0</v>
      </c>
      <c r="Y18" s="638">
        <f t="shared" si="0"/>
        <v>0</v>
      </c>
      <c r="Z18" s="634">
        <f t="shared" si="0"/>
        <v>0</v>
      </c>
      <c r="AA18" s="634">
        <f t="shared" si="0"/>
        <v>0</v>
      </c>
      <c r="AB18" s="634">
        <f t="shared" si="0"/>
        <v>0</v>
      </c>
      <c r="AC18" s="634">
        <f t="shared" si="0"/>
        <v>0</v>
      </c>
      <c r="AD18" s="634">
        <f t="shared" si="0"/>
        <v>0</v>
      </c>
      <c r="AE18" s="634">
        <f t="shared" si="0"/>
        <v>0</v>
      </c>
      <c r="AF18" s="634">
        <f t="shared" si="0"/>
        <v>0</v>
      </c>
      <c r="AG18" s="638">
        <f t="shared" si="0"/>
        <v>0</v>
      </c>
      <c r="AH18" s="634">
        <f t="shared" si="0"/>
        <v>0</v>
      </c>
      <c r="AI18" s="634">
        <f t="shared" si="0"/>
        <v>0</v>
      </c>
      <c r="AJ18" s="634">
        <f t="shared" si="0"/>
        <v>0</v>
      </c>
      <c r="AK18" s="634">
        <f t="shared" si="0"/>
        <v>0</v>
      </c>
      <c r="AL18" s="634">
        <f t="shared" si="0"/>
        <v>0</v>
      </c>
      <c r="AM18" s="634">
        <f t="shared" si="0"/>
        <v>0</v>
      </c>
      <c r="AN18" s="634">
        <f t="shared" si="0"/>
        <v>0</v>
      </c>
      <c r="AO18" s="638">
        <f t="shared" si="0"/>
        <v>0</v>
      </c>
      <c r="AP18" s="634">
        <f t="shared" si="0"/>
        <v>0</v>
      </c>
      <c r="AQ18" s="634">
        <f t="shared" si="0"/>
        <v>0</v>
      </c>
      <c r="AR18" s="634">
        <f t="shared" si="0"/>
        <v>0</v>
      </c>
      <c r="AS18" s="634">
        <f t="shared" si="0"/>
        <v>0</v>
      </c>
      <c r="AT18" s="634">
        <f t="shared" si="0"/>
        <v>0</v>
      </c>
      <c r="AU18" s="634">
        <f t="shared" si="0"/>
        <v>0</v>
      </c>
      <c r="AV18" s="634">
        <f t="shared" si="0"/>
        <v>0</v>
      </c>
      <c r="AW18" s="635">
        <f t="shared" si="0"/>
        <v>0</v>
      </c>
    </row>
    <row r="19" spans="1:49" ht="31.5" customHeight="1">
      <c r="A19" s="381" t="s">
        <v>1129</v>
      </c>
      <c r="B19" s="634">
        <f t="shared" ref="B19:B21" si="1">B18</f>
        <v>0</v>
      </c>
      <c r="C19" s="634">
        <f t="shared" ref="C19:C21" si="2">C18</f>
        <v>0</v>
      </c>
      <c r="D19" s="634">
        <f t="shared" ref="D19:D21" si="3">D18</f>
        <v>0</v>
      </c>
      <c r="E19" s="634">
        <f t="shared" ref="E19:E21" si="4">E18</f>
        <v>0</v>
      </c>
      <c r="F19" s="634">
        <f t="shared" ref="F19:F21" si="5">F18</f>
        <v>0</v>
      </c>
      <c r="G19" s="634">
        <f t="shared" ref="G19:G21" si="6">G18</f>
        <v>0</v>
      </c>
      <c r="H19" s="634">
        <f t="shared" ref="H19:H21" si="7">H18</f>
        <v>0</v>
      </c>
      <c r="I19" s="638">
        <f t="shared" ref="I19:I21" si="8">I18</f>
        <v>0</v>
      </c>
      <c r="J19" s="634">
        <f t="shared" ref="J19:J21" si="9">J18</f>
        <v>0</v>
      </c>
      <c r="K19" s="634">
        <f t="shared" ref="K19:K21" si="10">K18</f>
        <v>0</v>
      </c>
      <c r="L19" s="634">
        <f t="shared" ref="L19:L21" si="11">L18</f>
        <v>0</v>
      </c>
      <c r="M19" s="634">
        <f t="shared" ref="M19:M21" si="12">M18</f>
        <v>0</v>
      </c>
      <c r="N19" s="634">
        <f t="shared" ref="N19:N21" si="13">N18</f>
        <v>0</v>
      </c>
      <c r="O19" s="634">
        <f t="shared" ref="O19:O21" si="14">O18</f>
        <v>0</v>
      </c>
      <c r="P19" s="634">
        <f t="shared" ref="P19:P21" si="15">P18</f>
        <v>0</v>
      </c>
      <c r="Q19" s="638">
        <f t="shared" ref="Q19:Q21" si="16">Q18</f>
        <v>0</v>
      </c>
      <c r="R19" s="634">
        <f t="shared" ref="R19:R21" si="17">R18</f>
        <v>0</v>
      </c>
      <c r="S19" s="634">
        <f t="shared" ref="S19:S21" si="18">S18</f>
        <v>0</v>
      </c>
      <c r="T19" s="634">
        <f t="shared" ref="T19:T21" si="19">T18</f>
        <v>0</v>
      </c>
      <c r="U19" s="634">
        <f t="shared" ref="U19:U21" si="20">U18</f>
        <v>0</v>
      </c>
      <c r="V19" s="634">
        <f t="shared" ref="V19:V21" si="21">V18</f>
        <v>0</v>
      </c>
      <c r="W19" s="634">
        <f t="shared" ref="W19:W21" si="22">W18</f>
        <v>0</v>
      </c>
      <c r="X19" s="634">
        <f t="shared" ref="X19:X21" si="23">X18</f>
        <v>0</v>
      </c>
      <c r="Y19" s="638">
        <f t="shared" ref="Y19:Y21" si="24">Y18</f>
        <v>0</v>
      </c>
      <c r="Z19" s="634">
        <f t="shared" ref="Z19:Z21" si="25">Z18</f>
        <v>0</v>
      </c>
      <c r="AA19" s="634">
        <f t="shared" ref="AA19:AA21" si="26">AA18</f>
        <v>0</v>
      </c>
      <c r="AB19" s="634">
        <f t="shared" ref="AB19:AB21" si="27">AB18</f>
        <v>0</v>
      </c>
      <c r="AC19" s="634">
        <f t="shared" ref="AC19:AC21" si="28">AC18</f>
        <v>0</v>
      </c>
      <c r="AD19" s="634">
        <f t="shared" ref="AD19:AD21" si="29">AD18</f>
        <v>0</v>
      </c>
      <c r="AE19" s="634">
        <f t="shared" ref="AE19:AE21" si="30">AE18</f>
        <v>0</v>
      </c>
      <c r="AF19" s="634">
        <f t="shared" ref="AF19:AF21" si="31">AF18</f>
        <v>0</v>
      </c>
      <c r="AG19" s="638">
        <f t="shared" ref="AG19:AG21" si="32">AG18</f>
        <v>0</v>
      </c>
      <c r="AH19" s="634">
        <f t="shared" ref="AH19:AH21" si="33">AH18</f>
        <v>0</v>
      </c>
      <c r="AI19" s="634">
        <f t="shared" ref="AI19:AI21" si="34">AI18</f>
        <v>0</v>
      </c>
      <c r="AJ19" s="634">
        <f t="shared" ref="AJ19:AJ21" si="35">AJ18</f>
        <v>0</v>
      </c>
      <c r="AK19" s="634">
        <f t="shared" ref="AK19:AK21" si="36">AK18</f>
        <v>0</v>
      </c>
      <c r="AL19" s="634">
        <f t="shared" ref="AL19:AL21" si="37">AL18</f>
        <v>0</v>
      </c>
      <c r="AM19" s="634">
        <f t="shared" ref="AM19:AM21" si="38">AM18</f>
        <v>0</v>
      </c>
      <c r="AN19" s="634">
        <f t="shared" ref="AN19:AN21" si="39">AN18</f>
        <v>0</v>
      </c>
      <c r="AO19" s="638">
        <f t="shared" ref="AO19:AO21" si="40">AO18</f>
        <v>0</v>
      </c>
      <c r="AP19" s="634">
        <f t="shared" ref="AP19:AP21" si="41">AP18</f>
        <v>0</v>
      </c>
      <c r="AQ19" s="634">
        <f t="shared" ref="AQ19:AQ21" si="42">AQ18</f>
        <v>0</v>
      </c>
      <c r="AR19" s="634">
        <f t="shared" ref="AR19:AR21" si="43">AR18</f>
        <v>0</v>
      </c>
      <c r="AS19" s="634">
        <f t="shared" ref="AS19:AS21" si="44">AS18</f>
        <v>0</v>
      </c>
      <c r="AT19" s="634">
        <f t="shared" ref="AT19:AT21" si="45">AT18</f>
        <v>0</v>
      </c>
      <c r="AU19" s="634">
        <f t="shared" ref="AU19:AU21" si="46">AU18</f>
        <v>0</v>
      </c>
      <c r="AV19" s="634">
        <f t="shared" ref="AV19:AV21" si="47">AV18</f>
        <v>0</v>
      </c>
      <c r="AW19" s="635">
        <f t="shared" ref="AW19:AW21" si="48">AW18</f>
        <v>0</v>
      </c>
    </row>
    <row r="20" spans="1:49" ht="31.5" customHeight="1">
      <c r="A20" s="381" t="s">
        <v>1130</v>
      </c>
      <c r="B20" s="634">
        <f t="shared" si="1"/>
        <v>0</v>
      </c>
      <c r="C20" s="634">
        <f t="shared" si="2"/>
        <v>0</v>
      </c>
      <c r="D20" s="634">
        <f t="shared" si="3"/>
        <v>0</v>
      </c>
      <c r="E20" s="634">
        <f t="shared" si="4"/>
        <v>0</v>
      </c>
      <c r="F20" s="634">
        <f t="shared" si="5"/>
        <v>0</v>
      </c>
      <c r="G20" s="634">
        <f t="shared" si="6"/>
        <v>0</v>
      </c>
      <c r="H20" s="634">
        <f t="shared" si="7"/>
        <v>0</v>
      </c>
      <c r="I20" s="638">
        <f t="shared" si="8"/>
        <v>0</v>
      </c>
      <c r="J20" s="634">
        <f t="shared" si="9"/>
        <v>0</v>
      </c>
      <c r="K20" s="634">
        <f t="shared" si="10"/>
        <v>0</v>
      </c>
      <c r="L20" s="634">
        <f t="shared" si="11"/>
        <v>0</v>
      </c>
      <c r="M20" s="634">
        <f t="shared" si="12"/>
        <v>0</v>
      </c>
      <c r="N20" s="634">
        <f t="shared" si="13"/>
        <v>0</v>
      </c>
      <c r="O20" s="634">
        <f t="shared" si="14"/>
        <v>0</v>
      </c>
      <c r="P20" s="634">
        <f t="shared" si="15"/>
        <v>0</v>
      </c>
      <c r="Q20" s="638">
        <f t="shared" si="16"/>
        <v>0</v>
      </c>
      <c r="R20" s="634">
        <f t="shared" si="17"/>
        <v>0</v>
      </c>
      <c r="S20" s="634">
        <f t="shared" si="18"/>
        <v>0</v>
      </c>
      <c r="T20" s="634">
        <f t="shared" si="19"/>
        <v>0</v>
      </c>
      <c r="U20" s="634">
        <f t="shared" si="20"/>
        <v>0</v>
      </c>
      <c r="V20" s="634">
        <f t="shared" si="21"/>
        <v>0</v>
      </c>
      <c r="W20" s="634">
        <f t="shared" si="22"/>
        <v>0</v>
      </c>
      <c r="X20" s="634">
        <f t="shared" si="23"/>
        <v>0</v>
      </c>
      <c r="Y20" s="638">
        <f t="shared" si="24"/>
        <v>0</v>
      </c>
      <c r="Z20" s="634">
        <f t="shared" si="25"/>
        <v>0</v>
      </c>
      <c r="AA20" s="634">
        <f t="shared" si="26"/>
        <v>0</v>
      </c>
      <c r="AB20" s="634">
        <f t="shared" si="27"/>
        <v>0</v>
      </c>
      <c r="AC20" s="634">
        <f t="shared" si="28"/>
        <v>0</v>
      </c>
      <c r="AD20" s="634">
        <f t="shared" si="29"/>
        <v>0</v>
      </c>
      <c r="AE20" s="634">
        <f t="shared" si="30"/>
        <v>0</v>
      </c>
      <c r="AF20" s="634">
        <f t="shared" si="31"/>
        <v>0</v>
      </c>
      <c r="AG20" s="638">
        <f t="shared" si="32"/>
        <v>0</v>
      </c>
      <c r="AH20" s="634">
        <f t="shared" si="33"/>
        <v>0</v>
      </c>
      <c r="AI20" s="634">
        <f t="shared" si="34"/>
        <v>0</v>
      </c>
      <c r="AJ20" s="634">
        <f t="shared" si="35"/>
        <v>0</v>
      </c>
      <c r="AK20" s="634">
        <f t="shared" si="36"/>
        <v>0</v>
      </c>
      <c r="AL20" s="634">
        <f t="shared" si="37"/>
        <v>0</v>
      </c>
      <c r="AM20" s="634">
        <f t="shared" si="38"/>
        <v>0</v>
      </c>
      <c r="AN20" s="634">
        <f t="shared" si="39"/>
        <v>0</v>
      </c>
      <c r="AO20" s="638">
        <f t="shared" si="40"/>
        <v>0</v>
      </c>
      <c r="AP20" s="634">
        <f t="shared" si="41"/>
        <v>0</v>
      </c>
      <c r="AQ20" s="634">
        <f t="shared" si="42"/>
        <v>0</v>
      </c>
      <c r="AR20" s="634">
        <f t="shared" si="43"/>
        <v>0</v>
      </c>
      <c r="AS20" s="634">
        <f t="shared" si="44"/>
        <v>0</v>
      </c>
      <c r="AT20" s="634">
        <f t="shared" si="45"/>
        <v>0</v>
      </c>
      <c r="AU20" s="634">
        <f t="shared" si="46"/>
        <v>0</v>
      </c>
      <c r="AV20" s="634">
        <f t="shared" si="47"/>
        <v>0</v>
      </c>
      <c r="AW20" s="635">
        <f t="shared" si="48"/>
        <v>0</v>
      </c>
    </row>
    <row r="21" spans="1:49" ht="31.5" customHeight="1">
      <c r="A21" s="381" t="s">
        <v>1131</v>
      </c>
      <c r="B21" s="634">
        <f t="shared" si="1"/>
        <v>0</v>
      </c>
      <c r="C21" s="634">
        <f t="shared" si="2"/>
        <v>0</v>
      </c>
      <c r="D21" s="634">
        <f t="shared" si="3"/>
        <v>0</v>
      </c>
      <c r="E21" s="634">
        <f t="shared" si="4"/>
        <v>0</v>
      </c>
      <c r="F21" s="634">
        <f t="shared" si="5"/>
        <v>0</v>
      </c>
      <c r="G21" s="634">
        <f t="shared" si="6"/>
        <v>0</v>
      </c>
      <c r="H21" s="634">
        <f t="shared" si="7"/>
        <v>0</v>
      </c>
      <c r="I21" s="638">
        <f t="shared" si="8"/>
        <v>0</v>
      </c>
      <c r="J21" s="634">
        <f t="shared" si="9"/>
        <v>0</v>
      </c>
      <c r="K21" s="634">
        <f t="shared" si="10"/>
        <v>0</v>
      </c>
      <c r="L21" s="634">
        <f t="shared" si="11"/>
        <v>0</v>
      </c>
      <c r="M21" s="634">
        <f t="shared" si="12"/>
        <v>0</v>
      </c>
      <c r="N21" s="634">
        <f t="shared" si="13"/>
        <v>0</v>
      </c>
      <c r="O21" s="634">
        <f t="shared" si="14"/>
        <v>0</v>
      </c>
      <c r="P21" s="634">
        <f t="shared" si="15"/>
        <v>0</v>
      </c>
      <c r="Q21" s="638">
        <f t="shared" si="16"/>
        <v>0</v>
      </c>
      <c r="R21" s="634">
        <f t="shared" si="17"/>
        <v>0</v>
      </c>
      <c r="S21" s="634">
        <f t="shared" si="18"/>
        <v>0</v>
      </c>
      <c r="T21" s="634">
        <f t="shared" si="19"/>
        <v>0</v>
      </c>
      <c r="U21" s="634">
        <f t="shared" si="20"/>
        <v>0</v>
      </c>
      <c r="V21" s="634">
        <f t="shared" si="21"/>
        <v>0</v>
      </c>
      <c r="W21" s="634">
        <f t="shared" si="22"/>
        <v>0</v>
      </c>
      <c r="X21" s="634">
        <f t="shared" si="23"/>
        <v>0</v>
      </c>
      <c r="Y21" s="638">
        <f t="shared" si="24"/>
        <v>0</v>
      </c>
      <c r="Z21" s="634">
        <f t="shared" si="25"/>
        <v>0</v>
      </c>
      <c r="AA21" s="634">
        <f t="shared" si="26"/>
        <v>0</v>
      </c>
      <c r="AB21" s="634">
        <f t="shared" si="27"/>
        <v>0</v>
      </c>
      <c r="AC21" s="634">
        <f t="shared" si="28"/>
        <v>0</v>
      </c>
      <c r="AD21" s="634">
        <f t="shared" si="29"/>
        <v>0</v>
      </c>
      <c r="AE21" s="634">
        <f t="shared" si="30"/>
        <v>0</v>
      </c>
      <c r="AF21" s="634">
        <f t="shared" si="31"/>
        <v>0</v>
      </c>
      <c r="AG21" s="638">
        <f t="shared" si="32"/>
        <v>0</v>
      </c>
      <c r="AH21" s="634">
        <f t="shared" si="33"/>
        <v>0</v>
      </c>
      <c r="AI21" s="634">
        <f t="shared" si="34"/>
        <v>0</v>
      </c>
      <c r="AJ21" s="634">
        <f t="shared" si="35"/>
        <v>0</v>
      </c>
      <c r="AK21" s="634">
        <f t="shared" si="36"/>
        <v>0</v>
      </c>
      <c r="AL21" s="634">
        <f t="shared" si="37"/>
        <v>0</v>
      </c>
      <c r="AM21" s="634">
        <f t="shared" si="38"/>
        <v>0</v>
      </c>
      <c r="AN21" s="634">
        <f t="shared" si="39"/>
        <v>0</v>
      </c>
      <c r="AO21" s="638">
        <f t="shared" si="40"/>
        <v>0</v>
      </c>
      <c r="AP21" s="634">
        <f t="shared" si="41"/>
        <v>0</v>
      </c>
      <c r="AQ21" s="634">
        <f t="shared" si="42"/>
        <v>0</v>
      </c>
      <c r="AR21" s="634">
        <f t="shared" si="43"/>
        <v>0</v>
      </c>
      <c r="AS21" s="634">
        <f t="shared" si="44"/>
        <v>0</v>
      </c>
      <c r="AT21" s="634">
        <f t="shared" si="45"/>
        <v>0</v>
      </c>
      <c r="AU21" s="634">
        <f t="shared" si="46"/>
        <v>0</v>
      </c>
      <c r="AV21" s="634">
        <f t="shared" si="47"/>
        <v>0</v>
      </c>
      <c r="AW21" s="635">
        <f t="shared" si="48"/>
        <v>0</v>
      </c>
    </row>
    <row r="22" spans="1:49" ht="31.5" customHeight="1" thickBot="1">
      <c r="A22" s="119" t="s">
        <v>21</v>
      </c>
      <c r="B22" s="120">
        <f>SUM(B10:B21)</f>
        <v>0</v>
      </c>
      <c r="C22" s="120">
        <f t="shared" ref="C22:AW22" si="49">SUM(C10:C21)</f>
        <v>0</v>
      </c>
      <c r="D22" s="120">
        <f t="shared" si="49"/>
        <v>0</v>
      </c>
      <c r="E22" s="120">
        <f t="shared" si="49"/>
        <v>0</v>
      </c>
      <c r="F22" s="120">
        <f t="shared" si="49"/>
        <v>0</v>
      </c>
      <c r="G22" s="120">
        <f t="shared" si="49"/>
        <v>0</v>
      </c>
      <c r="H22" s="120">
        <f>SUM(H10:H21)</f>
        <v>0</v>
      </c>
      <c r="I22" s="121">
        <f t="shared" si="49"/>
        <v>0</v>
      </c>
      <c r="J22" s="122">
        <f t="shared" si="49"/>
        <v>0</v>
      </c>
      <c r="K22" s="120">
        <f t="shared" si="49"/>
        <v>0</v>
      </c>
      <c r="L22" s="120">
        <f t="shared" si="49"/>
        <v>0</v>
      </c>
      <c r="M22" s="120">
        <f t="shared" si="49"/>
        <v>0</v>
      </c>
      <c r="N22" s="120">
        <f t="shared" si="49"/>
        <v>0</v>
      </c>
      <c r="O22" s="120">
        <f t="shared" si="49"/>
        <v>0</v>
      </c>
      <c r="P22" s="120">
        <f t="shared" si="49"/>
        <v>0</v>
      </c>
      <c r="Q22" s="121">
        <f t="shared" si="49"/>
        <v>0</v>
      </c>
      <c r="R22" s="123">
        <f t="shared" si="49"/>
        <v>0</v>
      </c>
      <c r="S22" s="120">
        <f t="shared" si="49"/>
        <v>0</v>
      </c>
      <c r="T22" s="120">
        <f t="shared" si="49"/>
        <v>0</v>
      </c>
      <c r="U22" s="120">
        <f t="shared" si="49"/>
        <v>0</v>
      </c>
      <c r="V22" s="120">
        <f t="shared" si="49"/>
        <v>0</v>
      </c>
      <c r="W22" s="120">
        <f t="shared" si="49"/>
        <v>0</v>
      </c>
      <c r="X22" s="120">
        <f t="shared" si="49"/>
        <v>0</v>
      </c>
      <c r="Y22" s="437">
        <f t="shared" si="49"/>
        <v>0</v>
      </c>
      <c r="Z22" s="122">
        <f t="shared" si="49"/>
        <v>0</v>
      </c>
      <c r="AA22" s="120">
        <f t="shared" si="49"/>
        <v>0</v>
      </c>
      <c r="AB22" s="120">
        <f t="shared" si="49"/>
        <v>0</v>
      </c>
      <c r="AC22" s="120">
        <f t="shared" si="49"/>
        <v>0</v>
      </c>
      <c r="AD22" s="120">
        <f t="shared" si="49"/>
        <v>0</v>
      </c>
      <c r="AE22" s="120">
        <f t="shared" si="49"/>
        <v>0</v>
      </c>
      <c r="AF22" s="120">
        <f t="shared" si="49"/>
        <v>0</v>
      </c>
      <c r="AG22" s="121">
        <f t="shared" si="49"/>
        <v>0</v>
      </c>
      <c r="AH22" s="123">
        <f t="shared" si="49"/>
        <v>0</v>
      </c>
      <c r="AI22" s="120">
        <f t="shared" si="49"/>
        <v>0</v>
      </c>
      <c r="AJ22" s="120">
        <f t="shared" si="49"/>
        <v>0</v>
      </c>
      <c r="AK22" s="120">
        <f t="shared" si="49"/>
        <v>0</v>
      </c>
      <c r="AL22" s="120">
        <f t="shared" si="49"/>
        <v>0</v>
      </c>
      <c r="AM22" s="120">
        <f t="shared" si="49"/>
        <v>0</v>
      </c>
      <c r="AN22" s="120">
        <f>SUM(AN10:AN21)</f>
        <v>0</v>
      </c>
      <c r="AO22" s="121">
        <f t="shared" si="49"/>
        <v>0</v>
      </c>
      <c r="AP22" s="123">
        <f t="shared" si="49"/>
        <v>0</v>
      </c>
      <c r="AQ22" s="120">
        <f t="shared" si="49"/>
        <v>0</v>
      </c>
      <c r="AR22" s="120">
        <f t="shared" si="49"/>
        <v>0</v>
      </c>
      <c r="AS22" s="120">
        <f t="shared" si="49"/>
        <v>0</v>
      </c>
      <c r="AT22" s="120">
        <f t="shared" si="49"/>
        <v>0</v>
      </c>
      <c r="AU22" s="120">
        <f t="shared" si="49"/>
        <v>0</v>
      </c>
      <c r="AV22" s="120">
        <f t="shared" si="49"/>
        <v>0</v>
      </c>
      <c r="AW22" s="124">
        <f t="shared" si="49"/>
        <v>0</v>
      </c>
    </row>
    <row r="23" spans="1:49" ht="35.25" customHeight="1">
      <c r="A23" s="115" t="s">
        <v>140</v>
      </c>
      <c r="B23" s="104" t="s">
        <v>141</v>
      </c>
    </row>
    <row r="24" spans="1:49" ht="20.25" customHeight="1">
      <c r="A24" s="115"/>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27"/>
      <c r="AM24" s="127"/>
      <c r="AN24" s="127"/>
      <c r="AO24" s="127"/>
      <c r="AP24" s="127"/>
      <c r="AQ24" s="127"/>
      <c r="AR24" s="127"/>
      <c r="AS24" s="127"/>
      <c r="AT24" s="127"/>
      <c r="AU24" s="127"/>
      <c r="AV24" s="127"/>
      <c r="AW24" s="127"/>
    </row>
    <row r="27" spans="1:49">
      <c r="B27" s="104" t="s">
        <v>309</v>
      </c>
      <c r="C27" s="104" t="s">
        <v>310</v>
      </c>
    </row>
    <row r="28" spans="1:49">
      <c r="B28" s="104">
        <f>'別紙6-2【要入力】'!K9</f>
        <v>0</v>
      </c>
      <c r="C28" s="104">
        <f>'別紙6-2【要入力】'!H20</f>
        <v>0</v>
      </c>
    </row>
  </sheetData>
  <sheetProtection algorithmName="SHA-512" hashValue="TYg+VpdmQm4aWAPfaJrniTAMPfXjoNOqKbNknFQ4dnGuIum/BTt6UC5mmUTZ2dnP05wpe7IsxFpvkBIIb4K0JQ==" saltValue="10MGXgd4VrUU9h0dJXs+SQ==" spinCount="100000" sheet="1" selectLockedCells="1"/>
  <protectedRanges>
    <protectedRange sqref="U2 AC2 AK2 AS2" name="範囲1"/>
    <protectedRange sqref="B23:I23 R23:AW23" name="範囲1_1"/>
    <protectedRange sqref="B10:AW21" name="範囲1_2_1"/>
  </protectedRanges>
  <mergeCells count="46">
    <mergeCell ref="V7:W7"/>
    <mergeCell ref="AV7:AW7"/>
    <mergeCell ref="Z7:AA7"/>
    <mergeCell ref="AB7:AC7"/>
    <mergeCell ref="AD7:AE7"/>
    <mergeCell ref="AF7:AG7"/>
    <mergeCell ref="AH7:AI7"/>
    <mergeCell ref="AJ7:AK7"/>
    <mergeCell ref="AL7:AM7"/>
    <mergeCell ref="AN7:AO7"/>
    <mergeCell ref="AP7:AQ7"/>
    <mergeCell ref="AR7:AS7"/>
    <mergeCell ref="AT7:AU7"/>
    <mergeCell ref="X7:Y7"/>
    <mergeCell ref="AX2:AX3"/>
    <mergeCell ref="A4:A9"/>
    <mergeCell ref="B4:Y4"/>
    <mergeCell ref="B5:I5"/>
    <mergeCell ref="J5:Q5"/>
    <mergeCell ref="R5:Y5"/>
    <mergeCell ref="Z5:AG5"/>
    <mergeCell ref="AH5:AO5"/>
    <mergeCell ref="R6:U6"/>
    <mergeCell ref="V6:Y6"/>
    <mergeCell ref="Z6:AC6"/>
    <mergeCell ref="AD6:AG6"/>
    <mergeCell ref="AP5:AW5"/>
    <mergeCell ref="B7:C7"/>
    <mergeCell ref="D7:E7"/>
    <mergeCell ref="F7:G7"/>
    <mergeCell ref="L7:M7"/>
    <mergeCell ref="B6:E6"/>
    <mergeCell ref="N7:O7"/>
    <mergeCell ref="P7:Q7"/>
    <mergeCell ref="E1:AW1"/>
    <mergeCell ref="H7:I7"/>
    <mergeCell ref="J7:K7"/>
    <mergeCell ref="AH6:AK6"/>
    <mergeCell ref="AL6:AO6"/>
    <mergeCell ref="AP6:AS6"/>
    <mergeCell ref="AT6:AW6"/>
    <mergeCell ref="F6:I6"/>
    <mergeCell ref="J6:M6"/>
    <mergeCell ref="N6:Q6"/>
    <mergeCell ref="R7:S7"/>
    <mergeCell ref="T7:U7"/>
  </mergeCells>
  <phoneticPr fontId="4"/>
  <conditionalFormatting sqref="B10:AW21">
    <cfRule type="containsBlanks" dxfId="38" priority="1">
      <formula>LEN(TRIM(B10))=0</formula>
    </cfRule>
    <cfRule type="cellIs" dxfId="37" priority="2" operator="greaterThanOrEqual">
      <formula>0</formula>
    </cfRule>
  </conditionalFormatting>
  <dataValidations count="1">
    <dataValidation type="whole" operator="greaterThanOrEqual" allowBlank="1" showInputMessage="1" showErrorMessage="1" sqref="B10:AW21" xr:uid="{584B4CD0-488C-4C6E-907A-81ED5A5B7637}">
      <formula1>0</formula1>
    </dataValidation>
  </dataValidations>
  <printOptions horizontalCentered="1" verticalCentered="1"/>
  <pageMargins left="0" right="0" top="0.78740157480314965" bottom="0.39370078740157483" header="0.51181102362204722" footer="0.51181102362204722"/>
  <pageSetup paperSize="9" scale="49" orientation="landscape" horizontalDpi="400" verticalDpi="400"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19583-3C91-45FF-9687-8FEC6EC575FC}">
  <sheetPr codeName="Sheet5">
    <tabColor theme="9" tint="0.39997558519241921"/>
    <pageSetUpPr fitToPage="1"/>
  </sheetPr>
  <dimension ref="A1:BK28"/>
  <sheetViews>
    <sheetView showGridLines="0" view="pageBreakPreview" zoomScale="55" zoomScaleNormal="75" zoomScaleSheetLayoutView="55" workbookViewId="0">
      <selection activeCell="B10" sqref="B10:AW21"/>
    </sheetView>
  </sheetViews>
  <sheetFormatPr defaultRowHeight="13.2"/>
  <cols>
    <col min="1" max="1" width="6.6640625" style="104" customWidth="1"/>
    <col min="2" max="49" width="5.88671875" style="104" customWidth="1"/>
    <col min="50" max="58" width="9" style="104"/>
    <col min="59" max="59" width="9" style="104" customWidth="1"/>
    <col min="60" max="60" width="9" style="104"/>
    <col min="61" max="61" width="9" style="104" customWidth="1"/>
    <col min="62" max="286" width="9" style="104"/>
    <col min="287" max="287" width="4.6640625" style="104" customWidth="1"/>
    <col min="288" max="311" width="5.88671875" style="104" customWidth="1"/>
    <col min="312" max="542" width="9" style="104"/>
    <col min="543" max="543" width="4.6640625" style="104" customWidth="1"/>
    <col min="544" max="567" width="5.88671875" style="104" customWidth="1"/>
    <col min="568" max="798" width="9" style="104"/>
    <col min="799" max="799" width="4.6640625" style="104" customWidth="1"/>
    <col min="800" max="823" width="5.88671875" style="104" customWidth="1"/>
    <col min="824" max="1054" width="9" style="104"/>
    <col min="1055" max="1055" width="4.6640625" style="104" customWidth="1"/>
    <col min="1056" max="1079" width="5.88671875" style="104" customWidth="1"/>
    <col min="1080" max="1310" width="9" style="104"/>
    <col min="1311" max="1311" width="4.6640625" style="104" customWidth="1"/>
    <col min="1312" max="1335" width="5.88671875" style="104" customWidth="1"/>
    <col min="1336" max="1566" width="9" style="104"/>
    <col min="1567" max="1567" width="4.6640625" style="104" customWidth="1"/>
    <col min="1568" max="1591" width="5.88671875" style="104" customWidth="1"/>
    <col min="1592" max="1822" width="9" style="104"/>
    <col min="1823" max="1823" width="4.6640625" style="104" customWidth="1"/>
    <col min="1824" max="1847" width="5.88671875" style="104" customWidth="1"/>
    <col min="1848" max="2078" width="9" style="104"/>
    <col min="2079" max="2079" width="4.6640625" style="104" customWidth="1"/>
    <col min="2080" max="2103" width="5.88671875" style="104" customWidth="1"/>
    <col min="2104" max="2334" width="9" style="104"/>
    <col min="2335" max="2335" width="4.6640625" style="104" customWidth="1"/>
    <col min="2336" max="2359" width="5.88671875" style="104" customWidth="1"/>
    <col min="2360" max="2590" width="9" style="104"/>
    <col min="2591" max="2591" width="4.6640625" style="104" customWidth="1"/>
    <col min="2592" max="2615" width="5.88671875" style="104" customWidth="1"/>
    <col min="2616" max="2846" width="9" style="104"/>
    <col min="2847" max="2847" width="4.6640625" style="104" customWidth="1"/>
    <col min="2848" max="2871" width="5.88671875" style="104" customWidth="1"/>
    <col min="2872" max="3102" width="9" style="104"/>
    <col min="3103" max="3103" width="4.6640625" style="104" customWidth="1"/>
    <col min="3104" max="3127" width="5.88671875" style="104" customWidth="1"/>
    <col min="3128" max="3358" width="9" style="104"/>
    <col min="3359" max="3359" width="4.6640625" style="104" customWidth="1"/>
    <col min="3360" max="3383" width="5.88671875" style="104" customWidth="1"/>
    <col min="3384" max="3614" width="9" style="104"/>
    <col min="3615" max="3615" width="4.6640625" style="104" customWidth="1"/>
    <col min="3616" max="3639" width="5.88671875" style="104" customWidth="1"/>
    <col min="3640" max="3870" width="9" style="104"/>
    <col min="3871" max="3871" width="4.6640625" style="104" customWidth="1"/>
    <col min="3872" max="3895" width="5.88671875" style="104" customWidth="1"/>
    <col min="3896" max="4126" width="9" style="104"/>
    <col min="4127" max="4127" width="4.6640625" style="104" customWidth="1"/>
    <col min="4128" max="4151" width="5.88671875" style="104" customWidth="1"/>
    <col min="4152" max="4382" width="9" style="104"/>
    <col min="4383" max="4383" width="4.6640625" style="104" customWidth="1"/>
    <col min="4384" max="4407" width="5.88671875" style="104" customWidth="1"/>
    <col min="4408" max="4638" width="9" style="104"/>
    <col min="4639" max="4639" width="4.6640625" style="104" customWidth="1"/>
    <col min="4640" max="4663" width="5.88671875" style="104" customWidth="1"/>
    <col min="4664" max="4894" width="9" style="104"/>
    <col min="4895" max="4895" width="4.6640625" style="104" customWidth="1"/>
    <col min="4896" max="4919" width="5.88671875" style="104" customWidth="1"/>
    <col min="4920" max="5150" width="9" style="104"/>
    <col min="5151" max="5151" width="4.6640625" style="104" customWidth="1"/>
    <col min="5152" max="5175" width="5.88671875" style="104" customWidth="1"/>
    <col min="5176" max="5406" width="9" style="104"/>
    <col min="5407" max="5407" width="4.6640625" style="104" customWidth="1"/>
    <col min="5408" max="5431" width="5.88671875" style="104" customWidth="1"/>
    <col min="5432" max="5662" width="9" style="104"/>
    <col min="5663" max="5663" width="4.6640625" style="104" customWidth="1"/>
    <col min="5664" max="5687" width="5.88671875" style="104" customWidth="1"/>
    <col min="5688" max="5918" width="9" style="104"/>
    <col min="5919" max="5919" width="4.6640625" style="104" customWidth="1"/>
    <col min="5920" max="5943" width="5.88671875" style="104" customWidth="1"/>
    <col min="5944" max="6174" width="9" style="104"/>
    <col min="6175" max="6175" width="4.6640625" style="104" customWidth="1"/>
    <col min="6176" max="6199" width="5.88671875" style="104" customWidth="1"/>
    <col min="6200" max="6430" width="9" style="104"/>
    <col min="6431" max="6431" width="4.6640625" style="104" customWidth="1"/>
    <col min="6432" max="6455" width="5.88671875" style="104" customWidth="1"/>
    <col min="6456" max="6686" width="9" style="104"/>
    <col min="6687" max="6687" width="4.6640625" style="104" customWidth="1"/>
    <col min="6688" max="6711" width="5.88671875" style="104" customWidth="1"/>
    <col min="6712" max="6942" width="9" style="104"/>
    <col min="6943" max="6943" width="4.6640625" style="104" customWidth="1"/>
    <col min="6944" max="6967" width="5.88671875" style="104" customWidth="1"/>
    <col min="6968" max="7198" width="9" style="104"/>
    <col min="7199" max="7199" width="4.6640625" style="104" customWidth="1"/>
    <col min="7200" max="7223" width="5.88671875" style="104" customWidth="1"/>
    <col min="7224" max="7454" width="9" style="104"/>
    <col min="7455" max="7455" width="4.6640625" style="104" customWidth="1"/>
    <col min="7456" max="7479" width="5.88671875" style="104" customWidth="1"/>
    <col min="7480" max="7710" width="9" style="104"/>
    <col min="7711" max="7711" width="4.6640625" style="104" customWidth="1"/>
    <col min="7712" max="7735" width="5.88671875" style="104" customWidth="1"/>
    <col min="7736" max="7966" width="9" style="104"/>
    <col min="7967" max="7967" width="4.6640625" style="104" customWidth="1"/>
    <col min="7968" max="7991" width="5.88671875" style="104" customWidth="1"/>
    <col min="7992" max="8222" width="9" style="104"/>
    <col min="8223" max="8223" width="4.6640625" style="104" customWidth="1"/>
    <col min="8224" max="8247" width="5.88671875" style="104" customWidth="1"/>
    <col min="8248" max="8478" width="9" style="104"/>
    <col min="8479" max="8479" width="4.6640625" style="104" customWidth="1"/>
    <col min="8480" max="8503" width="5.88671875" style="104" customWidth="1"/>
    <col min="8504" max="8734" width="9" style="104"/>
    <col min="8735" max="8735" width="4.6640625" style="104" customWidth="1"/>
    <col min="8736" max="8759" width="5.88671875" style="104" customWidth="1"/>
    <col min="8760" max="8990" width="9" style="104"/>
    <col min="8991" max="8991" width="4.6640625" style="104" customWidth="1"/>
    <col min="8992" max="9015" width="5.88671875" style="104" customWidth="1"/>
    <col min="9016" max="9246" width="9" style="104"/>
    <col min="9247" max="9247" width="4.6640625" style="104" customWidth="1"/>
    <col min="9248" max="9271" width="5.88671875" style="104" customWidth="1"/>
    <col min="9272" max="9502" width="9" style="104"/>
    <col min="9503" max="9503" width="4.6640625" style="104" customWidth="1"/>
    <col min="9504" max="9527" width="5.88671875" style="104" customWidth="1"/>
    <col min="9528" max="9758" width="9" style="104"/>
    <col min="9759" max="9759" width="4.6640625" style="104" customWidth="1"/>
    <col min="9760" max="9783" width="5.88671875" style="104" customWidth="1"/>
    <col min="9784" max="10014" width="9" style="104"/>
    <col min="10015" max="10015" width="4.6640625" style="104" customWidth="1"/>
    <col min="10016" max="10039" width="5.88671875" style="104" customWidth="1"/>
    <col min="10040" max="10270" width="9" style="104"/>
    <col min="10271" max="10271" width="4.6640625" style="104" customWidth="1"/>
    <col min="10272" max="10295" width="5.88671875" style="104" customWidth="1"/>
    <col min="10296" max="10526" width="9" style="104"/>
    <col min="10527" max="10527" width="4.6640625" style="104" customWidth="1"/>
    <col min="10528" max="10551" width="5.88671875" style="104" customWidth="1"/>
    <col min="10552" max="10782" width="9" style="104"/>
    <col min="10783" max="10783" width="4.6640625" style="104" customWidth="1"/>
    <col min="10784" max="10807" width="5.88671875" style="104" customWidth="1"/>
    <col min="10808" max="11038" width="9" style="104"/>
    <col min="11039" max="11039" width="4.6640625" style="104" customWidth="1"/>
    <col min="11040" max="11063" width="5.88671875" style="104" customWidth="1"/>
    <col min="11064" max="11294" width="9" style="104"/>
    <col min="11295" max="11295" width="4.6640625" style="104" customWidth="1"/>
    <col min="11296" max="11319" width="5.88671875" style="104" customWidth="1"/>
    <col min="11320" max="11550" width="9" style="104"/>
    <col min="11551" max="11551" width="4.6640625" style="104" customWidth="1"/>
    <col min="11552" max="11575" width="5.88671875" style="104" customWidth="1"/>
    <col min="11576" max="11806" width="9" style="104"/>
    <col min="11807" max="11807" width="4.6640625" style="104" customWidth="1"/>
    <col min="11808" max="11831" width="5.88671875" style="104" customWidth="1"/>
    <col min="11832" max="12062" width="9" style="104"/>
    <col min="12063" max="12063" width="4.6640625" style="104" customWidth="1"/>
    <col min="12064" max="12087" width="5.88671875" style="104" customWidth="1"/>
    <col min="12088" max="12318" width="9" style="104"/>
    <col min="12319" max="12319" width="4.6640625" style="104" customWidth="1"/>
    <col min="12320" max="12343" width="5.88671875" style="104" customWidth="1"/>
    <col min="12344" max="12574" width="9" style="104"/>
    <col min="12575" max="12575" width="4.6640625" style="104" customWidth="1"/>
    <col min="12576" max="12599" width="5.88671875" style="104" customWidth="1"/>
    <col min="12600" max="12830" width="9" style="104"/>
    <col min="12831" max="12831" width="4.6640625" style="104" customWidth="1"/>
    <col min="12832" max="12855" width="5.88671875" style="104" customWidth="1"/>
    <col min="12856" max="13086" width="9" style="104"/>
    <col min="13087" max="13087" width="4.6640625" style="104" customWidth="1"/>
    <col min="13088" max="13111" width="5.88671875" style="104" customWidth="1"/>
    <col min="13112" max="13342" width="9" style="104"/>
    <col min="13343" max="13343" width="4.6640625" style="104" customWidth="1"/>
    <col min="13344" max="13367" width="5.88671875" style="104" customWidth="1"/>
    <col min="13368" max="13598" width="9" style="104"/>
    <col min="13599" max="13599" width="4.6640625" style="104" customWidth="1"/>
    <col min="13600" max="13623" width="5.88671875" style="104" customWidth="1"/>
    <col min="13624" max="13854" width="9" style="104"/>
    <col min="13855" max="13855" width="4.6640625" style="104" customWidth="1"/>
    <col min="13856" max="13879" width="5.88671875" style="104" customWidth="1"/>
    <col min="13880" max="14110" width="9" style="104"/>
    <col min="14111" max="14111" width="4.6640625" style="104" customWidth="1"/>
    <col min="14112" max="14135" width="5.88671875" style="104" customWidth="1"/>
    <col min="14136" max="14366" width="9" style="104"/>
    <col min="14367" max="14367" width="4.6640625" style="104" customWidth="1"/>
    <col min="14368" max="14391" width="5.88671875" style="104" customWidth="1"/>
    <col min="14392" max="14622" width="9" style="104"/>
    <col min="14623" max="14623" width="4.6640625" style="104" customWidth="1"/>
    <col min="14624" max="14647" width="5.88671875" style="104" customWidth="1"/>
    <col min="14648" max="14878" width="9" style="104"/>
    <col min="14879" max="14879" width="4.6640625" style="104" customWidth="1"/>
    <col min="14880" max="14903" width="5.88671875" style="104" customWidth="1"/>
    <col min="14904" max="15134" width="9" style="104"/>
    <col min="15135" max="15135" width="4.6640625" style="104" customWidth="1"/>
    <col min="15136" max="15159" width="5.88671875" style="104" customWidth="1"/>
    <col min="15160" max="15390" width="9" style="104"/>
    <col min="15391" max="15391" width="4.6640625" style="104" customWidth="1"/>
    <col min="15392" max="15415" width="5.88671875" style="104" customWidth="1"/>
    <col min="15416" max="15646" width="9" style="104"/>
    <col min="15647" max="15647" width="4.6640625" style="104" customWidth="1"/>
    <col min="15648" max="15671" width="5.88671875" style="104" customWidth="1"/>
    <col min="15672" max="15902" width="9" style="104"/>
    <col min="15903" max="15903" width="4.6640625" style="104" customWidth="1"/>
    <col min="15904" max="15927" width="5.88671875" style="104" customWidth="1"/>
    <col min="15928" max="16158" width="9" style="104"/>
    <col min="16159" max="16159" width="4.6640625" style="104" customWidth="1"/>
    <col min="16160" max="16183" width="5.88671875" style="104" customWidth="1"/>
    <col min="16184" max="16384" width="9" style="104"/>
  </cols>
  <sheetData>
    <row r="1" spans="1:63" ht="39.75" customHeight="1">
      <c r="A1" s="101" t="s">
        <v>1255</v>
      </c>
      <c r="B1" s="102"/>
      <c r="C1" s="102"/>
      <c r="D1" s="102"/>
      <c r="E1" s="962" t="s">
        <v>1456</v>
      </c>
      <c r="F1" s="962"/>
      <c r="G1" s="962"/>
      <c r="H1" s="962"/>
      <c r="I1" s="962"/>
      <c r="J1" s="962"/>
      <c r="K1" s="962"/>
      <c r="L1" s="962"/>
      <c r="M1" s="962"/>
      <c r="N1" s="962"/>
      <c r="O1" s="962"/>
      <c r="P1" s="962"/>
      <c r="Q1" s="962"/>
      <c r="R1" s="962"/>
      <c r="S1" s="962"/>
      <c r="T1" s="962"/>
      <c r="U1" s="962"/>
      <c r="V1" s="962"/>
      <c r="W1" s="962"/>
      <c r="X1" s="962"/>
      <c r="Y1" s="962"/>
      <c r="Z1" s="962"/>
      <c r="AA1" s="962"/>
      <c r="AB1" s="962"/>
      <c r="AC1" s="962"/>
      <c r="AD1" s="962"/>
      <c r="AE1" s="962"/>
      <c r="AF1" s="962"/>
      <c r="AG1" s="962"/>
      <c r="AH1" s="962"/>
      <c r="AI1" s="962"/>
      <c r="AJ1" s="962"/>
      <c r="AK1" s="962"/>
      <c r="AL1" s="962"/>
      <c r="AM1" s="962"/>
      <c r="AN1" s="962"/>
      <c r="AO1" s="962"/>
      <c r="AP1" s="962"/>
      <c r="AQ1" s="962"/>
      <c r="AR1" s="962"/>
      <c r="AS1" s="962"/>
      <c r="AT1" s="962"/>
      <c r="AU1" s="962"/>
      <c r="AV1" s="962"/>
      <c r="AW1" s="962"/>
      <c r="AX1" s="962"/>
      <c r="AY1" s="962"/>
      <c r="AZ1" s="962"/>
      <c r="BA1" s="962"/>
      <c r="BB1" s="962"/>
      <c r="BJ1" s="101" t="e">
        <f>BK2</f>
        <v>#N/A</v>
      </c>
    </row>
    <row r="2" spans="1:63" s="103" customFormat="1" ht="26.25" customHeight="1">
      <c r="A2" s="101" t="str">
        <f>別紙5【要入力】!B2</f>
        <v>令和６年度</v>
      </c>
      <c r="S2" s="105" t="s">
        <v>2</v>
      </c>
      <c r="T2" s="366" t="e">
        <f>別紙5【要入力】!R2</f>
        <v>#N/A</v>
      </c>
      <c r="U2" s="367"/>
      <c r="V2" s="367"/>
      <c r="W2" s="367"/>
      <c r="X2" s="367"/>
      <c r="Y2" s="367"/>
      <c r="AA2" s="424"/>
      <c r="AB2" s="425"/>
      <c r="AC2" s="426"/>
      <c r="AD2" s="426"/>
      <c r="AE2" s="426"/>
      <c r="AF2" s="426"/>
      <c r="AG2" s="426"/>
      <c r="AI2" s="424"/>
      <c r="AJ2" s="425"/>
      <c r="AK2" s="426"/>
      <c r="AL2" s="426"/>
      <c r="AM2" s="426"/>
      <c r="AN2" s="426"/>
      <c r="AO2" s="426"/>
      <c r="AQ2" s="424"/>
      <c r="AR2" s="425"/>
      <c r="AS2" s="426"/>
      <c r="AT2" s="426"/>
      <c r="AU2" s="426"/>
      <c r="AV2" s="426"/>
      <c r="AW2" s="426"/>
      <c r="AX2" s="426"/>
      <c r="AY2" s="426"/>
      <c r="AZ2" s="426"/>
      <c r="BA2" s="426"/>
      <c r="BB2" s="426"/>
      <c r="BC2" s="426"/>
      <c r="BD2" s="426"/>
      <c r="BE2" s="426"/>
      <c r="BF2" s="426"/>
      <c r="BG2" s="426"/>
      <c r="BH2" s="426"/>
      <c r="BI2" s="426"/>
      <c r="BJ2" s="426"/>
      <c r="BK2" s="967" t="e">
        <f>別紙5【要入力】!AE1</f>
        <v>#N/A</v>
      </c>
    </row>
    <row r="3" spans="1:63" s="103" customFormat="1" ht="354" customHeight="1" thickBot="1">
      <c r="A3" s="365" t="s">
        <v>103</v>
      </c>
      <c r="Y3" s="364" t="s">
        <v>4</v>
      </c>
      <c r="AG3" s="364" t="s">
        <v>4</v>
      </c>
      <c r="AO3" s="364" t="s">
        <v>4</v>
      </c>
      <c r="AW3" s="364" t="s">
        <v>4</v>
      </c>
      <c r="BK3" s="967"/>
    </row>
    <row r="4" spans="1:63" ht="19.5" customHeight="1">
      <c r="A4" s="968" t="s">
        <v>6</v>
      </c>
      <c r="B4" s="971" t="s">
        <v>8</v>
      </c>
      <c r="C4" s="972"/>
      <c r="D4" s="972"/>
      <c r="E4" s="972"/>
      <c r="F4" s="972"/>
      <c r="G4" s="972"/>
      <c r="H4" s="972"/>
      <c r="I4" s="972"/>
      <c r="J4" s="972"/>
      <c r="K4" s="972"/>
      <c r="L4" s="972"/>
      <c r="M4" s="972"/>
      <c r="N4" s="972"/>
      <c r="O4" s="972"/>
      <c r="P4" s="972"/>
      <c r="Q4" s="972"/>
      <c r="R4" s="972"/>
      <c r="S4" s="972"/>
      <c r="T4" s="972"/>
      <c r="U4" s="972"/>
      <c r="V4" s="972"/>
      <c r="W4" s="972"/>
      <c r="X4" s="972"/>
      <c r="Y4" s="973"/>
      <c r="Z4" s="419"/>
      <c r="AA4" s="419"/>
      <c r="AB4" s="419"/>
      <c r="AC4" s="419"/>
      <c r="AD4" s="419"/>
      <c r="AE4" s="419"/>
      <c r="AF4" s="419"/>
      <c r="AG4" s="419"/>
      <c r="AH4" s="419"/>
      <c r="AI4" s="419"/>
      <c r="AJ4" s="419"/>
      <c r="AK4" s="419"/>
      <c r="AL4" s="419"/>
      <c r="AM4" s="419"/>
      <c r="AN4" s="419"/>
      <c r="AO4" s="419"/>
      <c r="AP4" s="419"/>
      <c r="AQ4" s="419"/>
      <c r="AR4" s="419"/>
      <c r="AS4" s="419"/>
      <c r="AT4" s="419"/>
      <c r="AU4" s="419"/>
      <c r="AV4" s="419"/>
      <c r="AW4" s="419"/>
      <c r="AX4" s="980" t="s">
        <v>104</v>
      </c>
      <c r="AY4" s="981"/>
      <c r="AZ4" s="982"/>
      <c r="BA4" s="982"/>
      <c r="BB4" s="982"/>
      <c r="BC4" s="982"/>
      <c r="BD4" s="983"/>
      <c r="BE4" s="983"/>
      <c r="BF4" s="983"/>
      <c r="BG4" s="983"/>
      <c r="BH4" s="983"/>
      <c r="BI4" s="983"/>
      <c r="BJ4" s="984"/>
    </row>
    <row r="5" spans="1:63" ht="19.5" customHeight="1">
      <c r="A5" s="969"/>
      <c r="B5" s="974" t="s">
        <v>105</v>
      </c>
      <c r="C5" s="975"/>
      <c r="D5" s="975"/>
      <c r="E5" s="975"/>
      <c r="F5" s="975"/>
      <c r="G5" s="975"/>
      <c r="H5" s="975"/>
      <c r="I5" s="976"/>
      <c r="J5" s="977" t="s">
        <v>106</v>
      </c>
      <c r="K5" s="975"/>
      <c r="L5" s="975"/>
      <c r="M5" s="975"/>
      <c r="N5" s="975"/>
      <c r="O5" s="975"/>
      <c r="P5" s="975"/>
      <c r="Q5" s="976"/>
      <c r="R5" s="975" t="s">
        <v>107</v>
      </c>
      <c r="S5" s="975"/>
      <c r="T5" s="975"/>
      <c r="U5" s="975"/>
      <c r="V5" s="975"/>
      <c r="W5" s="975"/>
      <c r="X5" s="975"/>
      <c r="Y5" s="978"/>
      <c r="Z5" s="977" t="s">
        <v>1208</v>
      </c>
      <c r="AA5" s="975"/>
      <c r="AB5" s="975"/>
      <c r="AC5" s="975"/>
      <c r="AD5" s="975"/>
      <c r="AE5" s="975"/>
      <c r="AF5" s="975"/>
      <c r="AG5" s="976"/>
      <c r="AH5" s="975" t="s">
        <v>1209</v>
      </c>
      <c r="AI5" s="975"/>
      <c r="AJ5" s="975"/>
      <c r="AK5" s="975"/>
      <c r="AL5" s="975"/>
      <c r="AM5" s="975"/>
      <c r="AN5" s="975"/>
      <c r="AO5" s="978"/>
      <c r="AP5" s="977" t="s">
        <v>1210</v>
      </c>
      <c r="AQ5" s="975"/>
      <c r="AR5" s="975"/>
      <c r="AS5" s="975"/>
      <c r="AT5" s="975"/>
      <c r="AU5" s="975"/>
      <c r="AV5" s="975"/>
      <c r="AW5" s="976"/>
      <c r="AX5" s="985" t="s">
        <v>105</v>
      </c>
      <c r="AY5" s="986"/>
      <c r="AZ5" s="987" t="s">
        <v>106</v>
      </c>
      <c r="BA5" s="987"/>
      <c r="BB5" s="987" t="s">
        <v>107</v>
      </c>
      <c r="BC5" s="987"/>
      <c r="BD5" s="987" t="s">
        <v>1208</v>
      </c>
      <c r="BE5" s="987"/>
      <c r="BF5" s="987" t="s">
        <v>1209</v>
      </c>
      <c r="BG5" s="987"/>
      <c r="BH5" s="987" t="s">
        <v>1210</v>
      </c>
      <c r="BI5" s="987"/>
      <c r="BJ5" s="988" t="s">
        <v>21</v>
      </c>
    </row>
    <row r="6" spans="1:63" ht="19.5" customHeight="1">
      <c r="A6" s="969"/>
      <c r="B6" s="960" t="s">
        <v>9</v>
      </c>
      <c r="C6" s="960"/>
      <c r="D6" s="960"/>
      <c r="E6" s="960"/>
      <c r="F6" s="960" t="s">
        <v>10</v>
      </c>
      <c r="G6" s="960"/>
      <c r="H6" s="960"/>
      <c r="I6" s="966"/>
      <c r="J6" s="964" t="s">
        <v>9</v>
      </c>
      <c r="K6" s="960"/>
      <c r="L6" s="960"/>
      <c r="M6" s="960"/>
      <c r="N6" s="960" t="s">
        <v>10</v>
      </c>
      <c r="O6" s="960"/>
      <c r="P6" s="960"/>
      <c r="Q6" s="966"/>
      <c r="R6" s="964" t="s">
        <v>9</v>
      </c>
      <c r="S6" s="960"/>
      <c r="T6" s="960"/>
      <c r="U6" s="960"/>
      <c r="V6" s="960" t="s">
        <v>10</v>
      </c>
      <c r="W6" s="960"/>
      <c r="X6" s="960"/>
      <c r="Y6" s="965"/>
      <c r="Z6" s="964" t="s">
        <v>9</v>
      </c>
      <c r="AA6" s="960"/>
      <c r="AB6" s="960"/>
      <c r="AC6" s="960"/>
      <c r="AD6" s="960" t="s">
        <v>10</v>
      </c>
      <c r="AE6" s="960"/>
      <c r="AF6" s="960"/>
      <c r="AG6" s="965"/>
      <c r="AH6" s="964" t="s">
        <v>9</v>
      </c>
      <c r="AI6" s="960"/>
      <c r="AJ6" s="960"/>
      <c r="AK6" s="960"/>
      <c r="AL6" s="960" t="s">
        <v>10</v>
      </c>
      <c r="AM6" s="960"/>
      <c r="AN6" s="960"/>
      <c r="AO6" s="965"/>
      <c r="AP6" s="964" t="s">
        <v>9</v>
      </c>
      <c r="AQ6" s="960"/>
      <c r="AR6" s="960"/>
      <c r="AS6" s="960"/>
      <c r="AT6" s="960" t="s">
        <v>10</v>
      </c>
      <c r="AU6" s="960"/>
      <c r="AV6" s="960"/>
      <c r="AW6" s="965"/>
      <c r="AX6" s="985"/>
      <c r="AY6" s="986"/>
      <c r="AZ6" s="987"/>
      <c r="BA6" s="987"/>
      <c r="BB6" s="987"/>
      <c r="BC6" s="987"/>
      <c r="BD6" s="987"/>
      <c r="BE6" s="987"/>
      <c r="BF6" s="987"/>
      <c r="BG6" s="987"/>
      <c r="BH6" s="987"/>
      <c r="BI6" s="987"/>
      <c r="BJ6" s="989"/>
    </row>
    <row r="7" spans="1:63" ht="19.5" customHeight="1">
      <c r="A7" s="969"/>
      <c r="B7" s="958" t="s">
        <v>11</v>
      </c>
      <c r="C7" s="959"/>
      <c r="D7" s="958" t="s">
        <v>12</v>
      </c>
      <c r="E7" s="959"/>
      <c r="F7" s="958" t="s">
        <v>13</v>
      </c>
      <c r="G7" s="959"/>
      <c r="H7" s="958" t="s">
        <v>14</v>
      </c>
      <c r="I7" s="961"/>
      <c r="J7" s="963" t="s">
        <v>11</v>
      </c>
      <c r="K7" s="959"/>
      <c r="L7" s="958" t="s">
        <v>12</v>
      </c>
      <c r="M7" s="959"/>
      <c r="N7" s="958" t="s">
        <v>13</v>
      </c>
      <c r="O7" s="959"/>
      <c r="P7" s="958" t="s">
        <v>14</v>
      </c>
      <c r="Q7" s="961"/>
      <c r="R7" s="963" t="s">
        <v>11</v>
      </c>
      <c r="S7" s="959"/>
      <c r="T7" s="958" t="s">
        <v>12</v>
      </c>
      <c r="U7" s="959"/>
      <c r="V7" s="958" t="s">
        <v>13</v>
      </c>
      <c r="W7" s="959"/>
      <c r="X7" s="958" t="s">
        <v>14</v>
      </c>
      <c r="Y7" s="979"/>
      <c r="Z7" s="963" t="s">
        <v>11</v>
      </c>
      <c r="AA7" s="959"/>
      <c r="AB7" s="958" t="s">
        <v>12</v>
      </c>
      <c r="AC7" s="959"/>
      <c r="AD7" s="958" t="s">
        <v>13</v>
      </c>
      <c r="AE7" s="959"/>
      <c r="AF7" s="958" t="s">
        <v>14</v>
      </c>
      <c r="AG7" s="979"/>
      <c r="AH7" s="963" t="s">
        <v>11</v>
      </c>
      <c r="AI7" s="959"/>
      <c r="AJ7" s="958" t="s">
        <v>12</v>
      </c>
      <c r="AK7" s="959"/>
      <c r="AL7" s="958" t="s">
        <v>13</v>
      </c>
      <c r="AM7" s="959"/>
      <c r="AN7" s="958" t="s">
        <v>14</v>
      </c>
      <c r="AO7" s="979"/>
      <c r="AP7" s="963" t="s">
        <v>11</v>
      </c>
      <c r="AQ7" s="959"/>
      <c r="AR7" s="958" t="s">
        <v>12</v>
      </c>
      <c r="AS7" s="959"/>
      <c r="AT7" s="958" t="s">
        <v>13</v>
      </c>
      <c r="AU7" s="959"/>
      <c r="AV7" s="958" t="s">
        <v>14</v>
      </c>
      <c r="AW7" s="979"/>
      <c r="AX7" s="990" t="s">
        <v>108</v>
      </c>
      <c r="AY7" s="994" t="s">
        <v>109</v>
      </c>
      <c r="AZ7" s="992" t="s">
        <v>108</v>
      </c>
      <c r="BA7" s="992" t="s">
        <v>109</v>
      </c>
      <c r="BB7" s="992" t="s">
        <v>108</v>
      </c>
      <c r="BC7" s="992" t="s">
        <v>109</v>
      </c>
      <c r="BD7" s="992" t="s">
        <v>108</v>
      </c>
      <c r="BE7" s="992" t="s">
        <v>109</v>
      </c>
      <c r="BF7" s="992" t="s">
        <v>108</v>
      </c>
      <c r="BG7" s="992" t="s">
        <v>109</v>
      </c>
      <c r="BH7" s="992" t="s">
        <v>108</v>
      </c>
      <c r="BI7" s="992" t="s">
        <v>109</v>
      </c>
      <c r="BJ7" s="989"/>
    </row>
    <row r="8" spans="1:63" s="111" customFormat="1" ht="24.75" customHeight="1">
      <c r="A8" s="969"/>
      <c r="B8" s="106" t="s">
        <v>15</v>
      </c>
      <c r="C8" s="106" t="s">
        <v>16</v>
      </c>
      <c r="D8" s="106" t="s">
        <v>15</v>
      </c>
      <c r="E8" s="106" t="s">
        <v>16</v>
      </c>
      <c r="F8" s="106" t="s">
        <v>15</v>
      </c>
      <c r="G8" s="106" t="s">
        <v>16</v>
      </c>
      <c r="H8" s="106" t="s">
        <v>15</v>
      </c>
      <c r="I8" s="107" t="s">
        <v>16</v>
      </c>
      <c r="J8" s="108" t="s">
        <v>15</v>
      </c>
      <c r="K8" s="106" t="s">
        <v>16</v>
      </c>
      <c r="L8" s="106" t="s">
        <v>15</v>
      </c>
      <c r="M8" s="106" t="s">
        <v>16</v>
      </c>
      <c r="N8" s="106" t="s">
        <v>15</v>
      </c>
      <c r="O8" s="106" t="s">
        <v>16</v>
      </c>
      <c r="P8" s="106" t="s">
        <v>15</v>
      </c>
      <c r="Q8" s="107" t="s">
        <v>16</v>
      </c>
      <c r="R8" s="109" t="s">
        <v>15</v>
      </c>
      <c r="S8" s="106" t="s">
        <v>16</v>
      </c>
      <c r="T8" s="106" t="s">
        <v>15</v>
      </c>
      <c r="U8" s="106" t="s">
        <v>16</v>
      </c>
      <c r="V8" s="106" t="s">
        <v>15</v>
      </c>
      <c r="W8" s="106" t="s">
        <v>16</v>
      </c>
      <c r="X8" s="106" t="s">
        <v>15</v>
      </c>
      <c r="Y8" s="107" t="s">
        <v>16</v>
      </c>
      <c r="Z8" s="109" t="s">
        <v>15</v>
      </c>
      <c r="AA8" s="106" t="s">
        <v>16</v>
      </c>
      <c r="AB8" s="106" t="s">
        <v>15</v>
      </c>
      <c r="AC8" s="106" t="s">
        <v>16</v>
      </c>
      <c r="AD8" s="106" t="s">
        <v>15</v>
      </c>
      <c r="AE8" s="106" t="s">
        <v>16</v>
      </c>
      <c r="AF8" s="106" t="s">
        <v>15</v>
      </c>
      <c r="AG8" s="107" t="s">
        <v>16</v>
      </c>
      <c r="AH8" s="109" t="s">
        <v>15</v>
      </c>
      <c r="AI8" s="106" t="s">
        <v>16</v>
      </c>
      <c r="AJ8" s="106" t="s">
        <v>15</v>
      </c>
      <c r="AK8" s="106" t="s">
        <v>16</v>
      </c>
      <c r="AL8" s="106" t="s">
        <v>15</v>
      </c>
      <c r="AM8" s="106" t="s">
        <v>16</v>
      </c>
      <c r="AN8" s="106" t="s">
        <v>15</v>
      </c>
      <c r="AO8" s="107" t="s">
        <v>16</v>
      </c>
      <c r="AP8" s="109" t="s">
        <v>15</v>
      </c>
      <c r="AQ8" s="106" t="s">
        <v>16</v>
      </c>
      <c r="AR8" s="106" t="s">
        <v>15</v>
      </c>
      <c r="AS8" s="106" t="s">
        <v>16</v>
      </c>
      <c r="AT8" s="106" t="s">
        <v>15</v>
      </c>
      <c r="AU8" s="106" t="s">
        <v>16</v>
      </c>
      <c r="AV8" s="106" t="s">
        <v>15</v>
      </c>
      <c r="AW8" s="110" t="s">
        <v>16</v>
      </c>
      <c r="AX8" s="991"/>
      <c r="AY8" s="993"/>
      <c r="AZ8" s="993"/>
      <c r="BA8" s="993"/>
      <c r="BB8" s="993"/>
      <c r="BC8" s="993"/>
      <c r="BD8" s="993"/>
      <c r="BE8" s="993"/>
      <c r="BF8" s="993"/>
      <c r="BG8" s="993"/>
      <c r="BH8" s="993"/>
      <c r="BI8" s="993"/>
      <c r="BJ8" s="989"/>
    </row>
    <row r="9" spans="1:63" s="115" customFormat="1" ht="33.75" customHeight="1" thickBot="1">
      <c r="A9" s="970"/>
      <c r="B9" s="368" t="s">
        <v>110</v>
      </c>
      <c r="C9" s="368" t="s">
        <v>111</v>
      </c>
      <c r="D9" s="368" t="s">
        <v>112</v>
      </c>
      <c r="E9" s="368" t="s">
        <v>113</v>
      </c>
      <c r="F9" s="368" t="s">
        <v>114</v>
      </c>
      <c r="G9" s="368" t="s">
        <v>115</v>
      </c>
      <c r="H9" s="368" t="s">
        <v>116</v>
      </c>
      <c r="I9" s="369" t="s">
        <v>117</v>
      </c>
      <c r="J9" s="370" t="s">
        <v>118</v>
      </c>
      <c r="K9" s="368" t="s">
        <v>119</v>
      </c>
      <c r="L9" s="368" t="s">
        <v>120</v>
      </c>
      <c r="M9" s="368" t="s">
        <v>121</v>
      </c>
      <c r="N9" s="368" t="s">
        <v>122</v>
      </c>
      <c r="O9" s="368" t="s">
        <v>123</v>
      </c>
      <c r="P9" s="368" t="s">
        <v>124</v>
      </c>
      <c r="Q9" s="369" t="s">
        <v>125</v>
      </c>
      <c r="R9" s="371" t="s">
        <v>126</v>
      </c>
      <c r="S9" s="368" t="s">
        <v>127</v>
      </c>
      <c r="T9" s="368" t="s">
        <v>128</v>
      </c>
      <c r="U9" s="368" t="s">
        <v>129</v>
      </c>
      <c r="V9" s="368" t="s">
        <v>130</v>
      </c>
      <c r="W9" s="368" t="s">
        <v>131</v>
      </c>
      <c r="X9" s="368" t="s">
        <v>132</v>
      </c>
      <c r="Y9" s="369" t="s">
        <v>133</v>
      </c>
      <c r="Z9" s="371" t="s">
        <v>1211</v>
      </c>
      <c r="AA9" s="368" t="s">
        <v>1212</v>
      </c>
      <c r="AB9" s="368" t="s">
        <v>1213</v>
      </c>
      <c r="AC9" s="368" t="s">
        <v>1214</v>
      </c>
      <c r="AD9" s="368" t="s">
        <v>1216</v>
      </c>
      <c r="AE9" s="368" t="s">
        <v>1218</v>
      </c>
      <c r="AF9" s="368" t="s">
        <v>1220</v>
      </c>
      <c r="AG9" s="369" t="s">
        <v>1222</v>
      </c>
      <c r="AH9" s="371" t="s">
        <v>1224</v>
      </c>
      <c r="AI9" s="368" t="s">
        <v>1226</v>
      </c>
      <c r="AJ9" s="368" t="s">
        <v>1228</v>
      </c>
      <c r="AK9" s="368" t="s">
        <v>1230</v>
      </c>
      <c r="AL9" s="368" t="s">
        <v>1232</v>
      </c>
      <c r="AM9" s="368" t="s">
        <v>1234</v>
      </c>
      <c r="AN9" s="368" t="s">
        <v>1236</v>
      </c>
      <c r="AO9" s="369" t="s">
        <v>1238</v>
      </c>
      <c r="AP9" s="371" t="s">
        <v>1240</v>
      </c>
      <c r="AQ9" s="368" t="s">
        <v>1242</v>
      </c>
      <c r="AR9" s="368" t="s">
        <v>1244</v>
      </c>
      <c r="AS9" s="368" t="s">
        <v>1246</v>
      </c>
      <c r="AT9" s="368" t="s">
        <v>1248</v>
      </c>
      <c r="AU9" s="368" t="s">
        <v>1250</v>
      </c>
      <c r="AV9" s="368" t="s">
        <v>1252</v>
      </c>
      <c r="AW9" s="372" t="s">
        <v>1254</v>
      </c>
      <c r="AX9" s="112"/>
      <c r="AY9" s="113"/>
      <c r="AZ9" s="113"/>
      <c r="BA9" s="113"/>
      <c r="BB9" s="113"/>
      <c r="BC9" s="113"/>
      <c r="BD9" s="113"/>
      <c r="BE9" s="113"/>
      <c r="BF9" s="113"/>
      <c r="BG9" s="113"/>
      <c r="BH9" s="113"/>
      <c r="BI9" s="113"/>
      <c r="BJ9" s="114"/>
    </row>
    <row r="10" spans="1:63" ht="31.5" customHeight="1" thickTop="1">
      <c r="A10" s="380" t="s">
        <v>1120</v>
      </c>
      <c r="B10" s="632"/>
      <c r="C10" s="632"/>
      <c r="D10" s="632"/>
      <c r="E10" s="632"/>
      <c r="F10" s="632"/>
      <c r="G10" s="632"/>
      <c r="H10" s="632"/>
      <c r="I10" s="636"/>
      <c r="J10" s="632"/>
      <c r="K10" s="632"/>
      <c r="L10" s="632"/>
      <c r="M10" s="632"/>
      <c r="N10" s="632"/>
      <c r="O10" s="632"/>
      <c r="P10" s="632"/>
      <c r="Q10" s="636"/>
      <c r="R10" s="632"/>
      <c r="S10" s="632"/>
      <c r="T10" s="632"/>
      <c r="U10" s="632"/>
      <c r="V10" s="632"/>
      <c r="W10" s="632"/>
      <c r="X10" s="632"/>
      <c r="Y10" s="636"/>
      <c r="Z10" s="632"/>
      <c r="AA10" s="632"/>
      <c r="AB10" s="632"/>
      <c r="AC10" s="632"/>
      <c r="AD10" s="632"/>
      <c r="AE10" s="632"/>
      <c r="AF10" s="632"/>
      <c r="AG10" s="636"/>
      <c r="AH10" s="632"/>
      <c r="AI10" s="632"/>
      <c r="AJ10" s="632"/>
      <c r="AK10" s="632"/>
      <c r="AL10" s="632"/>
      <c r="AM10" s="632"/>
      <c r="AN10" s="632"/>
      <c r="AO10" s="636"/>
      <c r="AP10" s="632"/>
      <c r="AQ10" s="632"/>
      <c r="AR10" s="632"/>
      <c r="AS10" s="632"/>
      <c r="AT10" s="632"/>
      <c r="AU10" s="632"/>
      <c r="AV10" s="632"/>
      <c r="AW10" s="632"/>
      <c r="AX10" s="116">
        <f>(B10+D10)*1500</f>
        <v>0</v>
      </c>
      <c r="AY10" s="117">
        <f>(F10+H10)*1000</f>
        <v>0</v>
      </c>
      <c r="AZ10" s="117">
        <f>(J10+L10)*1500</f>
        <v>0</v>
      </c>
      <c r="BA10" s="117">
        <f>(N10+P10)*1000</f>
        <v>0</v>
      </c>
      <c r="BB10" s="117">
        <f>(R10+T10)*1500</f>
        <v>0</v>
      </c>
      <c r="BC10" s="117">
        <f>(V10+X10)*1000</f>
        <v>0</v>
      </c>
      <c r="BD10" s="117">
        <f>(Z10+AB10)*1500</f>
        <v>0</v>
      </c>
      <c r="BE10" s="117">
        <f>(AD10+AF10)*1000</f>
        <v>0</v>
      </c>
      <c r="BF10" s="117">
        <f>(AH10+AJ10)*1500</f>
        <v>0</v>
      </c>
      <c r="BG10" s="117">
        <f>(AL10+AN10)*1000</f>
        <v>0</v>
      </c>
      <c r="BH10" s="117">
        <f>(AP10+AR10)*1500</f>
        <v>0</v>
      </c>
      <c r="BI10" s="117">
        <f>(AT10+AV10)*1000</f>
        <v>0</v>
      </c>
      <c r="BJ10" s="118">
        <f>SUM(AX10:BI10)</f>
        <v>0</v>
      </c>
      <c r="BK10" s="104" t="s">
        <v>337</v>
      </c>
    </row>
    <row r="11" spans="1:63" ht="31.5" customHeight="1">
      <c r="A11" s="381" t="s">
        <v>1121</v>
      </c>
      <c r="B11" s="632"/>
      <c r="C11" s="632"/>
      <c r="D11" s="632"/>
      <c r="E11" s="632"/>
      <c r="F11" s="632"/>
      <c r="G11" s="632"/>
      <c r="H11" s="632"/>
      <c r="I11" s="637"/>
      <c r="J11" s="632"/>
      <c r="K11" s="632"/>
      <c r="L11" s="632"/>
      <c r="M11" s="632"/>
      <c r="N11" s="632"/>
      <c r="O11" s="632"/>
      <c r="P11" s="632"/>
      <c r="Q11" s="637"/>
      <c r="R11" s="632"/>
      <c r="S11" s="632"/>
      <c r="T11" s="632"/>
      <c r="U11" s="632"/>
      <c r="V11" s="632"/>
      <c r="W11" s="632"/>
      <c r="X11" s="632"/>
      <c r="Y11" s="637"/>
      <c r="Z11" s="632"/>
      <c r="AA11" s="632"/>
      <c r="AB11" s="632"/>
      <c r="AC11" s="632"/>
      <c r="AD11" s="632"/>
      <c r="AE11" s="632"/>
      <c r="AF11" s="632"/>
      <c r="AG11" s="637"/>
      <c r="AH11" s="632"/>
      <c r="AI11" s="632"/>
      <c r="AJ11" s="632"/>
      <c r="AK11" s="632"/>
      <c r="AL11" s="632"/>
      <c r="AM11" s="632"/>
      <c r="AN11" s="632"/>
      <c r="AO11" s="637"/>
      <c r="AP11" s="632"/>
      <c r="AQ11" s="632"/>
      <c r="AR11" s="632"/>
      <c r="AS11" s="632"/>
      <c r="AT11" s="632"/>
      <c r="AU11" s="632"/>
      <c r="AV11" s="632"/>
      <c r="AW11" s="632"/>
      <c r="AX11" s="116">
        <f>(B11+D11)*1500</f>
        <v>0</v>
      </c>
      <c r="AY11" s="117">
        <f t="shared" ref="AY11:AY22" si="0">(F11+H11)*1000</f>
        <v>0</v>
      </c>
      <c r="AZ11" s="117">
        <f t="shared" ref="AZ11:AZ22" si="1">(J11+L11)*1500</f>
        <v>0</v>
      </c>
      <c r="BA11" s="117">
        <f t="shared" ref="BA11:BA22" si="2">(N11+P11)*1000</f>
        <v>0</v>
      </c>
      <c r="BB11" s="117">
        <f t="shared" ref="BB11:BB22" si="3">(R11+T11)*1500</f>
        <v>0</v>
      </c>
      <c r="BC11" s="117">
        <f t="shared" ref="BC11:BC22" si="4">(V11+X11)*1000</f>
        <v>0</v>
      </c>
      <c r="BD11" s="117">
        <f t="shared" ref="BD11:BD22" si="5">(Z11+AB11)*1500</f>
        <v>0</v>
      </c>
      <c r="BE11" s="117">
        <f t="shared" ref="BE11:BE22" si="6">(AD11+AF11)*1000</f>
        <v>0</v>
      </c>
      <c r="BF11" s="117">
        <f t="shared" ref="BF11:BF22" si="7">(AH11+AJ11)*1500</f>
        <v>0</v>
      </c>
      <c r="BG11" s="117">
        <f t="shared" ref="BG11:BG16" si="8">(AL11+AN11)*1000</f>
        <v>0</v>
      </c>
      <c r="BH11" s="117">
        <f t="shared" ref="BH11:BH22" si="9">(AP11+AR11)*1500</f>
        <v>0</v>
      </c>
      <c r="BI11" s="117">
        <f t="shared" ref="BI11:BI22" si="10">(AT11+AV11)*1000</f>
        <v>0</v>
      </c>
      <c r="BJ11" s="118">
        <f t="shared" ref="BJ11:BJ21" si="11">SUM(AX11:BI11)</f>
        <v>0</v>
      </c>
    </row>
    <row r="12" spans="1:63" ht="31.5" customHeight="1">
      <c r="A12" s="381" t="s">
        <v>1122</v>
      </c>
      <c r="B12" s="632"/>
      <c r="C12" s="632"/>
      <c r="D12" s="632"/>
      <c r="E12" s="632"/>
      <c r="F12" s="632"/>
      <c r="G12" s="632"/>
      <c r="H12" s="632"/>
      <c r="I12" s="637"/>
      <c r="J12" s="632"/>
      <c r="K12" s="632"/>
      <c r="L12" s="632"/>
      <c r="M12" s="632"/>
      <c r="N12" s="632"/>
      <c r="O12" s="632"/>
      <c r="P12" s="632"/>
      <c r="Q12" s="637"/>
      <c r="R12" s="632"/>
      <c r="S12" s="632"/>
      <c r="T12" s="632"/>
      <c r="U12" s="632"/>
      <c r="V12" s="632"/>
      <c r="W12" s="632"/>
      <c r="X12" s="632"/>
      <c r="Y12" s="637"/>
      <c r="Z12" s="632"/>
      <c r="AA12" s="632"/>
      <c r="AB12" s="632"/>
      <c r="AC12" s="632"/>
      <c r="AD12" s="632"/>
      <c r="AE12" s="632"/>
      <c r="AF12" s="632"/>
      <c r="AG12" s="637"/>
      <c r="AH12" s="632"/>
      <c r="AI12" s="632"/>
      <c r="AJ12" s="632"/>
      <c r="AK12" s="632"/>
      <c r="AL12" s="632"/>
      <c r="AM12" s="632"/>
      <c r="AN12" s="632"/>
      <c r="AO12" s="637"/>
      <c r="AP12" s="632"/>
      <c r="AQ12" s="632"/>
      <c r="AR12" s="632"/>
      <c r="AS12" s="632"/>
      <c r="AT12" s="632"/>
      <c r="AU12" s="632"/>
      <c r="AV12" s="632"/>
      <c r="AW12" s="632"/>
      <c r="AX12" s="116">
        <f t="shared" ref="AX12:AX22" si="12">(B12+D12)*1500</f>
        <v>0</v>
      </c>
      <c r="AY12" s="117">
        <f t="shared" si="0"/>
        <v>0</v>
      </c>
      <c r="AZ12" s="117">
        <f t="shared" si="1"/>
        <v>0</v>
      </c>
      <c r="BA12" s="117">
        <f t="shared" si="2"/>
        <v>0</v>
      </c>
      <c r="BB12" s="117">
        <f t="shared" si="3"/>
        <v>0</v>
      </c>
      <c r="BC12" s="117">
        <f t="shared" si="4"/>
        <v>0</v>
      </c>
      <c r="BD12" s="117">
        <f t="shared" si="5"/>
        <v>0</v>
      </c>
      <c r="BE12" s="117">
        <f t="shared" si="6"/>
        <v>0</v>
      </c>
      <c r="BF12" s="117">
        <f t="shared" si="7"/>
        <v>0</v>
      </c>
      <c r="BG12" s="117">
        <f t="shared" si="8"/>
        <v>0</v>
      </c>
      <c r="BH12" s="117">
        <f t="shared" si="9"/>
        <v>0</v>
      </c>
      <c r="BI12" s="117">
        <f t="shared" si="10"/>
        <v>0</v>
      </c>
      <c r="BJ12" s="118">
        <f t="shared" si="11"/>
        <v>0</v>
      </c>
    </row>
    <row r="13" spans="1:63" ht="31.5" customHeight="1">
      <c r="A13" s="381" t="s">
        <v>1123</v>
      </c>
      <c r="B13" s="632"/>
      <c r="C13" s="632"/>
      <c r="D13" s="632"/>
      <c r="E13" s="632"/>
      <c r="F13" s="632"/>
      <c r="G13" s="632"/>
      <c r="H13" s="632"/>
      <c r="I13" s="637"/>
      <c r="J13" s="632"/>
      <c r="K13" s="632"/>
      <c r="L13" s="632"/>
      <c r="M13" s="632"/>
      <c r="N13" s="632"/>
      <c r="O13" s="632"/>
      <c r="P13" s="632"/>
      <c r="Q13" s="637"/>
      <c r="R13" s="632"/>
      <c r="S13" s="632"/>
      <c r="T13" s="632"/>
      <c r="U13" s="632"/>
      <c r="V13" s="632"/>
      <c r="W13" s="632"/>
      <c r="X13" s="632"/>
      <c r="Y13" s="637"/>
      <c r="Z13" s="632"/>
      <c r="AA13" s="632"/>
      <c r="AB13" s="632"/>
      <c r="AC13" s="632"/>
      <c r="AD13" s="632"/>
      <c r="AE13" s="632"/>
      <c r="AF13" s="632"/>
      <c r="AG13" s="637"/>
      <c r="AH13" s="632"/>
      <c r="AI13" s="632"/>
      <c r="AJ13" s="632"/>
      <c r="AK13" s="632"/>
      <c r="AL13" s="632"/>
      <c r="AM13" s="632"/>
      <c r="AN13" s="632"/>
      <c r="AO13" s="637"/>
      <c r="AP13" s="632"/>
      <c r="AQ13" s="632"/>
      <c r="AR13" s="632"/>
      <c r="AS13" s="632"/>
      <c r="AT13" s="632"/>
      <c r="AU13" s="632"/>
      <c r="AV13" s="632"/>
      <c r="AW13" s="632"/>
      <c r="AX13" s="116">
        <f t="shared" si="12"/>
        <v>0</v>
      </c>
      <c r="AY13" s="117">
        <f t="shared" si="0"/>
        <v>0</v>
      </c>
      <c r="AZ13" s="117">
        <f t="shared" si="1"/>
        <v>0</v>
      </c>
      <c r="BA13" s="117">
        <f t="shared" si="2"/>
        <v>0</v>
      </c>
      <c r="BB13" s="117">
        <f t="shared" si="3"/>
        <v>0</v>
      </c>
      <c r="BC13" s="117">
        <f t="shared" si="4"/>
        <v>0</v>
      </c>
      <c r="BD13" s="117">
        <f t="shared" si="5"/>
        <v>0</v>
      </c>
      <c r="BE13" s="117">
        <f t="shared" si="6"/>
        <v>0</v>
      </c>
      <c r="BF13" s="117">
        <f t="shared" si="7"/>
        <v>0</v>
      </c>
      <c r="BG13" s="117">
        <f t="shared" si="8"/>
        <v>0</v>
      </c>
      <c r="BH13" s="117">
        <f t="shared" si="9"/>
        <v>0</v>
      </c>
      <c r="BI13" s="117">
        <f t="shared" si="10"/>
        <v>0</v>
      </c>
      <c r="BJ13" s="118">
        <f t="shared" si="11"/>
        <v>0</v>
      </c>
    </row>
    <row r="14" spans="1:63" ht="31.5" customHeight="1">
      <c r="A14" s="381" t="s">
        <v>1124</v>
      </c>
      <c r="B14" s="632"/>
      <c r="C14" s="632"/>
      <c r="D14" s="632"/>
      <c r="E14" s="632"/>
      <c r="F14" s="632"/>
      <c r="G14" s="632"/>
      <c r="H14" s="632"/>
      <c r="I14" s="637"/>
      <c r="J14" s="632"/>
      <c r="K14" s="632"/>
      <c r="L14" s="632"/>
      <c r="M14" s="632"/>
      <c r="N14" s="632"/>
      <c r="O14" s="632"/>
      <c r="P14" s="632"/>
      <c r="Q14" s="637"/>
      <c r="R14" s="632"/>
      <c r="S14" s="632"/>
      <c r="T14" s="632"/>
      <c r="U14" s="632"/>
      <c r="V14" s="632"/>
      <c r="W14" s="632"/>
      <c r="X14" s="632"/>
      <c r="Y14" s="637"/>
      <c r="Z14" s="632"/>
      <c r="AA14" s="632"/>
      <c r="AB14" s="632"/>
      <c r="AC14" s="632"/>
      <c r="AD14" s="632"/>
      <c r="AE14" s="632"/>
      <c r="AF14" s="632"/>
      <c r="AG14" s="637"/>
      <c r="AH14" s="632"/>
      <c r="AI14" s="632"/>
      <c r="AJ14" s="632"/>
      <c r="AK14" s="632"/>
      <c r="AL14" s="632"/>
      <c r="AM14" s="632"/>
      <c r="AN14" s="632"/>
      <c r="AO14" s="637"/>
      <c r="AP14" s="632"/>
      <c r="AQ14" s="632"/>
      <c r="AR14" s="632"/>
      <c r="AS14" s="632"/>
      <c r="AT14" s="632"/>
      <c r="AU14" s="632"/>
      <c r="AV14" s="632"/>
      <c r="AW14" s="632"/>
      <c r="AX14" s="116">
        <f t="shared" si="12"/>
        <v>0</v>
      </c>
      <c r="AY14" s="117">
        <f t="shared" si="0"/>
        <v>0</v>
      </c>
      <c r="AZ14" s="117">
        <f t="shared" si="1"/>
        <v>0</v>
      </c>
      <c r="BA14" s="117">
        <f t="shared" si="2"/>
        <v>0</v>
      </c>
      <c r="BB14" s="117">
        <f t="shared" si="3"/>
        <v>0</v>
      </c>
      <c r="BC14" s="117">
        <f t="shared" si="4"/>
        <v>0</v>
      </c>
      <c r="BD14" s="117">
        <f t="shared" si="5"/>
        <v>0</v>
      </c>
      <c r="BE14" s="117">
        <f t="shared" si="6"/>
        <v>0</v>
      </c>
      <c r="BF14" s="117">
        <f t="shared" si="7"/>
        <v>0</v>
      </c>
      <c r="BG14" s="117">
        <f t="shared" si="8"/>
        <v>0</v>
      </c>
      <c r="BH14" s="117">
        <f t="shared" si="9"/>
        <v>0</v>
      </c>
      <c r="BI14" s="117">
        <f t="shared" si="10"/>
        <v>0</v>
      </c>
      <c r="BJ14" s="118">
        <f t="shared" si="11"/>
        <v>0</v>
      </c>
    </row>
    <row r="15" spans="1:63" ht="31.5" customHeight="1">
      <c r="A15" s="381" t="s">
        <v>1125</v>
      </c>
      <c r="B15" s="632"/>
      <c r="C15" s="632"/>
      <c r="D15" s="632"/>
      <c r="E15" s="632"/>
      <c r="F15" s="632"/>
      <c r="G15" s="632"/>
      <c r="H15" s="632"/>
      <c r="I15" s="637"/>
      <c r="J15" s="632"/>
      <c r="K15" s="632"/>
      <c r="L15" s="632"/>
      <c r="M15" s="632"/>
      <c r="N15" s="632"/>
      <c r="O15" s="632"/>
      <c r="P15" s="632"/>
      <c r="Q15" s="637"/>
      <c r="R15" s="632"/>
      <c r="S15" s="632"/>
      <c r="T15" s="632"/>
      <c r="U15" s="632"/>
      <c r="V15" s="632"/>
      <c r="W15" s="632"/>
      <c r="X15" s="632"/>
      <c r="Y15" s="637"/>
      <c r="Z15" s="632"/>
      <c r="AA15" s="632"/>
      <c r="AB15" s="632"/>
      <c r="AC15" s="632"/>
      <c r="AD15" s="632"/>
      <c r="AE15" s="632"/>
      <c r="AF15" s="632"/>
      <c r="AG15" s="637"/>
      <c r="AH15" s="632"/>
      <c r="AI15" s="632"/>
      <c r="AJ15" s="632"/>
      <c r="AK15" s="632"/>
      <c r="AL15" s="632"/>
      <c r="AM15" s="632"/>
      <c r="AN15" s="632"/>
      <c r="AO15" s="637"/>
      <c r="AP15" s="632"/>
      <c r="AQ15" s="632"/>
      <c r="AR15" s="632"/>
      <c r="AS15" s="632"/>
      <c r="AT15" s="632"/>
      <c r="AU15" s="632"/>
      <c r="AV15" s="632"/>
      <c r="AW15" s="632"/>
      <c r="AX15" s="116">
        <f t="shared" si="12"/>
        <v>0</v>
      </c>
      <c r="AY15" s="117">
        <f t="shared" si="0"/>
        <v>0</v>
      </c>
      <c r="AZ15" s="117">
        <f t="shared" si="1"/>
        <v>0</v>
      </c>
      <c r="BA15" s="117">
        <f t="shared" si="2"/>
        <v>0</v>
      </c>
      <c r="BB15" s="117">
        <f t="shared" si="3"/>
        <v>0</v>
      </c>
      <c r="BC15" s="117">
        <f t="shared" si="4"/>
        <v>0</v>
      </c>
      <c r="BD15" s="117">
        <f t="shared" si="5"/>
        <v>0</v>
      </c>
      <c r="BE15" s="117">
        <f t="shared" si="6"/>
        <v>0</v>
      </c>
      <c r="BF15" s="117">
        <f t="shared" si="7"/>
        <v>0</v>
      </c>
      <c r="BG15" s="117">
        <f t="shared" si="8"/>
        <v>0</v>
      </c>
      <c r="BH15" s="117">
        <f t="shared" si="9"/>
        <v>0</v>
      </c>
      <c r="BI15" s="117">
        <f t="shared" si="10"/>
        <v>0</v>
      </c>
      <c r="BJ15" s="118">
        <f t="shared" si="11"/>
        <v>0</v>
      </c>
    </row>
    <row r="16" spans="1:63" ht="31.5" customHeight="1">
      <c r="A16" s="381" t="s">
        <v>1126</v>
      </c>
      <c r="B16" s="632"/>
      <c r="C16" s="632"/>
      <c r="D16" s="632"/>
      <c r="E16" s="632"/>
      <c r="F16" s="632"/>
      <c r="G16" s="632"/>
      <c r="H16" s="632"/>
      <c r="I16" s="637"/>
      <c r="J16" s="632"/>
      <c r="K16" s="632"/>
      <c r="L16" s="632"/>
      <c r="M16" s="632"/>
      <c r="N16" s="632"/>
      <c r="O16" s="632"/>
      <c r="P16" s="632"/>
      <c r="Q16" s="637"/>
      <c r="R16" s="632"/>
      <c r="S16" s="632"/>
      <c r="T16" s="632"/>
      <c r="U16" s="632"/>
      <c r="V16" s="632"/>
      <c r="W16" s="632"/>
      <c r="X16" s="632"/>
      <c r="Y16" s="637"/>
      <c r="Z16" s="632"/>
      <c r="AA16" s="632"/>
      <c r="AB16" s="632"/>
      <c r="AC16" s="632"/>
      <c r="AD16" s="632"/>
      <c r="AE16" s="632"/>
      <c r="AF16" s="632"/>
      <c r="AG16" s="637"/>
      <c r="AH16" s="632"/>
      <c r="AI16" s="632"/>
      <c r="AJ16" s="632"/>
      <c r="AK16" s="632"/>
      <c r="AL16" s="632"/>
      <c r="AM16" s="632"/>
      <c r="AN16" s="632"/>
      <c r="AO16" s="637"/>
      <c r="AP16" s="632"/>
      <c r="AQ16" s="632"/>
      <c r="AR16" s="632"/>
      <c r="AS16" s="632"/>
      <c r="AT16" s="632"/>
      <c r="AU16" s="632"/>
      <c r="AV16" s="632"/>
      <c r="AW16" s="632"/>
      <c r="AX16" s="116">
        <f t="shared" si="12"/>
        <v>0</v>
      </c>
      <c r="AY16" s="117">
        <f t="shared" si="0"/>
        <v>0</v>
      </c>
      <c r="AZ16" s="117">
        <f t="shared" si="1"/>
        <v>0</v>
      </c>
      <c r="BA16" s="117">
        <f t="shared" si="2"/>
        <v>0</v>
      </c>
      <c r="BB16" s="117">
        <f t="shared" si="3"/>
        <v>0</v>
      </c>
      <c r="BC16" s="117">
        <f t="shared" si="4"/>
        <v>0</v>
      </c>
      <c r="BD16" s="117">
        <f t="shared" si="5"/>
        <v>0</v>
      </c>
      <c r="BE16" s="117">
        <f t="shared" si="6"/>
        <v>0</v>
      </c>
      <c r="BF16" s="117">
        <f t="shared" si="7"/>
        <v>0</v>
      </c>
      <c r="BG16" s="117">
        <f t="shared" si="8"/>
        <v>0</v>
      </c>
      <c r="BH16" s="117">
        <f t="shared" si="9"/>
        <v>0</v>
      </c>
      <c r="BI16" s="117">
        <f t="shared" si="10"/>
        <v>0</v>
      </c>
      <c r="BJ16" s="118">
        <f t="shared" si="11"/>
        <v>0</v>
      </c>
    </row>
    <row r="17" spans="1:62" ht="31.5" customHeight="1">
      <c r="A17" s="381" t="s">
        <v>1127</v>
      </c>
      <c r="B17" s="632"/>
      <c r="C17" s="632"/>
      <c r="D17" s="632"/>
      <c r="E17" s="632"/>
      <c r="F17" s="632"/>
      <c r="G17" s="632"/>
      <c r="H17" s="632"/>
      <c r="I17" s="637"/>
      <c r="J17" s="632"/>
      <c r="K17" s="632"/>
      <c r="L17" s="632"/>
      <c r="M17" s="632"/>
      <c r="N17" s="632"/>
      <c r="O17" s="632"/>
      <c r="P17" s="632"/>
      <c r="Q17" s="637"/>
      <c r="R17" s="632"/>
      <c r="S17" s="632"/>
      <c r="T17" s="632"/>
      <c r="U17" s="632"/>
      <c r="V17" s="632"/>
      <c r="W17" s="632"/>
      <c r="X17" s="632"/>
      <c r="Y17" s="637"/>
      <c r="Z17" s="632"/>
      <c r="AA17" s="632"/>
      <c r="AB17" s="632"/>
      <c r="AC17" s="632"/>
      <c r="AD17" s="632"/>
      <c r="AE17" s="632"/>
      <c r="AF17" s="632"/>
      <c r="AG17" s="637"/>
      <c r="AH17" s="632"/>
      <c r="AI17" s="632"/>
      <c r="AJ17" s="632"/>
      <c r="AK17" s="632"/>
      <c r="AL17" s="632"/>
      <c r="AM17" s="632"/>
      <c r="AN17" s="632"/>
      <c r="AO17" s="637"/>
      <c r="AP17" s="632"/>
      <c r="AQ17" s="632"/>
      <c r="AR17" s="632"/>
      <c r="AS17" s="632"/>
      <c r="AT17" s="632"/>
      <c r="AU17" s="632"/>
      <c r="AV17" s="632"/>
      <c r="AW17" s="632"/>
      <c r="AX17" s="116">
        <f>(B17+D17)*1500</f>
        <v>0</v>
      </c>
      <c r="AY17" s="117">
        <f>(F17+H17)*1000</f>
        <v>0</v>
      </c>
      <c r="AZ17" s="117">
        <f>(J17+L17)*1500</f>
        <v>0</v>
      </c>
      <c r="BA17" s="117">
        <f>(N17+P17)*1000</f>
        <v>0</v>
      </c>
      <c r="BB17" s="117">
        <f>(R17+T17)*1500</f>
        <v>0</v>
      </c>
      <c r="BC17" s="117">
        <f>(V17+X17)*1000</f>
        <v>0</v>
      </c>
      <c r="BD17" s="117">
        <f>(Z17+AB17)*1500</f>
        <v>0</v>
      </c>
      <c r="BE17" s="117">
        <f>(AD17+AF17)*1000</f>
        <v>0</v>
      </c>
      <c r="BF17" s="117">
        <f>(AH17+AJ17)*1500</f>
        <v>0</v>
      </c>
      <c r="BG17" s="117">
        <f t="shared" ref="BG17:BG22" si="13">(AL17+AN17)*1000</f>
        <v>0</v>
      </c>
      <c r="BH17" s="117">
        <f>(AP17+AR17)*1500</f>
        <v>0</v>
      </c>
      <c r="BI17" s="117">
        <f>(AT17+AV17)*1000</f>
        <v>0</v>
      </c>
      <c r="BJ17" s="118">
        <f t="shared" si="11"/>
        <v>0</v>
      </c>
    </row>
    <row r="18" spans="1:62" ht="31.5" customHeight="1">
      <c r="A18" s="381" t="s">
        <v>1128</v>
      </c>
      <c r="B18" s="634">
        <f t="shared" ref="B18:AW18" si="14">B17</f>
        <v>0</v>
      </c>
      <c r="C18" s="634">
        <f t="shared" si="14"/>
        <v>0</v>
      </c>
      <c r="D18" s="634">
        <f t="shared" si="14"/>
        <v>0</v>
      </c>
      <c r="E18" s="634">
        <f t="shared" si="14"/>
        <v>0</v>
      </c>
      <c r="F18" s="634">
        <f t="shared" si="14"/>
        <v>0</v>
      </c>
      <c r="G18" s="634">
        <f t="shared" si="14"/>
        <v>0</v>
      </c>
      <c r="H18" s="634">
        <f t="shared" si="14"/>
        <v>0</v>
      </c>
      <c r="I18" s="638">
        <f t="shared" si="14"/>
        <v>0</v>
      </c>
      <c r="J18" s="634">
        <f t="shared" si="14"/>
        <v>0</v>
      </c>
      <c r="K18" s="634">
        <f t="shared" si="14"/>
        <v>0</v>
      </c>
      <c r="L18" s="634">
        <f t="shared" si="14"/>
        <v>0</v>
      </c>
      <c r="M18" s="634">
        <f t="shared" si="14"/>
        <v>0</v>
      </c>
      <c r="N18" s="634">
        <f t="shared" si="14"/>
        <v>0</v>
      </c>
      <c r="O18" s="634">
        <f t="shared" si="14"/>
        <v>0</v>
      </c>
      <c r="P18" s="634">
        <f t="shared" si="14"/>
        <v>0</v>
      </c>
      <c r="Q18" s="638">
        <f t="shared" si="14"/>
        <v>0</v>
      </c>
      <c r="R18" s="634">
        <f t="shared" si="14"/>
        <v>0</v>
      </c>
      <c r="S18" s="634">
        <f t="shared" si="14"/>
        <v>0</v>
      </c>
      <c r="T18" s="634">
        <f t="shared" si="14"/>
        <v>0</v>
      </c>
      <c r="U18" s="634">
        <f t="shared" si="14"/>
        <v>0</v>
      </c>
      <c r="V18" s="634">
        <f t="shared" si="14"/>
        <v>0</v>
      </c>
      <c r="W18" s="634">
        <f t="shared" si="14"/>
        <v>0</v>
      </c>
      <c r="X18" s="634">
        <f t="shared" si="14"/>
        <v>0</v>
      </c>
      <c r="Y18" s="638">
        <f t="shared" si="14"/>
        <v>0</v>
      </c>
      <c r="Z18" s="634">
        <f t="shared" si="14"/>
        <v>0</v>
      </c>
      <c r="AA18" s="634">
        <f t="shared" si="14"/>
        <v>0</v>
      </c>
      <c r="AB18" s="634">
        <f t="shared" si="14"/>
        <v>0</v>
      </c>
      <c r="AC18" s="634">
        <f t="shared" si="14"/>
        <v>0</v>
      </c>
      <c r="AD18" s="634">
        <f t="shared" si="14"/>
        <v>0</v>
      </c>
      <c r="AE18" s="634">
        <f t="shared" si="14"/>
        <v>0</v>
      </c>
      <c r="AF18" s="634">
        <f t="shared" si="14"/>
        <v>0</v>
      </c>
      <c r="AG18" s="638">
        <f t="shared" si="14"/>
        <v>0</v>
      </c>
      <c r="AH18" s="634">
        <f t="shared" si="14"/>
        <v>0</v>
      </c>
      <c r="AI18" s="634">
        <f t="shared" si="14"/>
        <v>0</v>
      </c>
      <c r="AJ18" s="634">
        <f t="shared" si="14"/>
        <v>0</v>
      </c>
      <c r="AK18" s="634">
        <f t="shared" si="14"/>
        <v>0</v>
      </c>
      <c r="AL18" s="634">
        <f t="shared" si="14"/>
        <v>0</v>
      </c>
      <c r="AM18" s="634">
        <f t="shared" si="14"/>
        <v>0</v>
      </c>
      <c r="AN18" s="634">
        <f t="shared" si="14"/>
        <v>0</v>
      </c>
      <c r="AO18" s="638">
        <f t="shared" si="14"/>
        <v>0</v>
      </c>
      <c r="AP18" s="634">
        <f t="shared" si="14"/>
        <v>0</v>
      </c>
      <c r="AQ18" s="634">
        <f t="shared" si="14"/>
        <v>0</v>
      </c>
      <c r="AR18" s="634">
        <f t="shared" si="14"/>
        <v>0</v>
      </c>
      <c r="AS18" s="634">
        <f t="shared" si="14"/>
        <v>0</v>
      </c>
      <c r="AT18" s="634">
        <f t="shared" si="14"/>
        <v>0</v>
      </c>
      <c r="AU18" s="634">
        <f t="shared" si="14"/>
        <v>0</v>
      </c>
      <c r="AV18" s="634">
        <f t="shared" si="14"/>
        <v>0</v>
      </c>
      <c r="AW18" s="634">
        <f t="shared" si="14"/>
        <v>0</v>
      </c>
      <c r="AX18" s="116">
        <f>(B18+D18)*1500</f>
        <v>0</v>
      </c>
      <c r="AY18" s="117">
        <f>(F18+H18)*1000</f>
        <v>0</v>
      </c>
      <c r="AZ18" s="117">
        <f>(J18+L18)*1500</f>
        <v>0</v>
      </c>
      <c r="BA18" s="117">
        <f>(N18+P18)*1000</f>
        <v>0</v>
      </c>
      <c r="BB18" s="117">
        <f>(R18+T18)*1500</f>
        <v>0</v>
      </c>
      <c r="BC18" s="117">
        <f>(V18+X18)*1000</f>
        <v>0</v>
      </c>
      <c r="BD18" s="117">
        <f>(Z18+AB18)*1500</f>
        <v>0</v>
      </c>
      <c r="BE18" s="117">
        <f>(AD18+AF18)*1000</f>
        <v>0</v>
      </c>
      <c r="BF18" s="117">
        <f>(AH18+AJ18)*1500</f>
        <v>0</v>
      </c>
      <c r="BG18" s="117">
        <f t="shared" si="13"/>
        <v>0</v>
      </c>
      <c r="BH18" s="117">
        <f>(AP18+AR18)*1500</f>
        <v>0</v>
      </c>
      <c r="BI18" s="117">
        <f>(AT18+AV18)*1000</f>
        <v>0</v>
      </c>
      <c r="BJ18" s="118">
        <f t="shared" si="11"/>
        <v>0</v>
      </c>
    </row>
    <row r="19" spans="1:62" ht="31.5" customHeight="1">
      <c r="A19" s="381" t="s">
        <v>1129</v>
      </c>
      <c r="B19" s="634">
        <f t="shared" ref="B19:B21" si="15">B18</f>
        <v>0</v>
      </c>
      <c r="C19" s="634">
        <f t="shared" ref="C19:C21" si="16">C18</f>
        <v>0</v>
      </c>
      <c r="D19" s="634">
        <f t="shared" ref="D19:D21" si="17">D18</f>
        <v>0</v>
      </c>
      <c r="E19" s="634">
        <f t="shared" ref="E19:E21" si="18">E18</f>
        <v>0</v>
      </c>
      <c r="F19" s="634">
        <f t="shared" ref="F19:F21" si="19">F18</f>
        <v>0</v>
      </c>
      <c r="G19" s="634">
        <f t="shared" ref="G19:G21" si="20">G18</f>
        <v>0</v>
      </c>
      <c r="H19" s="634">
        <f t="shared" ref="H19:H21" si="21">H18</f>
        <v>0</v>
      </c>
      <c r="I19" s="638">
        <f t="shared" ref="I19:I21" si="22">I18</f>
        <v>0</v>
      </c>
      <c r="J19" s="634">
        <f t="shared" ref="J19:J21" si="23">J18</f>
        <v>0</v>
      </c>
      <c r="K19" s="634">
        <f t="shared" ref="K19:K21" si="24">K18</f>
        <v>0</v>
      </c>
      <c r="L19" s="634">
        <f t="shared" ref="L19:L21" si="25">L18</f>
        <v>0</v>
      </c>
      <c r="M19" s="634">
        <f t="shared" ref="M19:M21" si="26">M18</f>
        <v>0</v>
      </c>
      <c r="N19" s="634">
        <f t="shared" ref="N19:N21" si="27">N18</f>
        <v>0</v>
      </c>
      <c r="O19" s="634">
        <f t="shared" ref="O19:O21" si="28">O18</f>
        <v>0</v>
      </c>
      <c r="P19" s="634">
        <f t="shared" ref="P19:P21" si="29">P18</f>
        <v>0</v>
      </c>
      <c r="Q19" s="638">
        <f t="shared" ref="Q19:Q21" si="30">Q18</f>
        <v>0</v>
      </c>
      <c r="R19" s="634">
        <f t="shared" ref="R19:R21" si="31">R18</f>
        <v>0</v>
      </c>
      <c r="S19" s="634">
        <f t="shared" ref="S19:S21" si="32">S18</f>
        <v>0</v>
      </c>
      <c r="T19" s="634">
        <f t="shared" ref="T19:T21" si="33">T18</f>
        <v>0</v>
      </c>
      <c r="U19" s="634">
        <f t="shared" ref="U19:U21" si="34">U18</f>
        <v>0</v>
      </c>
      <c r="V19" s="634">
        <f t="shared" ref="V19:V21" si="35">V18</f>
        <v>0</v>
      </c>
      <c r="W19" s="634">
        <f t="shared" ref="W19:W21" si="36">W18</f>
        <v>0</v>
      </c>
      <c r="X19" s="634">
        <f t="shared" ref="X19:X21" si="37">X18</f>
        <v>0</v>
      </c>
      <c r="Y19" s="638">
        <f t="shared" ref="Y19:Y21" si="38">Y18</f>
        <v>0</v>
      </c>
      <c r="Z19" s="634">
        <f t="shared" ref="Z19:Z21" si="39">Z18</f>
        <v>0</v>
      </c>
      <c r="AA19" s="634">
        <f t="shared" ref="AA19:AA21" si="40">AA18</f>
        <v>0</v>
      </c>
      <c r="AB19" s="634">
        <f t="shared" ref="AB19:AB21" si="41">AB18</f>
        <v>0</v>
      </c>
      <c r="AC19" s="634">
        <f t="shared" ref="AC19:AC21" si="42">AC18</f>
        <v>0</v>
      </c>
      <c r="AD19" s="634">
        <f t="shared" ref="AD19:AD21" si="43">AD18</f>
        <v>0</v>
      </c>
      <c r="AE19" s="634">
        <f t="shared" ref="AE19:AE21" si="44">AE18</f>
        <v>0</v>
      </c>
      <c r="AF19" s="634">
        <f t="shared" ref="AF19:AF21" si="45">AF18</f>
        <v>0</v>
      </c>
      <c r="AG19" s="638">
        <f t="shared" ref="AG19:AG21" si="46">AG18</f>
        <v>0</v>
      </c>
      <c r="AH19" s="634">
        <f t="shared" ref="AH19:AH21" si="47">AH18</f>
        <v>0</v>
      </c>
      <c r="AI19" s="634">
        <f t="shared" ref="AI19:AI21" si="48">AI18</f>
        <v>0</v>
      </c>
      <c r="AJ19" s="634">
        <f t="shared" ref="AJ19:AJ21" si="49">AJ18</f>
        <v>0</v>
      </c>
      <c r="AK19" s="634">
        <f t="shared" ref="AK19:AK21" si="50">AK18</f>
        <v>0</v>
      </c>
      <c r="AL19" s="634">
        <f t="shared" ref="AL19:AL21" si="51">AL18</f>
        <v>0</v>
      </c>
      <c r="AM19" s="634">
        <f t="shared" ref="AM19:AM21" si="52">AM18</f>
        <v>0</v>
      </c>
      <c r="AN19" s="634">
        <f t="shared" ref="AN19:AN21" si="53">AN18</f>
        <v>0</v>
      </c>
      <c r="AO19" s="638">
        <f t="shared" ref="AO19:AO21" si="54">AO18</f>
        <v>0</v>
      </c>
      <c r="AP19" s="634">
        <f t="shared" ref="AP19:AP21" si="55">AP18</f>
        <v>0</v>
      </c>
      <c r="AQ19" s="634">
        <f t="shared" ref="AQ19:AQ21" si="56">AQ18</f>
        <v>0</v>
      </c>
      <c r="AR19" s="634">
        <f t="shared" ref="AR19:AR21" si="57">AR18</f>
        <v>0</v>
      </c>
      <c r="AS19" s="634">
        <f t="shared" ref="AS19:AS21" si="58">AS18</f>
        <v>0</v>
      </c>
      <c r="AT19" s="634">
        <f t="shared" ref="AT19:AT21" si="59">AT18</f>
        <v>0</v>
      </c>
      <c r="AU19" s="634">
        <f t="shared" ref="AU19:AU21" si="60">AU18</f>
        <v>0</v>
      </c>
      <c r="AV19" s="634">
        <f t="shared" ref="AV19:AV21" si="61">AV18</f>
        <v>0</v>
      </c>
      <c r="AW19" s="634">
        <f t="shared" ref="AW19:AW21" si="62">AW18</f>
        <v>0</v>
      </c>
      <c r="AX19" s="116">
        <f>(B19+D19)*1500</f>
        <v>0</v>
      </c>
      <c r="AY19" s="117">
        <f>(F19+H19)*1000</f>
        <v>0</v>
      </c>
      <c r="AZ19" s="117">
        <f>(J19+L19)*1500</f>
        <v>0</v>
      </c>
      <c r="BA19" s="117">
        <f>(N19+P19)*1000</f>
        <v>0</v>
      </c>
      <c r="BB19" s="117">
        <f>(R19+T19)*1500</f>
        <v>0</v>
      </c>
      <c r="BC19" s="117">
        <f>(V19+X19)*1000</f>
        <v>0</v>
      </c>
      <c r="BD19" s="117">
        <f>(Z19+AB19)*1500</f>
        <v>0</v>
      </c>
      <c r="BE19" s="117">
        <f>(AD19+AF19)*1000</f>
        <v>0</v>
      </c>
      <c r="BF19" s="117">
        <f>(AH19+AJ19)*1500</f>
        <v>0</v>
      </c>
      <c r="BG19" s="117">
        <f t="shared" si="13"/>
        <v>0</v>
      </c>
      <c r="BH19" s="117">
        <f>(AP19+AR19)*1500</f>
        <v>0</v>
      </c>
      <c r="BI19" s="117">
        <f>(AT19+AV19)*1000</f>
        <v>0</v>
      </c>
      <c r="BJ19" s="118">
        <f t="shared" si="11"/>
        <v>0</v>
      </c>
    </row>
    <row r="20" spans="1:62" ht="31.5" customHeight="1">
      <c r="A20" s="381" t="s">
        <v>1130</v>
      </c>
      <c r="B20" s="634">
        <f t="shared" si="15"/>
        <v>0</v>
      </c>
      <c r="C20" s="634">
        <f t="shared" si="16"/>
        <v>0</v>
      </c>
      <c r="D20" s="634">
        <f t="shared" si="17"/>
        <v>0</v>
      </c>
      <c r="E20" s="634">
        <f t="shared" si="18"/>
        <v>0</v>
      </c>
      <c r="F20" s="634">
        <f t="shared" si="19"/>
        <v>0</v>
      </c>
      <c r="G20" s="634">
        <f t="shared" si="20"/>
        <v>0</v>
      </c>
      <c r="H20" s="634">
        <f t="shared" si="21"/>
        <v>0</v>
      </c>
      <c r="I20" s="638">
        <f t="shared" si="22"/>
        <v>0</v>
      </c>
      <c r="J20" s="634">
        <f t="shared" si="23"/>
        <v>0</v>
      </c>
      <c r="K20" s="634">
        <f t="shared" si="24"/>
        <v>0</v>
      </c>
      <c r="L20" s="634">
        <f t="shared" si="25"/>
        <v>0</v>
      </c>
      <c r="M20" s="634">
        <f t="shared" si="26"/>
        <v>0</v>
      </c>
      <c r="N20" s="634">
        <f t="shared" si="27"/>
        <v>0</v>
      </c>
      <c r="O20" s="634">
        <f t="shared" si="28"/>
        <v>0</v>
      </c>
      <c r="P20" s="634">
        <f t="shared" si="29"/>
        <v>0</v>
      </c>
      <c r="Q20" s="638">
        <f t="shared" si="30"/>
        <v>0</v>
      </c>
      <c r="R20" s="634">
        <f t="shared" si="31"/>
        <v>0</v>
      </c>
      <c r="S20" s="634">
        <f t="shared" si="32"/>
        <v>0</v>
      </c>
      <c r="T20" s="634">
        <f t="shared" si="33"/>
        <v>0</v>
      </c>
      <c r="U20" s="634">
        <f t="shared" si="34"/>
        <v>0</v>
      </c>
      <c r="V20" s="634">
        <f t="shared" si="35"/>
        <v>0</v>
      </c>
      <c r="W20" s="634">
        <f t="shared" si="36"/>
        <v>0</v>
      </c>
      <c r="X20" s="634">
        <f t="shared" si="37"/>
        <v>0</v>
      </c>
      <c r="Y20" s="638">
        <f t="shared" si="38"/>
        <v>0</v>
      </c>
      <c r="Z20" s="634">
        <f t="shared" si="39"/>
        <v>0</v>
      </c>
      <c r="AA20" s="634">
        <f t="shared" si="40"/>
        <v>0</v>
      </c>
      <c r="AB20" s="634">
        <f t="shared" si="41"/>
        <v>0</v>
      </c>
      <c r="AC20" s="634">
        <f t="shared" si="42"/>
        <v>0</v>
      </c>
      <c r="AD20" s="634">
        <f t="shared" si="43"/>
        <v>0</v>
      </c>
      <c r="AE20" s="634">
        <f t="shared" si="44"/>
        <v>0</v>
      </c>
      <c r="AF20" s="634">
        <f t="shared" si="45"/>
        <v>0</v>
      </c>
      <c r="AG20" s="638">
        <f t="shared" si="46"/>
        <v>0</v>
      </c>
      <c r="AH20" s="634">
        <f t="shared" si="47"/>
        <v>0</v>
      </c>
      <c r="AI20" s="634">
        <f t="shared" si="48"/>
        <v>0</v>
      </c>
      <c r="AJ20" s="634">
        <f t="shared" si="49"/>
        <v>0</v>
      </c>
      <c r="AK20" s="634">
        <f t="shared" si="50"/>
        <v>0</v>
      </c>
      <c r="AL20" s="634">
        <f t="shared" si="51"/>
        <v>0</v>
      </c>
      <c r="AM20" s="634">
        <f t="shared" si="52"/>
        <v>0</v>
      </c>
      <c r="AN20" s="634">
        <f t="shared" si="53"/>
        <v>0</v>
      </c>
      <c r="AO20" s="638">
        <f t="shared" si="54"/>
        <v>0</v>
      </c>
      <c r="AP20" s="634">
        <f t="shared" si="55"/>
        <v>0</v>
      </c>
      <c r="AQ20" s="634">
        <f t="shared" si="56"/>
        <v>0</v>
      </c>
      <c r="AR20" s="634">
        <f t="shared" si="57"/>
        <v>0</v>
      </c>
      <c r="AS20" s="634">
        <f t="shared" si="58"/>
        <v>0</v>
      </c>
      <c r="AT20" s="634">
        <f t="shared" si="59"/>
        <v>0</v>
      </c>
      <c r="AU20" s="634">
        <f t="shared" si="60"/>
        <v>0</v>
      </c>
      <c r="AV20" s="634">
        <f t="shared" si="61"/>
        <v>0</v>
      </c>
      <c r="AW20" s="634">
        <f t="shared" si="62"/>
        <v>0</v>
      </c>
      <c r="AX20" s="116">
        <f>(B20+D20)*1500</f>
        <v>0</v>
      </c>
      <c r="AY20" s="117">
        <f>(F20+H20)*1000</f>
        <v>0</v>
      </c>
      <c r="AZ20" s="117">
        <f>(J20+L20)*1500</f>
        <v>0</v>
      </c>
      <c r="BA20" s="117">
        <f>(N20+P20)*1000</f>
        <v>0</v>
      </c>
      <c r="BB20" s="117">
        <f>(R20+T20)*1500</f>
        <v>0</v>
      </c>
      <c r="BC20" s="117">
        <f>(V20+X20)*1000</f>
        <v>0</v>
      </c>
      <c r="BD20" s="117">
        <f>(Z20+AB20)*1500</f>
        <v>0</v>
      </c>
      <c r="BE20" s="117">
        <f>(AD20+AF20)*1000</f>
        <v>0</v>
      </c>
      <c r="BF20" s="117">
        <f>(AH20+AJ20)*1500</f>
        <v>0</v>
      </c>
      <c r="BG20" s="117">
        <f t="shared" si="13"/>
        <v>0</v>
      </c>
      <c r="BH20" s="117">
        <f>(AP20+AR20)*1500</f>
        <v>0</v>
      </c>
      <c r="BI20" s="117">
        <f>(AT20+AV20)*1000</f>
        <v>0</v>
      </c>
      <c r="BJ20" s="118">
        <f t="shared" si="11"/>
        <v>0</v>
      </c>
    </row>
    <row r="21" spans="1:62" ht="31.5" customHeight="1">
      <c r="A21" s="381" t="s">
        <v>1131</v>
      </c>
      <c r="B21" s="634">
        <f t="shared" si="15"/>
        <v>0</v>
      </c>
      <c r="C21" s="634">
        <f t="shared" si="16"/>
        <v>0</v>
      </c>
      <c r="D21" s="634">
        <f t="shared" si="17"/>
        <v>0</v>
      </c>
      <c r="E21" s="634">
        <f t="shared" si="18"/>
        <v>0</v>
      </c>
      <c r="F21" s="634">
        <f t="shared" si="19"/>
        <v>0</v>
      </c>
      <c r="G21" s="634">
        <f t="shared" si="20"/>
        <v>0</v>
      </c>
      <c r="H21" s="634">
        <f t="shared" si="21"/>
        <v>0</v>
      </c>
      <c r="I21" s="638">
        <f t="shared" si="22"/>
        <v>0</v>
      </c>
      <c r="J21" s="634">
        <f t="shared" si="23"/>
        <v>0</v>
      </c>
      <c r="K21" s="634">
        <f t="shared" si="24"/>
        <v>0</v>
      </c>
      <c r="L21" s="634">
        <f t="shared" si="25"/>
        <v>0</v>
      </c>
      <c r="M21" s="634">
        <f t="shared" si="26"/>
        <v>0</v>
      </c>
      <c r="N21" s="634">
        <f t="shared" si="27"/>
        <v>0</v>
      </c>
      <c r="O21" s="634">
        <f t="shared" si="28"/>
        <v>0</v>
      </c>
      <c r="P21" s="634">
        <f t="shared" si="29"/>
        <v>0</v>
      </c>
      <c r="Q21" s="638">
        <f t="shared" si="30"/>
        <v>0</v>
      </c>
      <c r="R21" s="634">
        <f t="shared" si="31"/>
        <v>0</v>
      </c>
      <c r="S21" s="634">
        <f t="shared" si="32"/>
        <v>0</v>
      </c>
      <c r="T21" s="634">
        <f t="shared" si="33"/>
        <v>0</v>
      </c>
      <c r="U21" s="634">
        <f t="shared" si="34"/>
        <v>0</v>
      </c>
      <c r="V21" s="634">
        <f t="shared" si="35"/>
        <v>0</v>
      </c>
      <c r="W21" s="634">
        <f t="shared" si="36"/>
        <v>0</v>
      </c>
      <c r="X21" s="634">
        <f t="shared" si="37"/>
        <v>0</v>
      </c>
      <c r="Y21" s="638">
        <f t="shared" si="38"/>
        <v>0</v>
      </c>
      <c r="Z21" s="634">
        <f t="shared" si="39"/>
        <v>0</v>
      </c>
      <c r="AA21" s="634">
        <f t="shared" si="40"/>
        <v>0</v>
      </c>
      <c r="AB21" s="634">
        <f t="shared" si="41"/>
        <v>0</v>
      </c>
      <c r="AC21" s="634">
        <f t="shared" si="42"/>
        <v>0</v>
      </c>
      <c r="AD21" s="634">
        <f t="shared" si="43"/>
        <v>0</v>
      </c>
      <c r="AE21" s="634">
        <f t="shared" si="44"/>
        <v>0</v>
      </c>
      <c r="AF21" s="634">
        <f t="shared" si="45"/>
        <v>0</v>
      </c>
      <c r="AG21" s="638">
        <f t="shared" si="46"/>
        <v>0</v>
      </c>
      <c r="AH21" s="634">
        <f t="shared" si="47"/>
        <v>0</v>
      </c>
      <c r="AI21" s="634">
        <f t="shared" si="48"/>
        <v>0</v>
      </c>
      <c r="AJ21" s="634">
        <f t="shared" si="49"/>
        <v>0</v>
      </c>
      <c r="AK21" s="634">
        <f t="shared" si="50"/>
        <v>0</v>
      </c>
      <c r="AL21" s="634">
        <f t="shared" si="51"/>
        <v>0</v>
      </c>
      <c r="AM21" s="634">
        <f t="shared" si="52"/>
        <v>0</v>
      </c>
      <c r="AN21" s="634">
        <f t="shared" si="53"/>
        <v>0</v>
      </c>
      <c r="AO21" s="638">
        <f t="shared" si="54"/>
        <v>0</v>
      </c>
      <c r="AP21" s="634">
        <f t="shared" si="55"/>
        <v>0</v>
      </c>
      <c r="AQ21" s="634">
        <f t="shared" si="56"/>
        <v>0</v>
      </c>
      <c r="AR21" s="634">
        <f t="shared" si="57"/>
        <v>0</v>
      </c>
      <c r="AS21" s="634">
        <f t="shared" si="58"/>
        <v>0</v>
      </c>
      <c r="AT21" s="634">
        <f t="shared" si="59"/>
        <v>0</v>
      </c>
      <c r="AU21" s="634">
        <f t="shared" si="60"/>
        <v>0</v>
      </c>
      <c r="AV21" s="634">
        <f t="shared" si="61"/>
        <v>0</v>
      </c>
      <c r="AW21" s="634">
        <f t="shared" si="62"/>
        <v>0</v>
      </c>
      <c r="AX21" s="116">
        <f>(B21+D21)*1500</f>
        <v>0</v>
      </c>
      <c r="AY21" s="117">
        <f>(F21+H21)*1000</f>
        <v>0</v>
      </c>
      <c r="AZ21" s="117">
        <f>(J21+L21)*1500</f>
        <v>0</v>
      </c>
      <c r="BA21" s="117">
        <f>(N21+P21)*1000</f>
        <v>0</v>
      </c>
      <c r="BB21" s="117">
        <f>(R21+T21)*1500</f>
        <v>0</v>
      </c>
      <c r="BC21" s="117">
        <f>(V21+X21)*1000</f>
        <v>0</v>
      </c>
      <c r="BD21" s="117">
        <f>(Z21+AB21)*1500</f>
        <v>0</v>
      </c>
      <c r="BE21" s="117">
        <f>(AD21+AF21)*1000</f>
        <v>0</v>
      </c>
      <c r="BF21" s="117">
        <f>(AH21+AJ21)*1500</f>
        <v>0</v>
      </c>
      <c r="BG21" s="117">
        <f t="shared" si="13"/>
        <v>0</v>
      </c>
      <c r="BH21" s="117">
        <f>(AP21+AR21)*1500</f>
        <v>0</v>
      </c>
      <c r="BI21" s="117">
        <f>(AT21+AV21)*1000</f>
        <v>0</v>
      </c>
      <c r="BJ21" s="118">
        <f t="shared" si="11"/>
        <v>0</v>
      </c>
    </row>
    <row r="22" spans="1:62" ht="31.5" customHeight="1" thickBot="1">
      <c r="A22" s="119" t="s">
        <v>21</v>
      </c>
      <c r="B22" s="120">
        <f t="shared" ref="B22:AW22" si="63">SUM(B10:B21)</f>
        <v>0</v>
      </c>
      <c r="C22" s="120">
        <f t="shared" si="63"/>
        <v>0</v>
      </c>
      <c r="D22" s="120">
        <f t="shared" si="63"/>
        <v>0</v>
      </c>
      <c r="E22" s="120">
        <f t="shared" si="63"/>
        <v>0</v>
      </c>
      <c r="F22" s="120">
        <f t="shared" si="63"/>
        <v>0</v>
      </c>
      <c r="G22" s="120">
        <f t="shared" si="63"/>
        <v>0</v>
      </c>
      <c r="H22" s="120">
        <f t="shared" si="63"/>
        <v>0</v>
      </c>
      <c r="I22" s="121">
        <f t="shared" si="63"/>
        <v>0</v>
      </c>
      <c r="J22" s="122">
        <f t="shared" si="63"/>
        <v>0</v>
      </c>
      <c r="K22" s="120">
        <f t="shared" si="63"/>
        <v>0</v>
      </c>
      <c r="L22" s="120">
        <f t="shared" si="63"/>
        <v>0</v>
      </c>
      <c r="M22" s="120">
        <f t="shared" si="63"/>
        <v>0</v>
      </c>
      <c r="N22" s="120">
        <f t="shared" si="63"/>
        <v>0</v>
      </c>
      <c r="O22" s="120">
        <f t="shared" si="63"/>
        <v>0</v>
      </c>
      <c r="P22" s="120">
        <f t="shared" si="63"/>
        <v>0</v>
      </c>
      <c r="Q22" s="121">
        <f t="shared" si="63"/>
        <v>0</v>
      </c>
      <c r="R22" s="123">
        <f t="shared" si="63"/>
        <v>0</v>
      </c>
      <c r="S22" s="120">
        <f t="shared" si="63"/>
        <v>0</v>
      </c>
      <c r="T22" s="120">
        <f t="shared" si="63"/>
        <v>0</v>
      </c>
      <c r="U22" s="120">
        <f t="shared" si="63"/>
        <v>0</v>
      </c>
      <c r="V22" s="120">
        <f t="shared" si="63"/>
        <v>0</v>
      </c>
      <c r="W22" s="120">
        <f t="shared" si="63"/>
        <v>0</v>
      </c>
      <c r="X22" s="120">
        <f t="shared" si="63"/>
        <v>0</v>
      </c>
      <c r="Y22" s="121">
        <f t="shared" si="63"/>
        <v>0</v>
      </c>
      <c r="Z22" s="123">
        <f t="shared" si="63"/>
        <v>0</v>
      </c>
      <c r="AA22" s="120">
        <f t="shared" si="63"/>
        <v>0</v>
      </c>
      <c r="AB22" s="120">
        <f t="shared" si="63"/>
        <v>0</v>
      </c>
      <c r="AC22" s="120">
        <f t="shared" si="63"/>
        <v>0</v>
      </c>
      <c r="AD22" s="120">
        <f t="shared" si="63"/>
        <v>0</v>
      </c>
      <c r="AE22" s="120">
        <f t="shared" si="63"/>
        <v>0</v>
      </c>
      <c r="AF22" s="120">
        <f t="shared" si="63"/>
        <v>0</v>
      </c>
      <c r="AG22" s="121">
        <f t="shared" si="63"/>
        <v>0</v>
      </c>
      <c r="AH22" s="123">
        <f t="shared" si="63"/>
        <v>0</v>
      </c>
      <c r="AI22" s="120">
        <f t="shared" si="63"/>
        <v>0</v>
      </c>
      <c r="AJ22" s="120">
        <f t="shared" si="63"/>
        <v>0</v>
      </c>
      <c r="AK22" s="120">
        <f t="shared" si="63"/>
        <v>0</v>
      </c>
      <c r="AL22" s="120">
        <f t="shared" si="63"/>
        <v>0</v>
      </c>
      <c r="AM22" s="120">
        <f t="shared" si="63"/>
        <v>0</v>
      </c>
      <c r="AN22" s="120">
        <f t="shared" si="63"/>
        <v>0</v>
      </c>
      <c r="AO22" s="121">
        <f t="shared" si="63"/>
        <v>0</v>
      </c>
      <c r="AP22" s="123">
        <f t="shared" si="63"/>
        <v>0</v>
      </c>
      <c r="AQ22" s="120">
        <f t="shared" si="63"/>
        <v>0</v>
      </c>
      <c r="AR22" s="120">
        <f t="shared" si="63"/>
        <v>0</v>
      </c>
      <c r="AS22" s="120">
        <f t="shared" si="63"/>
        <v>0</v>
      </c>
      <c r="AT22" s="120">
        <f t="shared" si="63"/>
        <v>0</v>
      </c>
      <c r="AU22" s="120">
        <f t="shared" si="63"/>
        <v>0</v>
      </c>
      <c r="AV22" s="120">
        <f t="shared" si="63"/>
        <v>0</v>
      </c>
      <c r="AW22" s="124">
        <f t="shared" si="63"/>
        <v>0</v>
      </c>
      <c r="AX22" s="125">
        <f t="shared" si="12"/>
        <v>0</v>
      </c>
      <c r="AY22" s="126">
        <f t="shared" si="0"/>
        <v>0</v>
      </c>
      <c r="AZ22" s="126">
        <f t="shared" si="1"/>
        <v>0</v>
      </c>
      <c r="BA22" s="126">
        <f t="shared" si="2"/>
        <v>0</v>
      </c>
      <c r="BB22" s="126">
        <f t="shared" si="3"/>
        <v>0</v>
      </c>
      <c r="BC22" s="126">
        <f t="shared" si="4"/>
        <v>0</v>
      </c>
      <c r="BD22" s="126">
        <f t="shared" si="5"/>
        <v>0</v>
      </c>
      <c r="BE22" s="126">
        <f t="shared" si="6"/>
        <v>0</v>
      </c>
      <c r="BF22" s="126">
        <f t="shared" si="7"/>
        <v>0</v>
      </c>
      <c r="BG22" s="126">
        <f t="shared" si="13"/>
        <v>0</v>
      </c>
      <c r="BH22" s="126">
        <f t="shared" si="9"/>
        <v>0</v>
      </c>
      <c r="BI22" s="126">
        <f t="shared" si="10"/>
        <v>0</v>
      </c>
      <c r="BJ22" s="481">
        <f>SUM(AX22:BI22)</f>
        <v>0</v>
      </c>
    </row>
    <row r="23" spans="1:62" ht="35.25" customHeight="1">
      <c r="A23" s="115" t="s">
        <v>140</v>
      </c>
      <c r="B23" s="104" t="s">
        <v>141</v>
      </c>
    </row>
    <row r="24" spans="1:62" ht="20.25" customHeight="1">
      <c r="A24" s="115"/>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27"/>
      <c r="AM24" s="127"/>
      <c r="AN24" s="127"/>
      <c r="AO24" s="127"/>
      <c r="AP24" s="127"/>
      <c r="AQ24" s="127"/>
      <c r="AR24" s="127"/>
      <c r="AS24" s="127"/>
      <c r="AT24" s="127"/>
      <c r="AU24" s="127"/>
      <c r="AV24" s="127"/>
      <c r="AW24" s="127"/>
    </row>
    <row r="27" spans="1:62">
      <c r="B27" s="104" t="s">
        <v>309</v>
      </c>
      <c r="C27" s="104" t="s">
        <v>310</v>
      </c>
    </row>
    <row r="28" spans="1:62">
      <c r="B28" s="104">
        <f>'別紙6-2【要入力】'!K9</f>
        <v>0</v>
      </c>
      <c r="C28" s="104">
        <f>'別紙6-2【要入力】'!H20</f>
        <v>0</v>
      </c>
    </row>
  </sheetData>
  <sheetProtection algorithmName="SHA-512" hashValue="6btg6sd0IKVPbdX5X55sp3Ktnzkd/QlLjOjBXKYnr2KkVNWiOSs/tDc6yaqfOAHeoqgTVE7t6oiVZSFuqMUs+Q==" saltValue="kgJ198GKfN0MSvEBYPQddQ==" spinCount="100000" sheet="1" selectLockedCells="1"/>
  <protectedRanges>
    <protectedRange sqref="U2 AC2 AK2 AS2" name="範囲1"/>
    <protectedRange sqref="B23:I23 R23:AW23" name="範囲1_1"/>
    <protectedRange sqref="B10:AW21" name="範囲1_2_1"/>
  </protectedRanges>
  <mergeCells count="66">
    <mergeCell ref="BH5:BI6"/>
    <mergeCell ref="BH7:BH8"/>
    <mergeCell ref="BI7:BI8"/>
    <mergeCell ref="BD5:BE6"/>
    <mergeCell ref="BD7:BD8"/>
    <mergeCell ref="BE7:BE8"/>
    <mergeCell ref="BF5:BG6"/>
    <mergeCell ref="BF7:BF8"/>
    <mergeCell ref="BG7:BG8"/>
    <mergeCell ref="AP6:AS6"/>
    <mergeCell ref="AT6:AW6"/>
    <mergeCell ref="AP7:AQ7"/>
    <mergeCell ref="AR7:AS7"/>
    <mergeCell ref="AT7:AU7"/>
    <mergeCell ref="AV7:AW7"/>
    <mergeCell ref="BC7:BC8"/>
    <mergeCell ref="Z5:AG5"/>
    <mergeCell ref="Z6:AC6"/>
    <mergeCell ref="AD6:AG6"/>
    <mergeCell ref="Z7:AA7"/>
    <mergeCell ref="AB7:AC7"/>
    <mergeCell ref="AD7:AE7"/>
    <mergeCell ref="AY7:AY8"/>
    <mergeCell ref="AH5:AO5"/>
    <mergeCell ref="AH6:AK6"/>
    <mergeCell ref="AL6:AO6"/>
    <mergeCell ref="AH7:AI7"/>
    <mergeCell ref="AJ7:AK7"/>
    <mergeCell ref="AL7:AM7"/>
    <mergeCell ref="AN7:AO7"/>
    <mergeCell ref="AP5:AW5"/>
    <mergeCell ref="AX7:AX8"/>
    <mergeCell ref="AF7:AG7"/>
    <mergeCell ref="AZ7:AZ8"/>
    <mergeCell ref="BA7:BA8"/>
    <mergeCell ref="BB7:BB8"/>
    <mergeCell ref="N6:Q6"/>
    <mergeCell ref="R6:U6"/>
    <mergeCell ref="V6:Y6"/>
    <mergeCell ref="B7:C7"/>
    <mergeCell ref="D7:E7"/>
    <mergeCell ref="F7:G7"/>
    <mergeCell ref="H7:I7"/>
    <mergeCell ref="J7:K7"/>
    <mergeCell ref="L7:M7"/>
    <mergeCell ref="N7:O7"/>
    <mergeCell ref="R7:S7"/>
    <mergeCell ref="T7:U7"/>
    <mergeCell ref="V7:W7"/>
    <mergeCell ref="X7:Y7"/>
    <mergeCell ref="E1:BB1"/>
    <mergeCell ref="BK2:BK3"/>
    <mergeCell ref="A4:A9"/>
    <mergeCell ref="B4:Y4"/>
    <mergeCell ref="AX4:BJ4"/>
    <mergeCell ref="B5:I5"/>
    <mergeCell ref="J5:Q5"/>
    <mergeCell ref="R5:Y5"/>
    <mergeCell ref="AX5:AY6"/>
    <mergeCell ref="AZ5:BA6"/>
    <mergeCell ref="P7:Q7"/>
    <mergeCell ref="BB5:BC6"/>
    <mergeCell ref="BJ5:BJ8"/>
    <mergeCell ref="B6:E6"/>
    <mergeCell ref="F6:I6"/>
    <mergeCell ref="J6:M6"/>
  </mergeCells>
  <phoneticPr fontId="4"/>
  <conditionalFormatting sqref="B10:AW21">
    <cfRule type="containsBlanks" dxfId="36" priority="1">
      <formula>LEN(TRIM(B10))=0</formula>
    </cfRule>
    <cfRule type="cellIs" dxfId="35" priority="2" operator="greaterThanOrEqual">
      <formula>0</formula>
    </cfRule>
  </conditionalFormatting>
  <dataValidations count="1">
    <dataValidation type="whole" operator="greaterThanOrEqual" allowBlank="1" showInputMessage="1" showErrorMessage="1" sqref="B10:AW21" xr:uid="{8F7AE424-6C67-4A0C-AF45-E92F6279881E}">
      <formula1>0</formula1>
    </dataValidation>
  </dataValidations>
  <printOptions horizontalCentered="1" verticalCentered="1"/>
  <pageMargins left="0" right="0" top="0.78740157480314965" bottom="0.39370078740157483" header="0.51181102362204722" footer="0.51181102362204722"/>
  <pageSetup paperSize="9" scale="35" orientation="landscape" horizontalDpi="400" verticalDpi="400"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AB517-7B69-4982-A1C5-5B8D04A939E2}">
  <sheetPr codeName="Sheet7">
    <tabColor theme="9" tint="0.39997558519241921"/>
    <pageSetUpPr fitToPage="1"/>
  </sheetPr>
  <dimension ref="A1:BK27"/>
  <sheetViews>
    <sheetView showGridLines="0" view="pageBreakPreview" zoomScale="55" zoomScaleNormal="75" zoomScaleSheetLayoutView="55" workbookViewId="0">
      <selection activeCell="AB17" sqref="AB17"/>
    </sheetView>
  </sheetViews>
  <sheetFormatPr defaultRowHeight="13.2"/>
  <cols>
    <col min="1" max="1" width="6.6640625" style="104" customWidth="1"/>
    <col min="2" max="49" width="5.88671875" style="104" customWidth="1"/>
    <col min="50" max="58" width="9" style="104"/>
    <col min="59" max="59" width="9" style="104" customWidth="1"/>
    <col min="60" max="60" width="9" style="104"/>
    <col min="61" max="61" width="9" style="104" customWidth="1"/>
    <col min="62" max="286" width="9" style="104"/>
    <col min="287" max="287" width="4.6640625" style="104" customWidth="1"/>
    <col min="288" max="311" width="5.88671875" style="104" customWidth="1"/>
    <col min="312" max="542" width="9" style="104"/>
    <col min="543" max="543" width="4.6640625" style="104" customWidth="1"/>
    <col min="544" max="567" width="5.88671875" style="104" customWidth="1"/>
    <col min="568" max="798" width="9" style="104"/>
    <col min="799" max="799" width="4.6640625" style="104" customWidth="1"/>
    <col min="800" max="823" width="5.88671875" style="104" customWidth="1"/>
    <col min="824" max="1054" width="9" style="104"/>
    <col min="1055" max="1055" width="4.6640625" style="104" customWidth="1"/>
    <col min="1056" max="1079" width="5.88671875" style="104" customWidth="1"/>
    <col min="1080" max="1310" width="9" style="104"/>
    <col min="1311" max="1311" width="4.6640625" style="104" customWidth="1"/>
    <col min="1312" max="1335" width="5.88671875" style="104" customWidth="1"/>
    <col min="1336" max="1566" width="9" style="104"/>
    <col min="1567" max="1567" width="4.6640625" style="104" customWidth="1"/>
    <col min="1568" max="1591" width="5.88671875" style="104" customWidth="1"/>
    <col min="1592" max="1822" width="9" style="104"/>
    <col min="1823" max="1823" width="4.6640625" style="104" customWidth="1"/>
    <col min="1824" max="1847" width="5.88671875" style="104" customWidth="1"/>
    <col min="1848" max="2078" width="9" style="104"/>
    <col min="2079" max="2079" width="4.6640625" style="104" customWidth="1"/>
    <col min="2080" max="2103" width="5.88671875" style="104" customWidth="1"/>
    <col min="2104" max="2334" width="9" style="104"/>
    <col min="2335" max="2335" width="4.6640625" style="104" customWidth="1"/>
    <col min="2336" max="2359" width="5.88671875" style="104" customWidth="1"/>
    <col min="2360" max="2590" width="9" style="104"/>
    <col min="2591" max="2591" width="4.6640625" style="104" customWidth="1"/>
    <col min="2592" max="2615" width="5.88671875" style="104" customWidth="1"/>
    <col min="2616" max="2846" width="9" style="104"/>
    <col min="2847" max="2847" width="4.6640625" style="104" customWidth="1"/>
    <col min="2848" max="2871" width="5.88671875" style="104" customWidth="1"/>
    <col min="2872" max="3102" width="9" style="104"/>
    <col min="3103" max="3103" width="4.6640625" style="104" customWidth="1"/>
    <col min="3104" max="3127" width="5.88671875" style="104" customWidth="1"/>
    <col min="3128" max="3358" width="9" style="104"/>
    <col min="3359" max="3359" width="4.6640625" style="104" customWidth="1"/>
    <col min="3360" max="3383" width="5.88671875" style="104" customWidth="1"/>
    <col min="3384" max="3614" width="9" style="104"/>
    <col min="3615" max="3615" width="4.6640625" style="104" customWidth="1"/>
    <col min="3616" max="3639" width="5.88671875" style="104" customWidth="1"/>
    <col min="3640" max="3870" width="9" style="104"/>
    <col min="3871" max="3871" width="4.6640625" style="104" customWidth="1"/>
    <col min="3872" max="3895" width="5.88671875" style="104" customWidth="1"/>
    <col min="3896" max="4126" width="9" style="104"/>
    <col min="4127" max="4127" width="4.6640625" style="104" customWidth="1"/>
    <col min="4128" max="4151" width="5.88671875" style="104" customWidth="1"/>
    <col min="4152" max="4382" width="9" style="104"/>
    <col min="4383" max="4383" width="4.6640625" style="104" customWidth="1"/>
    <col min="4384" max="4407" width="5.88671875" style="104" customWidth="1"/>
    <col min="4408" max="4638" width="9" style="104"/>
    <col min="4639" max="4639" width="4.6640625" style="104" customWidth="1"/>
    <col min="4640" max="4663" width="5.88671875" style="104" customWidth="1"/>
    <col min="4664" max="4894" width="9" style="104"/>
    <col min="4895" max="4895" width="4.6640625" style="104" customWidth="1"/>
    <col min="4896" max="4919" width="5.88671875" style="104" customWidth="1"/>
    <col min="4920" max="5150" width="9" style="104"/>
    <col min="5151" max="5151" width="4.6640625" style="104" customWidth="1"/>
    <col min="5152" max="5175" width="5.88671875" style="104" customWidth="1"/>
    <col min="5176" max="5406" width="9" style="104"/>
    <col min="5407" max="5407" width="4.6640625" style="104" customWidth="1"/>
    <col min="5408" max="5431" width="5.88671875" style="104" customWidth="1"/>
    <col min="5432" max="5662" width="9" style="104"/>
    <col min="5663" max="5663" width="4.6640625" style="104" customWidth="1"/>
    <col min="5664" max="5687" width="5.88671875" style="104" customWidth="1"/>
    <col min="5688" max="5918" width="9" style="104"/>
    <col min="5919" max="5919" width="4.6640625" style="104" customWidth="1"/>
    <col min="5920" max="5943" width="5.88671875" style="104" customWidth="1"/>
    <col min="5944" max="6174" width="9" style="104"/>
    <col min="6175" max="6175" width="4.6640625" style="104" customWidth="1"/>
    <col min="6176" max="6199" width="5.88671875" style="104" customWidth="1"/>
    <col min="6200" max="6430" width="9" style="104"/>
    <col min="6431" max="6431" width="4.6640625" style="104" customWidth="1"/>
    <col min="6432" max="6455" width="5.88671875" style="104" customWidth="1"/>
    <col min="6456" max="6686" width="9" style="104"/>
    <col min="6687" max="6687" width="4.6640625" style="104" customWidth="1"/>
    <col min="6688" max="6711" width="5.88671875" style="104" customWidth="1"/>
    <col min="6712" max="6942" width="9" style="104"/>
    <col min="6943" max="6943" width="4.6640625" style="104" customWidth="1"/>
    <col min="6944" max="6967" width="5.88671875" style="104" customWidth="1"/>
    <col min="6968" max="7198" width="9" style="104"/>
    <col min="7199" max="7199" width="4.6640625" style="104" customWidth="1"/>
    <col min="7200" max="7223" width="5.88671875" style="104" customWidth="1"/>
    <col min="7224" max="7454" width="9" style="104"/>
    <col min="7455" max="7455" width="4.6640625" style="104" customWidth="1"/>
    <col min="7456" max="7479" width="5.88671875" style="104" customWidth="1"/>
    <col min="7480" max="7710" width="9" style="104"/>
    <col min="7711" max="7711" width="4.6640625" style="104" customWidth="1"/>
    <col min="7712" max="7735" width="5.88671875" style="104" customWidth="1"/>
    <col min="7736" max="7966" width="9" style="104"/>
    <col min="7967" max="7967" width="4.6640625" style="104" customWidth="1"/>
    <col min="7968" max="7991" width="5.88671875" style="104" customWidth="1"/>
    <col min="7992" max="8222" width="9" style="104"/>
    <col min="8223" max="8223" width="4.6640625" style="104" customWidth="1"/>
    <col min="8224" max="8247" width="5.88671875" style="104" customWidth="1"/>
    <col min="8248" max="8478" width="9" style="104"/>
    <col min="8479" max="8479" width="4.6640625" style="104" customWidth="1"/>
    <col min="8480" max="8503" width="5.88671875" style="104" customWidth="1"/>
    <col min="8504" max="8734" width="9" style="104"/>
    <col min="8735" max="8735" width="4.6640625" style="104" customWidth="1"/>
    <col min="8736" max="8759" width="5.88671875" style="104" customWidth="1"/>
    <col min="8760" max="8990" width="9" style="104"/>
    <col min="8991" max="8991" width="4.6640625" style="104" customWidth="1"/>
    <col min="8992" max="9015" width="5.88671875" style="104" customWidth="1"/>
    <col min="9016" max="9246" width="9" style="104"/>
    <col min="9247" max="9247" width="4.6640625" style="104" customWidth="1"/>
    <col min="9248" max="9271" width="5.88671875" style="104" customWidth="1"/>
    <col min="9272" max="9502" width="9" style="104"/>
    <col min="9503" max="9503" width="4.6640625" style="104" customWidth="1"/>
    <col min="9504" max="9527" width="5.88671875" style="104" customWidth="1"/>
    <col min="9528" max="9758" width="9" style="104"/>
    <col min="9759" max="9759" width="4.6640625" style="104" customWidth="1"/>
    <col min="9760" max="9783" width="5.88671875" style="104" customWidth="1"/>
    <col min="9784" max="10014" width="9" style="104"/>
    <col min="10015" max="10015" width="4.6640625" style="104" customWidth="1"/>
    <col min="10016" max="10039" width="5.88671875" style="104" customWidth="1"/>
    <col min="10040" max="10270" width="9" style="104"/>
    <col min="10271" max="10271" width="4.6640625" style="104" customWidth="1"/>
    <col min="10272" max="10295" width="5.88671875" style="104" customWidth="1"/>
    <col min="10296" max="10526" width="9" style="104"/>
    <col min="10527" max="10527" width="4.6640625" style="104" customWidth="1"/>
    <col min="10528" max="10551" width="5.88671875" style="104" customWidth="1"/>
    <col min="10552" max="10782" width="9" style="104"/>
    <col min="10783" max="10783" width="4.6640625" style="104" customWidth="1"/>
    <col min="10784" max="10807" width="5.88671875" style="104" customWidth="1"/>
    <col min="10808" max="11038" width="9" style="104"/>
    <col min="11039" max="11039" width="4.6640625" style="104" customWidth="1"/>
    <col min="11040" max="11063" width="5.88671875" style="104" customWidth="1"/>
    <col min="11064" max="11294" width="9" style="104"/>
    <col min="11295" max="11295" width="4.6640625" style="104" customWidth="1"/>
    <col min="11296" max="11319" width="5.88671875" style="104" customWidth="1"/>
    <col min="11320" max="11550" width="9" style="104"/>
    <col min="11551" max="11551" width="4.6640625" style="104" customWidth="1"/>
    <col min="11552" max="11575" width="5.88671875" style="104" customWidth="1"/>
    <col min="11576" max="11806" width="9" style="104"/>
    <col min="11807" max="11807" width="4.6640625" style="104" customWidth="1"/>
    <col min="11808" max="11831" width="5.88671875" style="104" customWidth="1"/>
    <col min="11832" max="12062" width="9" style="104"/>
    <col min="12063" max="12063" width="4.6640625" style="104" customWidth="1"/>
    <col min="12064" max="12087" width="5.88671875" style="104" customWidth="1"/>
    <col min="12088" max="12318" width="9" style="104"/>
    <col min="12319" max="12319" width="4.6640625" style="104" customWidth="1"/>
    <col min="12320" max="12343" width="5.88671875" style="104" customWidth="1"/>
    <col min="12344" max="12574" width="9" style="104"/>
    <col min="12575" max="12575" width="4.6640625" style="104" customWidth="1"/>
    <col min="12576" max="12599" width="5.88671875" style="104" customWidth="1"/>
    <col min="12600" max="12830" width="9" style="104"/>
    <col min="12831" max="12831" width="4.6640625" style="104" customWidth="1"/>
    <col min="12832" max="12855" width="5.88671875" style="104" customWidth="1"/>
    <col min="12856" max="13086" width="9" style="104"/>
    <col min="13087" max="13087" width="4.6640625" style="104" customWidth="1"/>
    <col min="13088" max="13111" width="5.88671875" style="104" customWidth="1"/>
    <col min="13112" max="13342" width="9" style="104"/>
    <col min="13343" max="13343" width="4.6640625" style="104" customWidth="1"/>
    <col min="13344" max="13367" width="5.88671875" style="104" customWidth="1"/>
    <col min="13368" max="13598" width="9" style="104"/>
    <col min="13599" max="13599" width="4.6640625" style="104" customWidth="1"/>
    <col min="13600" max="13623" width="5.88671875" style="104" customWidth="1"/>
    <col min="13624" max="13854" width="9" style="104"/>
    <col min="13855" max="13855" width="4.6640625" style="104" customWidth="1"/>
    <col min="13856" max="13879" width="5.88671875" style="104" customWidth="1"/>
    <col min="13880" max="14110" width="9" style="104"/>
    <col min="14111" max="14111" width="4.6640625" style="104" customWidth="1"/>
    <col min="14112" max="14135" width="5.88671875" style="104" customWidth="1"/>
    <col min="14136" max="14366" width="9" style="104"/>
    <col min="14367" max="14367" width="4.6640625" style="104" customWidth="1"/>
    <col min="14368" max="14391" width="5.88671875" style="104" customWidth="1"/>
    <col min="14392" max="14622" width="9" style="104"/>
    <col min="14623" max="14623" width="4.6640625" style="104" customWidth="1"/>
    <col min="14624" max="14647" width="5.88671875" style="104" customWidth="1"/>
    <col min="14648" max="14878" width="9" style="104"/>
    <col min="14879" max="14879" width="4.6640625" style="104" customWidth="1"/>
    <col min="14880" max="14903" width="5.88671875" style="104" customWidth="1"/>
    <col min="14904" max="15134" width="9" style="104"/>
    <col min="15135" max="15135" width="4.6640625" style="104" customWidth="1"/>
    <col min="15136" max="15159" width="5.88671875" style="104" customWidth="1"/>
    <col min="15160" max="15390" width="9" style="104"/>
    <col min="15391" max="15391" width="4.6640625" style="104" customWidth="1"/>
    <col min="15392" max="15415" width="5.88671875" style="104" customWidth="1"/>
    <col min="15416" max="15646" width="9" style="104"/>
    <col min="15647" max="15647" width="4.6640625" style="104" customWidth="1"/>
    <col min="15648" max="15671" width="5.88671875" style="104" customWidth="1"/>
    <col min="15672" max="15902" width="9" style="104"/>
    <col min="15903" max="15903" width="4.6640625" style="104" customWidth="1"/>
    <col min="15904" max="15927" width="5.88671875" style="104" customWidth="1"/>
    <col min="15928" max="16158" width="9" style="104"/>
    <col min="16159" max="16159" width="4.6640625" style="104" customWidth="1"/>
    <col min="16160" max="16183" width="5.88671875" style="104" customWidth="1"/>
    <col min="16184" max="16384" width="9" style="104"/>
  </cols>
  <sheetData>
    <row r="1" spans="1:63" ht="39.75" customHeight="1">
      <c r="A1" s="101" t="s">
        <v>1255</v>
      </c>
      <c r="B1" s="102"/>
      <c r="C1" s="102"/>
      <c r="D1" s="102"/>
      <c r="E1" s="962" t="s">
        <v>1457</v>
      </c>
      <c r="F1" s="962"/>
      <c r="G1" s="962"/>
      <c r="H1" s="962"/>
      <c r="I1" s="962"/>
      <c r="J1" s="962"/>
      <c r="K1" s="962"/>
      <c r="L1" s="962"/>
      <c r="M1" s="962"/>
      <c r="N1" s="962"/>
      <c r="O1" s="962"/>
      <c r="P1" s="962"/>
      <c r="Q1" s="962"/>
      <c r="R1" s="962"/>
      <c r="S1" s="962"/>
      <c r="T1" s="962"/>
      <c r="U1" s="962"/>
      <c r="V1" s="962"/>
      <c r="W1" s="962"/>
      <c r="X1" s="962"/>
      <c r="Y1" s="962"/>
      <c r="Z1" s="962"/>
      <c r="AA1" s="962"/>
      <c r="AB1" s="962"/>
      <c r="AC1" s="962"/>
      <c r="AD1" s="962"/>
      <c r="AE1" s="962"/>
      <c r="AF1" s="962"/>
      <c r="AG1" s="962"/>
      <c r="AH1" s="962"/>
      <c r="AI1" s="962"/>
      <c r="AJ1" s="962"/>
      <c r="AK1" s="962"/>
      <c r="AL1" s="962"/>
      <c r="AM1" s="962"/>
      <c r="AN1" s="962"/>
      <c r="AO1" s="962"/>
      <c r="AP1" s="962"/>
      <c r="AQ1" s="962"/>
      <c r="AR1" s="962"/>
      <c r="AS1" s="962"/>
      <c r="AT1" s="962"/>
      <c r="AU1" s="962"/>
      <c r="AV1" s="962"/>
      <c r="AW1" s="962"/>
      <c r="AX1" s="962"/>
      <c r="AY1" s="962"/>
      <c r="AZ1" s="962"/>
      <c r="BA1" s="962"/>
      <c r="BB1" s="962"/>
      <c r="BJ1" s="101" t="e">
        <f>BK2</f>
        <v>#N/A</v>
      </c>
    </row>
    <row r="2" spans="1:63" s="103" customFormat="1" ht="26.25" customHeight="1">
      <c r="A2" s="101" t="str">
        <f>別紙5【要入力】!B2</f>
        <v>令和６年度</v>
      </c>
      <c r="S2" s="105" t="s">
        <v>2</v>
      </c>
      <c r="T2" s="366" t="e">
        <f>別紙5【要入力】!R2</f>
        <v>#N/A</v>
      </c>
      <c r="U2" s="367"/>
      <c r="V2" s="367"/>
      <c r="W2" s="367"/>
      <c r="X2" s="367"/>
      <c r="Y2" s="367"/>
      <c r="AA2" s="424"/>
      <c r="AB2" s="425"/>
      <c r="AC2" s="426"/>
      <c r="AD2" s="426"/>
      <c r="AE2" s="426"/>
      <c r="AF2" s="426"/>
      <c r="AG2" s="426"/>
      <c r="AI2" s="424"/>
      <c r="AJ2" s="425"/>
      <c r="AK2" s="426"/>
      <c r="AL2" s="426"/>
      <c r="AM2" s="426"/>
      <c r="AN2" s="426"/>
      <c r="AO2" s="426"/>
      <c r="AQ2" s="424"/>
      <c r="AR2" s="425"/>
      <c r="AS2" s="426"/>
      <c r="AT2" s="426"/>
      <c r="AU2" s="426"/>
      <c r="AV2" s="426"/>
      <c r="AW2" s="426"/>
      <c r="AX2" s="426"/>
      <c r="AY2" s="426"/>
      <c r="AZ2" s="426"/>
      <c r="BA2" s="426"/>
      <c r="BB2" s="426"/>
      <c r="BC2" s="426"/>
      <c r="BD2" s="426"/>
      <c r="BE2" s="426"/>
      <c r="BF2" s="426"/>
      <c r="BG2" s="426"/>
      <c r="BH2" s="426"/>
      <c r="BI2" s="426"/>
      <c r="BJ2" s="426"/>
      <c r="BK2" s="967" t="e">
        <f>別紙5【要入力】!AE1</f>
        <v>#N/A</v>
      </c>
    </row>
    <row r="3" spans="1:63" s="103" customFormat="1" ht="354" customHeight="1" thickBot="1">
      <c r="A3" s="365" t="s">
        <v>103</v>
      </c>
      <c r="Y3" s="364" t="s">
        <v>4</v>
      </c>
      <c r="AG3" s="364" t="s">
        <v>4</v>
      </c>
      <c r="AO3" s="364" t="s">
        <v>4</v>
      </c>
      <c r="AW3" s="364" t="s">
        <v>4</v>
      </c>
      <c r="BK3" s="967"/>
    </row>
    <row r="4" spans="1:63" ht="19.5" customHeight="1">
      <c r="A4" s="968" t="s">
        <v>6</v>
      </c>
      <c r="B4" s="971" t="s">
        <v>8</v>
      </c>
      <c r="C4" s="972"/>
      <c r="D4" s="972"/>
      <c r="E4" s="972"/>
      <c r="F4" s="972"/>
      <c r="G4" s="972"/>
      <c r="H4" s="972"/>
      <c r="I4" s="972"/>
      <c r="J4" s="972"/>
      <c r="K4" s="972"/>
      <c r="L4" s="972"/>
      <c r="M4" s="972"/>
      <c r="N4" s="972"/>
      <c r="O4" s="972"/>
      <c r="P4" s="972"/>
      <c r="Q4" s="972"/>
      <c r="R4" s="972"/>
      <c r="S4" s="972"/>
      <c r="T4" s="972"/>
      <c r="U4" s="972"/>
      <c r="V4" s="972"/>
      <c r="W4" s="972"/>
      <c r="X4" s="972"/>
      <c r="Y4" s="973"/>
      <c r="Z4" s="419"/>
      <c r="AA4" s="419"/>
      <c r="AB4" s="419"/>
      <c r="AC4" s="419"/>
      <c r="AD4" s="419"/>
      <c r="AE4" s="419"/>
      <c r="AF4" s="419"/>
      <c r="AG4" s="419"/>
      <c r="AH4" s="419"/>
      <c r="AI4" s="419"/>
      <c r="AJ4" s="419"/>
      <c r="AK4" s="419"/>
      <c r="AL4" s="419"/>
      <c r="AM4" s="419"/>
      <c r="AN4" s="419"/>
      <c r="AO4" s="419"/>
      <c r="AP4" s="419"/>
      <c r="AQ4" s="419"/>
      <c r="AR4" s="419"/>
      <c r="AS4" s="419"/>
      <c r="AT4" s="419"/>
      <c r="AU4" s="419"/>
      <c r="AV4" s="419"/>
      <c r="AW4" s="419"/>
      <c r="AX4" s="980" t="s">
        <v>104</v>
      </c>
      <c r="AY4" s="981"/>
      <c r="AZ4" s="982"/>
      <c r="BA4" s="982"/>
      <c r="BB4" s="982"/>
      <c r="BC4" s="982"/>
      <c r="BD4" s="983"/>
      <c r="BE4" s="983"/>
      <c r="BF4" s="983"/>
      <c r="BG4" s="983"/>
      <c r="BH4" s="983"/>
      <c r="BI4" s="983"/>
      <c r="BJ4" s="984"/>
    </row>
    <row r="5" spans="1:63" ht="19.5" customHeight="1">
      <c r="A5" s="969"/>
      <c r="B5" s="974" t="s">
        <v>105</v>
      </c>
      <c r="C5" s="975"/>
      <c r="D5" s="975"/>
      <c r="E5" s="975"/>
      <c r="F5" s="975"/>
      <c r="G5" s="975"/>
      <c r="H5" s="975"/>
      <c r="I5" s="976"/>
      <c r="J5" s="977" t="s">
        <v>106</v>
      </c>
      <c r="K5" s="975"/>
      <c r="L5" s="975"/>
      <c r="M5" s="975"/>
      <c r="N5" s="975"/>
      <c r="O5" s="975"/>
      <c r="P5" s="975"/>
      <c r="Q5" s="976"/>
      <c r="R5" s="975" t="s">
        <v>107</v>
      </c>
      <c r="S5" s="975"/>
      <c r="T5" s="975"/>
      <c r="U5" s="975"/>
      <c r="V5" s="975"/>
      <c r="W5" s="975"/>
      <c r="X5" s="975"/>
      <c r="Y5" s="978"/>
      <c r="Z5" s="977" t="s">
        <v>1208</v>
      </c>
      <c r="AA5" s="975"/>
      <c r="AB5" s="975"/>
      <c r="AC5" s="975"/>
      <c r="AD5" s="975"/>
      <c r="AE5" s="975"/>
      <c r="AF5" s="975"/>
      <c r="AG5" s="976"/>
      <c r="AH5" s="975" t="s">
        <v>1209</v>
      </c>
      <c r="AI5" s="975"/>
      <c r="AJ5" s="975"/>
      <c r="AK5" s="975"/>
      <c r="AL5" s="975"/>
      <c r="AM5" s="975"/>
      <c r="AN5" s="975"/>
      <c r="AO5" s="978"/>
      <c r="AP5" s="977" t="s">
        <v>1210</v>
      </c>
      <c r="AQ5" s="975"/>
      <c r="AR5" s="975"/>
      <c r="AS5" s="975"/>
      <c r="AT5" s="975"/>
      <c r="AU5" s="975"/>
      <c r="AV5" s="975"/>
      <c r="AW5" s="976"/>
      <c r="AX5" s="985" t="s">
        <v>105</v>
      </c>
      <c r="AY5" s="986"/>
      <c r="AZ5" s="987" t="s">
        <v>106</v>
      </c>
      <c r="BA5" s="987"/>
      <c r="BB5" s="987" t="s">
        <v>107</v>
      </c>
      <c r="BC5" s="987"/>
      <c r="BD5" s="987" t="s">
        <v>1208</v>
      </c>
      <c r="BE5" s="987"/>
      <c r="BF5" s="987" t="s">
        <v>1209</v>
      </c>
      <c r="BG5" s="987"/>
      <c r="BH5" s="987" t="s">
        <v>1210</v>
      </c>
      <c r="BI5" s="987"/>
      <c r="BJ5" s="988" t="s">
        <v>21</v>
      </c>
    </row>
    <row r="6" spans="1:63" ht="19.5" customHeight="1">
      <c r="A6" s="969"/>
      <c r="B6" s="960" t="s">
        <v>9</v>
      </c>
      <c r="C6" s="960"/>
      <c r="D6" s="960"/>
      <c r="E6" s="960"/>
      <c r="F6" s="960" t="s">
        <v>10</v>
      </c>
      <c r="G6" s="960"/>
      <c r="H6" s="960"/>
      <c r="I6" s="966"/>
      <c r="J6" s="964" t="s">
        <v>9</v>
      </c>
      <c r="K6" s="960"/>
      <c r="L6" s="960"/>
      <c r="M6" s="960"/>
      <c r="N6" s="960" t="s">
        <v>10</v>
      </c>
      <c r="O6" s="960"/>
      <c r="P6" s="960"/>
      <c r="Q6" s="966"/>
      <c r="R6" s="964" t="s">
        <v>9</v>
      </c>
      <c r="S6" s="960"/>
      <c r="T6" s="960"/>
      <c r="U6" s="960"/>
      <c r="V6" s="960" t="s">
        <v>10</v>
      </c>
      <c r="W6" s="960"/>
      <c r="X6" s="960"/>
      <c r="Y6" s="965"/>
      <c r="Z6" s="964" t="s">
        <v>9</v>
      </c>
      <c r="AA6" s="960"/>
      <c r="AB6" s="960"/>
      <c r="AC6" s="960"/>
      <c r="AD6" s="960" t="s">
        <v>10</v>
      </c>
      <c r="AE6" s="960"/>
      <c r="AF6" s="960"/>
      <c r="AG6" s="965"/>
      <c r="AH6" s="964" t="s">
        <v>9</v>
      </c>
      <c r="AI6" s="960"/>
      <c r="AJ6" s="960"/>
      <c r="AK6" s="960"/>
      <c r="AL6" s="960" t="s">
        <v>10</v>
      </c>
      <c r="AM6" s="960"/>
      <c r="AN6" s="960"/>
      <c r="AO6" s="965"/>
      <c r="AP6" s="964" t="s">
        <v>9</v>
      </c>
      <c r="AQ6" s="960"/>
      <c r="AR6" s="960"/>
      <c r="AS6" s="960"/>
      <c r="AT6" s="960" t="s">
        <v>10</v>
      </c>
      <c r="AU6" s="960"/>
      <c r="AV6" s="960"/>
      <c r="AW6" s="965"/>
      <c r="AX6" s="985"/>
      <c r="AY6" s="986"/>
      <c r="AZ6" s="987"/>
      <c r="BA6" s="987"/>
      <c r="BB6" s="987"/>
      <c r="BC6" s="987"/>
      <c r="BD6" s="987"/>
      <c r="BE6" s="987"/>
      <c r="BF6" s="987"/>
      <c r="BG6" s="987"/>
      <c r="BH6" s="987"/>
      <c r="BI6" s="987"/>
      <c r="BJ6" s="989"/>
    </row>
    <row r="7" spans="1:63" ht="19.5" customHeight="1">
      <c r="A7" s="969"/>
      <c r="B7" s="958" t="s">
        <v>11</v>
      </c>
      <c r="C7" s="959"/>
      <c r="D7" s="958" t="s">
        <v>12</v>
      </c>
      <c r="E7" s="959"/>
      <c r="F7" s="958" t="s">
        <v>13</v>
      </c>
      <c r="G7" s="959"/>
      <c r="H7" s="958" t="s">
        <v>14</v>
      </c>
      <c r="I7" s="961"/>
      <c r="J7" s="963" t="s">
        <v>11</v>
      </c>
      <c r="K7" s="959"/>
      <c r="L7" s="958" t="s">
        <v>12</v>
      </c>
      <c r="M7" s="959"/>
      <c r="N7" s="958" t="s">
        <v>13</v>
      </c>
      <c r="O7" s="959"/>
      <c r="P7" s="958" t="s">
        <v>14</v>
      </c>
      <c r="Q7" s="961"/>
      <c r="R7" s="963" t="s">
        <v>11</v>
      </c>
      <c r="S7" s="959"/>
      <c r="T7" s="958" t="s">
        <v>12</v>
      </c>
      <c r="U7" s="959"/>
      <c r="V7" s="958" t="s">
        <v>13</v>
      </c>
      <c r="W7" s="959"/>
      <c r="X7" s="958" t="s">
        <v>14</v>
      </c>
      <c r="Y7" s="979"/>
      <c r="Z7" s="963" t="s">
        <v>11</v>
      </c>
      <c r="AA7" s="959"/>
      <c r="AB7" s="958" t="s">
        <v>12</v>
      </c>
      <c r="AC7" s="959"/>
      <c r="AD7" s="958" t="s">
        <v>13</v>
      </c>
      <c r="AE7" s="959"/>
      <c r="AF7" s="958" t="s">
        <v>14</v>
      </c>
      <c r="AG7" s="979"/>
      <c r="AH7" s="963" t="s">
        <v>11</v>
      </c>
      <c r="AI7" s="959"/>
      <c r="AJ7" s="958" t="s">
        <v>12</v>
      </c>
      <c r="AK7" s="959"/>
      <c r="AL7" s="958" t="s">
        <v>13</v>
      </c>
      <c r="AM7" s="959"/>
      <c r="AN7" s="958" t="s">
        <v>14</v>
      </c>
      <c r="AO7" s="979"/>
      <c r="AP7" s="963" t="s">
        <v>11</v>
      </c>
      <c r="AQ7" s="959"/>
      <c r="AR7" s="958" t="s">
        <v>12</v>
      </c>
      <c r="AS7" s="959"/>
      <c r="AT7" s="958" t="s">
        <v>13</v>
      </c>
      <c r="AU7" s="959"/>
      <c r="AV7" s="958" t="s">
        <v>14</v>
      </c>
      <c r="AW7" s="979"/>
      <c r="AX7" s="990" t="s">
        <v>108</v>
      </c>
      <c r="AY7" s="994" t="s">
        <v>109</v>
      </c>
      <c r="AZ7" s="992" t="s">
        <v>108</v>
      </c>
      <c r="BA7" s="992" t="s">
        <v>109</v>
      </c>
      <c r="BB7" s="992" t="s">
        <v>108</v>
      </c>
      <c r="BC7" s="992" t="s">
        <v>109</v>
      </c>
      <c r="BD7" s="992" t="s">
        <v>108</v>
      </c>
      <c r="BE7" s="992" t="s">
        <v>109</v>
      </c>
      <c r="BF7" s="992" t="s">
        <v>108</v>
      </c>
      <c r="BG7" s="992" t="s">
        <v>109</v>
      </c>
      <c r="BH7" s="992" t="s">
        <v>108</v>
      </c>
      <c r="BI7" s="992" t="s">
        <v>109</v>
      </c>
      <c r="BJ7" s="989"/>
    </row>
    <row r="8" spans="1:63" s="111" customFormat="1" ht="24.75" customHeight="1">
      <c r="A8" s="969"/>
      <c r="B8" s="106" t="s">
        <v>15</v>
      </c>
      <c r="C8" s="106" t="s">
        <v>16</v>
      </c>
      <c r="D8" s="106" t="s">
        <v>15</v>
      </c>
      <c r="E8" s="106" t="s">
        <v>16</v>
      </c>
      <c r="F8" s="106" t="s">
        <v>15</v>
      </c>
      <c r="G8" s="106" t="s">
        <v>16</v>
      </c>
      <c r="H8" s="106" t="s">
        <v>15</v>
      </c>
      <c r="I8" s="107" t="s">
        <v>16</v>
      </c>
      <c r="J8" s="108" t="s">
        <v>15</v>
      </c>
      <c r="K8" s="106" t="s">
        <v>16</v>
      </c>
      <c r="L8" s="106" t="s">
        <v>15</v>
      </c>
      <c r="M8" s="106" t="s">
        <v>16</v>
      </c>
      <c r="N8" s="106" t="s">
        <v>15</v>
      </c>
      <c r="O8" s="106" t="s">
        <v>16</v>
      </c>
      <c r="P8" s="106" t="s">
        <v>15</v>
      </c>
      <c r="Q8" s="107" t="s">
        <v>16</v>
      </c>
      <c r="R8" s="109" t="s">
        <v>15</v>
      </c>
      <c r="S8" s="106" t="s">
        <v>16</v>
      </c>
      <c r="T8" s="106" t="s">
        <v>15</v>
      </c>
      <c r="U8" s="106" t="s">
        <v>16</v>
      </c>
      <c r="V8" s="106" t="s">
        <v>15</v>
      </c>
      <c r="W8" s="106" t="s">
        <v>16</v>
      </c>
      <c r="X8" s="106" t="s">
        <v>15</v>
      </c>
      <c r="Y8" s="107" t="s">
        <v>16</v>
      </c>
      <c r="Z8" s="109" t="s">
        <v>15</v>
      </c>
      <c r="AA8" s="106" t="s">
        <v>16</v>
      </c>
      <c r="AB8" s="106" t="s">
        <v>15</v>
      </c>
      <c r="AC8" s="106" t="s">
        <v>16</v>
      </c>
      <c r="AD8" s="106" t="s">
        <v>15</v>
      </c>
      <c r="AE8" s="106" t="s">
        <v>16</v>
      </c>
      <c r="AF8" s="106" t="s">
        <v>15</v>
      </c>
      <c r="AG8" s="107" t="s">
        <v>16</v>
      </c>
      <c r="AH8" s="109" t="s">
        <v>15</v>
      </c>
      <c r="AI8" s="106" t="s">
        <v>16</v>
      </c>
      <c r="AJ8" s="106" t="s">
        <v>15</v>
      </c>
      <c r="AK8" s="106" t="s">
        <v>16</v>
      </c>
      <c r="AL8" s="106" t="s">
        <v>15</v>
      </c>
      <c r="AM8" s="106" t="s">
        <v>16</v>
      </c>
      <c r="AN8" s="106" t="s">
        <v>15</v>
      </c>
      <c r="AO8" s="107" t="s">
        <v>16</v>
      </c>
      <c r="AP8" s="109" t="s">
        <v>15</v>
      </c>
      <c r="AQ8" s="106" t="s">
        <v>16</v>
      </c>
      <c r="AR8" s="106" t="s">
        <v>15</v>
      </c>
      <c r="AS8" s="106" t="s">
        <v>16</v>
      </c>
      <c r="AT8" s="106" t="s">
        <v>15</v>
      </c>
      <c r="AU8" s="106" t="s">
        <v>16</v>
      </c>
      <c r="AV8" s="106" t="s">
        <v>15</v>
      </c>
      <c r="AW8" s="110" t="s">
        <v>16</v>
      </c>
      <c r="AX8" s="991"/>
      <c r="AY8" s="993"/>
      <c r="AZ8" s="993"/>
      <c r="BA8" s="993"/>
      <c r="BB8" s="993"/>
      <c r="BC8" s="993"/>
      <c r="BD8" s="993"/>
      <c r="BE8" s="993"/>
      <c r="BF8" s="993"/>
      <c r="BG8" s="993"/>
      <c r="BH8" s="993"/>
      <c r="BI8" s="993"/>
      <c r="BJ8" s="989"/>
    </row>
    <row r="9" spans="1:63" s="115" customFormat="1" ht="33.75" customHeight="1" thickBot="1">
      <c r="A9" s="970"/>
      <c r="B9" s="368" t="s">
        <v>110</v>
      </c>
      <c r="C9" s="368" t="s">
        <v>111</v>
      </c>
      <c r="D9" s="368" t="s">
        <v>112</v>
      </c>
      <c r="E9" s="368" t="s">
        <v>113</v>
      </c>
      <c r="F9" s="368" t="s">
        <v>114</v>
      </c>
      <c r="G9" s="368" t="s">
        <v>115</v>
      </c>
      <c r="H9" s="368" t="s">
        <v>116</v>
      </c>
      <c r="I9" s="369" t="s">
        <v>117</v>
      </c>
      <c r="J9" s="370" t="s">
        <v>118</v>
      </c>
      <c r="K9" s="368" t="s">
        <v>119</v>
      </c>
      <c r="L9" s="368" t="s">
        <v>120</v>
      </c>
      <c r="M9" s="368" t="s">
        <v>121</v>
      </c>
      <c r="N9" s="368" t="s">
        <v>122</v>
      </c>
      <c r="O9" s="368" t="s">
        <v>123</v>
      </c>
      <c r="P9" s="368" t="s">
        <v>124</v>
      </c>
      <c r="Q9" s="369" t="s">
        <v>125</v>
      </c>
      <c r="R9" s="371" t="s">
        <v>126</v>
      </c>
      <c r="S9" s="368" t="s">
        <v>127</v>
      </c>
      <c r="T9" s="368" t="s">
        <v>128</v>
      </c>
      <c r="U9" s="368" t="s">
        <v>129</v>
      </c>
      <c r="V9" s="368" t="s">
        <v>130</v>
      </c>
      <c r="W9" s="368" t="s">
        <v>131</v>
      </c>
      <c r="X9" s="368" t="s">
        <v>132</v>
      </c>
      <c r="Y9" s="369" t="s">
        <v>133</v>
      </c>
      <c r="Z9" s="371" t="s">
        <v>1211</v>
      </c>
      <c r="AA9" s="368" t="s">
        <v>1212</v>
      </c>
      <c r="AB9" s="368" t="s">
        <v>1213</v>
      </c>
      <c r="AC9" s="368" t="s">
        <v>1214</v>
      </c>
      <c r="AD9" s="368" t="s">
        <v>1216</v>
      </c>
      <c r="AE9" s="368" t="s">
        <v>1218</v>
      </c>
      <c r="AF9" s="368" t="s">
        <v>1220</v>
      </c>
      <c r="AG9" s="369" t="s">
        <v>1222</v>
      </c>
      <c r="AH9" s="371" t="s">
        <v>1224</v>
      </c>
      <c r="AI9" s="368" t="s">
        <v>1226</v>
      </c>
      <c r="AJ9" s="368" t="s">
        <v>1228</v>
      </c>
      <c r="AK9" s="368" t="s">
        <v>1230</v>
      </c>
      <c r="AL9" s="368" t="s">
        <v>1232</v>
      </c>
      <c r="AM9" s="368" t="s">
        <v>1234</v>
      </c>
      <c r="AN9" s="368" t="s">
        <v>1236</v>
      </c>
      <c r="AO9" s="369" t="s">
        <v>1238</v>
      </c>
      <c r="AP9" s="371" t="s">
        <v>1240</v>
      </c>
      <c r="AQ9" s="368" t="s">
        <v>1242</v>
      </c>
      <c r="AR9" s="368" t="s">
        <v>1244</v>
      </c>
      <c r="AS9" s="368" t="s">
        <v>1246</v>
      </c>
      <c r="AT9" s="368" t="s">
        <v>1248</v>
      </c>
      <c r="AU9" s="368" t="s">
        <v>1250</v>
      </c>
      <c r="AV9" s="368" t="s">
        <v>1252</v>
      </c>
      <c r="AW9" s="372" t="s">
        <v>1254</v>
      </c>
      <c r="AX9" s="112"/>
      <c r="AY9" s="113"/>
      <c r="AZ9" s="113"/>
      <c r="BA9" s="113"/>
      <c r="BB9" s="113"/>
      <c r="BC9" s="113"/>
      <c r="BD9" s="113"/>
      <c r="BE9" s="113"/>
      <c r="BF9" s="113"/>
      <c r="BG9" s="113"/>
      <c r="BH9" s="113"/>
      <c r="BI9" s="113"/>
      <c r="BJ9" s="114"/>
    </row>
    <row r="10" spans="1:63" ht="31.5" customHeight="1" thickTop="1">
      <c r="A10" s="380" t="s">
        <v>1120</v>
      </c>
      <c r="B10" s="632"/>
      <c r="C10" s="632"/>
      <c r="D10" s="632"/>
      <c r="E10" s="632"/>
      <c r="F10" s="632"/>
      <c r="G10" s="632"/>
      <c r="H10" s="632"/>
      <c r="I10" s="636"/>
      <c r="J10" s="632"/>
      <c r="K10" s="632"/>
      <c r="L10" s="632"/>
      <c r="M10" s="632"/>
      <c r="N10" s="632"/>
      <c r="O10" s="632"/>
      <c r="P10" s="632"/>
      <c r="Q10" s="636"/>
      <c r="R10" s="632"/>
      <c r="S10" s="632"/>
      <c r="T10" s="632"/>
      <c r="U10" s="632"/>
      <c r="V10" s="632"/>
      <c r="W10" s="632"/>
      <c r="X10" s="632"/>
      <c r="Y10" s="636"/>
      <c r="Z10" s="632"/>
      <c r="AA10" s="632"/>
      <c r="AB10" s="632"/>
      <c r="AC10" s="632"/>
      <c r="AD10" s="632"/>
      <c r="AE10" s="632"/>
      <c r="AF10" s="632"/>
      <c r="AG10" s="636"/>
      <c r="AH10" s="632"/>
      <c r="AI10" s="632"/>
      <c r="AJ10" s="632"/>
      <c r="AK10" s="632"/>
      <c r="AL10" s="632"/>
      <c r="AM10" s="632"/>
      <c r="AN10" s="632"/>
      <c r="AO10" s="636"/>
      <c r="AP10" s="632"/>
      <c r="AQ10" s="632"/>
      <c r="AR10" s="632"/>
      <c r="AS10" s="632"/>
      <c r="AT10" s="632"/>
      <c r="AU10" s="632"/>
      <c r="AV10" s="632"/>
      <c r="AW10" s="632"/>
      <c r="AX10" s="116">
        <f>(B10+D10)*1500</f>
        <v>0</v>
      </c>
      <c r="AY10" s="117">
        <f>(F10+H10)*1000</f>
        <v>0</v>
      </c>
      <c r="AZ10" s="117">
        <f>(J10+L10)*1500</f>
        <v>0</v>
      </c>
      <c r="BA10" s="117">
        <f>(N10+P10)*1000</f>
        <v>0</v>
      </c>
      <c r="BB10" s="117">
        <f>(R10+T10)*1500</f>
        <v>0</v>
      </c>
      <c r="BC10" s="117">
        <f>(V10+X10)*1000</f>
        <v>0</v>
      </c>
      <c r="BD10" s="117">
        <f>(Z10+AB10)*1500</f>
        <v>0</v>
      </c>
      <c r="BE10" s="117">
        <f>(AD10+AF10)*1000</f>
        <v>0</v>
      </c>
      <c r="BF10" s="117">
        <f>(AH10+AJ10)*1500</f>
        <v>0</v>
      </c>
      <c r="BG10" s="117">
        <f>(AL10+AN10)*1000</f>
        <v>0</v>
      </c>
      <c r="BH10" s="117">
        <f>(AP10+AR10)*1500</f>
        <v>0</v>
      </c>
      <c r="BI10" s="117">
        <f>(AT10+AV10)*1000</f>
        <v>0</v>
      </c>
      <c r="BJ10" s="118">
        <f>SUM(AX10:BI10)</f>
        <v>0</v>
      </c>
      <c r="BK10" s="104" t="s">
        <v>337</v>
      </c>
    </row>
    <row r="11" spans="1:63" ht="31.5" customHeight="1">
      <c r="A11" s="381" t="s">
        <v>1121</v>
      </c>
      <c r="B11" s="632"/>
      <c r="C11" s="632"/>
      <c r="D11" s="632"/>
      <c r="E11" s="632"/>
      <c r="F11" s="632"/>
      <c r="G11" s="632"/>
      <c r="H11" s="632"/>
      <c r="I11" s="637"/>
      <c r="J11" s="632"/>
      <c r="K11" s="632"/>
      <c r="L11" s="632"/>
      <c r="M11" s="632"/>
      <c r="N11" s="632"/>
      <c r="O11" s="632"/>
      <c r="P11" s="632"/>
      <c r="Q11" s="637"/>
      <c r="R11" s="632"/>
      <c r="S11" s="632"/>
      <c r="T11" s="632"/>
      <c r="U11" s="632"/>
      <c r="V11" s="632"/>
      <c r="W11" s="632"/>
      <c r="X11" s="632"/>
      <c r="Y11" s="637"/>
      <c r="Z11" s="632"/>
      <c r="AA11" s="632"/>
      <c r="AB11" s="632"/>
      <c r="AC11" s="632"/>
      <c r="AD11" s="632"/>
      <c r="AE11" s="632"/>
      <c r="AF11" s="632"/>
      <c r="AG11" s="637"/>
      <c r="AH11" s="632"/>
      <c r="AI11" s="632"/>
      <c r="AJ11" s="632"/>
      <c r="AK11" s="632"/>
      <c r="AL11" s="632"/>
      <c r="AM11" s="632"/>
      <c r="AN11" s="632"/>
      <c r="AO11" s="637"/>
      <c r="AP11" s="632"/>
      <c r="AQ11" s="632"/>
      <c r="AR11" s="632"/>
      <c r="AS11" s="632"/>
      <c r="AT11" s="632"/>
      <c r="AU11" s="632"/>
      <c r="AV11" s="632"/>
      <c r="AW11" s="632"/>
      <c r="AX11" s="116">
        <f>(B11+D11)*1500</f>
        <v>0</v>
      </c>
      <c r="AY11" s="117">
        <f t="shared" ref="AY11:AY22" si="0">(F11+H11)*1000</f>
        <v>0</v>
      </c>
      <c r="AZ11" s="117">
        <f t="shared" ref="AZ11:AZ22" si="1">(J11+L11)*1500</f>
        <v>0</v>
      </c>
      <c r="BA11" s="117">
        <f t="shared" ref="BA11:BA22" si="2">(N11+P11)*1000</f>
        <v>0</v>
      </c>
      <c r="BB11" s="117">
        <f t="shared" ref="BB11:BB22" si="3">(R11+T11)*1500</f>
        <v>0</v>
      </c>
      <c r="BC11" s="117">
        <f t="shared" ref="BC11:BC22" si="4">(V11+X11)*1000</f>
        <v>0</v>
      </c>
      <c r="BD11" s="117">
        <f t="shared" ref="BD11:BD22" si="5">(Z11+AB11)*1500</f>
        <v>0</v>
      </c>
      <c r="BE11" s="117">
        <f t="shared" ref="BE11:BE22" si="6">(AD11+AF11)*1000</f>
        <v>0</v>
      </c>
      <c r="BF11" s="117">
        <f t="shared" ref="BF11:BF22" si="7">(AH11+AJ11)*1500</f>
        <v>0</v>
      </c>
      <c r="BG11" s="117">
        <f t="shared" ref="BG11:BG21" si="8">(AL11+AN11)*1000</f>
        <v>0</v>
      </c>
      <c r="BH11" s="117">
        <f t="shared" ref="BH11:BH22" si="9">(AP11+AR11)*1500</f>
        <v>0</v>
      </c>
      <c r="BI11" s="117">
        <f t="shared" ref="BI11:BI22" si="10">(AT11+AV11)*1000</f>
        <v>0</v>
      </c>
      <c r="BJ11" s="118">
        <f t="shared" ref="BJ11:BJ22" si="11">SUM(AX11:BI11)</f>
        <v>0</v>
      </c>
    </row>
    <row r="12" spans="1:63" ht="31.5" customHeight="1">
      <c r="A12" s="381" t="s">
        <v>1122</v>
      </c>
      <c r="B12" s="632"/>
      <c r="C12" s="632"/>
      <c r="D12" s="632"/>
      <c r="E12" s="632"/>
      <c r="F12" s="632"/>
      <c r="G12" s="632"/>
      <c r="H12" s="632"/>
      <c r="I12" s="637"/>
      <c r="J12" s="632"/>
      <c r="K12" s="632"/>
      <c r="L12" s="632"/>
      <c r="M12" s="632"/>
      <c r="N12" s="632"/>
      <c r="O12" s="632"/>
      <c r="P12" s="632"/>
      <c r="Q12" s="637"/>
      <c r="R12" s="632"/>
      <c r="S12" s="632"/>
      <c r="T12" s="632"/>
      <c r="U12" s="632"/>
      <c r="V12" s="632"/>
      <c r="W12" s="632"/>
      <c r="X12" s="632"/>
      <c r="Y12" s="637"/>
      <c r="Z12" s="632"/>
      <c r="AA12" s="632"/>
      <c r="AB12" s="632"/>
      <c r="AC12" s="632"/>
      <c r="AD12" s="632"/>
      <c r="AE12" s="632"/>
      <c r="AF12" s="632"/>
      <c r="AG12" s="637"/>
      <c r="AH12" s="632"/>
      <c r="AI12" s="632"/>
      <c r="AJ12" s="632"/>
      <c r="AK12" s="632"/>
      <c r="AL12" s="632"/>
      <c r="AM12" s="632"/>
      <c r="AN12" s="632"/>
      <c r="AO12" s="637"/>
      <c r="AP12" s="632"/>
      <c r="AQ12" s="632"/>
      <c r="AR12" s="632"/>
      <c r="AS12" s="632"/>
      <c r="AT12" s="632"/>
      <c r="AU12" s="632"/>
      <c r="AV12" s="632"/>
      <c r="AW12" s="632"/>
      <c r="AX12" s="116">
        <f t="shared" ref="AX12:AX22" si="12">(B12+D12)*1500</f>
        <v>0</v>
      </c>
      <c r="AY12" s="117">
        <f t="shared" si="0"/>
        <v>0</v>
      </c>
      <c r="AZ12" s="117">
        <f t="shared" si="1"/>
        <v>0</v>
      </c>
      <c r="BA12" s="117">
        <f t="shared" si="2"/>
        <v>0</v>
      </c>
      <c r="BB12" s="117">
        <f t="shared" si="3"/>
        <v>0</v>
      </c>
      <c r="BC12" s="117">
        <f t="shared" si="4"/>
        <v>0</v>
      </c>
      <c r="BD12" s="117">
        <f t="shared" si="5"/>
        <v>0</v>
      </c>
      <c r="BE12" s="117">
        <f t="shared" si="6"/>
        <v>0</v>
      </c>
      <c r="BF12" s="117">
        <f t="shared" si="7"/>
        <v>0</v>
      </c>
      <c r="BG12" s="117">
        <f t="shared" si="8"/>
        <v>0</v>
      </c>
      <c r="BH12" s="117">
        <f t="shared" si="9"/>
        <v>0</v>
      </c>
      <c r="BI12" s="117">
        <f t="shared" si="10"/>
        <v>0</v>
      </c>
      <c r="BJ12" s="118">
        <f t="shared" si="11"/>
        <v>0</v>
      </c>
    </row>
    <row r="13" spans="1:63" ht="31.5" customHeight="1">
      <c r="A13" s="381" t="s">
        <v>1123</v>
      </c>
      <c r="B13" s="632"/>
      <c r="C13" s="632"/>
      <c r="D13" s="632"/>
      <c r="E13" s="632"/>
      <c r="F13" s="632"/>
      <c r="G13" s="632"/>
      <c r="H13" s="632"/>
      <c r="I13" s="637"/>
      <c r="J13" s="632"/>
      <c r="K13" s="632"/>
      <c r="L13" s="632"/>
      <c r="M13" s="632"/>
      <c r="N13" s="632"/>
      <c r="O13" s="632"/>
      <c r="P13" s="632"/>
      <c r="Q13" s="637"/>
      <c r="R13" s="632"/>
      <c r="S13" s="632"/>
      <c r="T13" s="632"/>
      <c r="U13" s="632"/>
      <c r="V13" s="632"/>
      <c r="W13" s="632"/>
      <c r="X13" s="632"/>
      <c r="Y13" s="637"/>
      <c r="Z13" s="632"/>
      <c r="AA13" s="632"/>
      <c r="AB13" s="632"/>
      <c r="AC13" s="632"/>
      <c r="AD13" s="632"/>
      <c r="AE13" s="632"/>
      <c r="AF13" s="632"/>
      <c r="AG13" s="637"/>
      <c r="AH13" s="632"/>
      <c r="AI13" s="632"/>
      <c r="AJ13" s="632"/>
      <c r="AK13" s="632"/>
      <c r="AL13" s="632"/>
      <c r="AM13" s="632"/>
      <c r="AN13" s="632"/>
      <c r="AO13" s="637"/>
      <c r="AP13" s="632"/>
      <c r="AQ13" s="632"/>
      <c r="AR13" s="632"/>
      <c r="AS13" s="632"/>
      <c r="AT13" s="632"/>
      <c r="AU13" s="632"/>
      <c r="AV13" s="632"/>
      <c r="AW13" s="632"/>
      <c r="AX13" s="116">
        <f t="shared" si="12"/>
        <v>0</v>
      </c>
      <c r="AY13" s="117">
        <f t="shared" si="0"/>
        <v>0</v>
      </c>
      <c r="AZ13" s="117">
        <f t="shared" si="1"/>
        <v>0</v>
      </c>
      <c r="BA13" s="117">
        <f t="shared" si="2"/>
        <v>0</v>
      </c>
      <c r="BB13" s="117">
        <f t="shared" si="3"/>
        <v>0</v>
      </c>
      <c r="BC13" s="117">
        <f t="shared" si="4"/>
        <v>0</v>
      </c>
      <c r="BD13" s="117">
        <f t="shared" si="5"/>
        <v>0</v>
      </c>
      <c r="BE13" s="117">
        <f t="shared" si="6"/>
        <v>0</v>
      </c>
      <c r="BF13" s="117">
        <f t="shared" si="7"/>
        <v>0</v>
      </c>
      <c r="BG13" s="117">
        <f t="shared" si="8"/>
        <v>0</v>
      </c>
      <c r="BH13" s="117">
        <f t="shared" si="9"/>
        <v>0</v>
      </c>
      <c r="BI13" s="117">
        <f t="shared" si="10"/>
        <v>0</v>
      </c>
      <c r="BJ13" s="118">
        <f t="shared" si="11"/>
        <v>0</v>
      </c>
    </row>
    <row r="14" spans="1:63" ht="31.5" customHeight="1">
      <c r="A14" s="381" t="s">
        <v>1124</v>
      </c>
      <c r="B14" s="632"/>
      <c r="C14" s="632"/>
      <c r="D14" s="632"/>
      <c r="E14" s="632"/>
      <c r="F14" s="632"/>
      <c r="G14" s="632"/>
      <c r="H14" s="632"/>
      <c r="I14" s="637"/>
      <c r="J14" s="632"/>
      <c r="K14" s="632"/>
      <c r="L14" s="632"/>
      <c r="M14" s="632"/>
      <c r="N14" s="632"/>
      <c r="O14" s="632"/>
      <c r="P14" s="632"/>
      <c r="Q14" s="637"/>
      <c r="R14" s="632"/>
      <c r="S14" s="632"/>
      <c r="T14" s="632"/>
      <c r="U14" s="632"/>
      <c r="V14" s="632"/>
      <c r="W14" s="632"/>
      <c r="X14" s="632"/>
      <c r="Y14" s="637"/>
      <c r="Z14" s="632"/>
      <c r="AA14" s="632"/>
      <c r="AB14" s="632"/>
      <c r="AC14" s="632"/>
      <c r="AD14" s="632"/>
      <c r="AE14" s="632"/>
      <c r="AF14" s="632"/>
      <c r="AG14" s="637"/>
      <c r="AH14" s="632"/>
      <c r="AI14" s="632"/>
      <c r="AJ14" s="632"/>
      <c r="AK14" s="632"/>
      <c r="AL14" s="632"/>
      <c r="AM14" s="632"/>
      <c r="AN14" s="632"/>
      <c r="AO14" s="637"/>
      <c r="AP14" s="632"/>
      <c r="AQ14" s="632"/>
      <c r="AR14" s="632"/>
      <c r="AS14" s="632"/>
      <c r="AT14" s="632"/>
      <c r="AU14" s="632"/>
      <c r="AV14" s="632"/>
      <c r="AW14" s="632"/>
      <c r="AX14" s="116">
        <f t="shared" si="12"/>
        <v>0</v>
      </c>
      <c r="AY14" s="117">
        <f t="shared" si="0"/>
        <v>0</v>
      </c>
      <c r="AZ14" s="117">
        <f t="shared" si="1"/>
        <v>0</v>
      </c>
      <c r="BA14" s="117">
        <f t="shared" si="2"/>
        <v>0</v>
      </c>
      <c r="BB14" s="117">
        <f t="shared" si="3"/>
        <v>0</v>
      </c>
      <c r="BC14" s="117">
        <f t="shared" si="4"/>
        <v>0</v>
      </c>
      <c r="BD14" s="117">
        <f t="shared" si="5"/>
        <v>0</v>
      </c>
      <c r="BE14" s="117">
        <f t="shared" si="6"/>
        <v>0</v>
      </c>
      <c r="BF14" s="117">
        <f t="shared" si="7"/>
        <v>0</v>
      </c>
      <c r="BG14" s="117">
        <f t="shared" si="8"/>
        <v>0</v>
      </c>
      <c r="BH14" s="117">
        <f t="shared" si="9"/>
        <v>0</v>
      </c>
      <c r="BI14" s="117">
        <f t="shared" si="10"/>
        <v>0</v>
      </c>
      <c r="BJ14" s="118">
        <f t="shared" si="11"/>
        <v>0</v>
      </c>
    </row>
    <row r="15" spans="1:63" ht="31.5" customHeight="1">
      <c r="A15" s="381" t="s">
        <v>1125</v>
      </c>
      <c r="B15" s="632"/>
      <c r="C15" s="632"/>
      <c r="D15" s="632"/>
      <c r="E15" s="632"/>
      <c r="F15" s="632"/>
      <c r="G15" s="632"/>
      <c r="H15" s="632"/>
      <c r="I15" s="637"/>
      <c r="J15" s="632"/>
      <c r="K15" s="632"/>
      <c r="L15" s="632"/>
      <c r="M15" s="632"/>
      <c r="N15" s="632"/>
      <c r="O15" s="632"/>
      <c r="P15" s="632"/>
      <c r="Q15" s="637"/>
      <c r="R15" s="632"/>
      <c r="S15" s="632"/>
      <c r="T15" s="632"/>
      <c r="U15" s="632"/>
      <c r="V15" s="632"/>
      <c r="W15" s="632"/>
      <c r="X15" s="632"/>
      <c r="Y15" s="637"/>
      <c r="Z15" s="632"/>
      <c r="AA15" s="632"/>
      <c r="AB15" s="632"/>
      <c r="AC15" s="632"/>
      <c r="AD15" s="632"/>
      <c r="AE15" s="632"/>
      <c r="AF15" s="632"/>
      <c r="AG15" s="637"/>
      <c r="AH15" s="632"/>
      <c r="AI15" s="632"/>
      <c r="AJ15" s="632"/>
      <c r="AK15" s="632"/>
      <c r="AL15" s="632"/>
      <c r="AM15" s="632"/>
      <c r="AN15" s="632"/>
      <c r="AO15" s="637"/>
      <c r="AP15" s="632"/>
      <c r="AQ15" s="632"/>
      <c r="AR15" s="632"/>
      <c r="AS15" s="632"/>
      <c r="AT15" s="632"/>
      <c r="AU15" s="632"/>
      <c r="AV15" s="632"/>
      <c r="AW15" s="632"/>
      <c r="AX15" s="116">
        <f t="shared" si="12"/>
        <v>0</v>
      </c>
      <c r="AY15" s="117">
        <f t="shared" si="0"/>
        <v>0</v>
      </c>
      <c r="AZ15" s="117">
        <f t="shared" si="1"/>
        <v>0</v>
      </c>
      <c r="BA15" s="117">
        <f t="shared" si="2"/>
        <v>0</v>
      </c>
      <c r="BB15" s="117">
        <f t="shared" si="3"/>
        <v>0</v>
      </c>
      <c r="BC15" s="117">
        <f t="shared" si="4"/>
        <v>0</v>
      </c>
      <c r="BD15" s="117">
        <f t="shared" si="5"/>
        <v>0</v>
      </c>
      <c r="BE15" s="117">
        <f t="shared" si="6"/>
        <v>0</v>
      </c>
      <c r="BF15" s="117">
        <f t="shared" si="7"/>
        <v>0</v>
      </c>
      <c r="BG15" s="117">
        <f t="shared" si="8"/>
        <v>0</v>
      </c>
      <c r="BH15" s="117">
        <f t="shared" si="9"/>
        <v>0</v>
      </c>
      <c r="BI15" s="117">
        <f t="shared" si="10"/>
        <v>0</v>
      </c>
      <c r="BJ15" s="118">
        <f t="shared" si="11"/>
        <v>0</v>
      </c>
    </row>
    <row r="16" spans="1:63" ht="31.5" customHeight="1">
      <c r="A16" s="381" t="s">
        <v>1126</v>
      </c>
      <c r="B16" s="632"/>
      <c r="C16" s="632"/>
      <c r="D16" s="632"/>
      <c r="E16" s="632"/>
      <c r="F16" s="632"/>
      <c r="G16" s="632"/>
      <c r="H16" s="632"/>
      <c r="I16" s="637"/>
      <c r="J16" s="632"/>
      <c r="K16" s="632"/>
      <c r="L16" s="632"/>
      <c r="M16" s="632"/>
      <c r="N16" s="632"/>
      <c r="O16" s="632"/>
      <c r="P16" s="632"/>
      <c r="Q16" s="637"/>
      <c r="R16" s="632"/>
      <c r="S16" s="632"/>
      <c r="T16" s="632"/>
      <c r="U16" s="632"/>
      <c r="V16" s="632"/>
      <c r="W16" s="632"/>
      <c r="X16" s="632"/>
      <c r="Y16" s="637"/>
      <c r="Z16" s="632"/>
      <c r="AA16" s="632"/>
      <c r="AB16" s="632"/>
      <c r="AC16" s="632"/>
      <c r="AD16" s="632"/>
      <c r="AE16" s="632"/>
      <c r="AF16" s="632"/>
      <c r="AG16" s="637"/>
      <c r="AH16" s="632"/>
      <c r="AI16" s="632"/>
      <c r="AJ16" s="632"/>
      <c r="AK16" s="632"/>
      <c r="AL16" s="632"/>
      <c r="AM16" s="632"/>
      <c r="AN16" s="632"/>
      <c r="AO16" s="637"/>
      <c r="AP16" s="632"/>
      <c r="AQ16" s="632"/>
      <c r="AR16" s="632"/>
      <c r="AS16" s="632"/>
      <c r="AT16" s="632"/>
      <c r="AU16" s="632"/>
      <c r="AV16" s="632"/>
      <c r="AW16" s="632"/>
      <c r="AX16" s="116">
        <f t="shared" si="12"/>
        <v>0</v>
      </c>
      <c r="AY16" s="117">
        <f t="shared" si="0"/>
        <v>0</v>
      </c>
      <c r="AZ16" s="117">
        <f t="shared" si="1"/>
        <v>0</v>
      </c>
      <c r="BA16" s="117">
        <f t="shared" si="2"/>
        <v>0</v>
      </c>
      <c r="BB16" s="117">
        <f t="shared" si="3"/>
        <v>0</v>
      </c>
      <c r="BC16" s="117">
        <f t="shared" si="4"/>
        <v>0</v>
      </c>
      <c r="BD16" s="117">
        <f t="shared" si="5"/>
        <v>0</v>
      </c>
      <c r="BE16" s="117">
        <f t="shared" si="6"/>
        <v>0</v>
      </c>
      <c r="BF16" s="117">
        <f t="shared" si="7"/>
        <v>0</v>
      </c>
      <c r="BG16" s="117">
        <f t="shared" si="8"/>
        <v>0</v>
      </c>
      <c r="BH16" s="117">
        <f t="shared" si="9"/>
        <v>0</v>
      </c>
      <c r="BI16" s="117">
        <f t="shared" si="10"/>
        <v>0</v>
      </c>
      <c r="BJ16" s="118">
        <f t="shared" si="11"/>
        <v>0</v>
      </c>
    </row>
    <row r="17" spans="1:62" ht="31.5" customHeight="1">
      <c r="A17" s="381" t="s">
        <v>1127</v>
      </c>
      <c r="B17" s="632"/>
      <c r="C17" s="632"/>
      <c r="D17" s="632"/>
      <c r="E17" s="632"/>
      <c r="F17" s="632"/>
      <c r="G17" s="632"/>
      <c r="H17" s="632"/>
      <c r="I17" s="637"/>
      <c r="J17" s="632"/>
      <c r="K17" s="632"/>
      <c r="L17" s="632"/>
      <c r="M17" s="632"/>
      <c r="N17" s="632"/>
      <c r="O17" s="632"/>
      <c r="P17" s="632"/>
      <c r="Q17" s="637"/>
      <c r="R17" s="632"/>
      <c r="S17" s="632"/>
      <c r="T17" s="632"/>
      <c r="U17" s="632"/>
      <c r="V17" s="632"/>
      <c r="W17" s="632"/>
      <c r="X17" s="632"/>
      <c r="Y17" s="637"/>
      <c r="Z17" s="632"/>
      <c r="AA17" s="632"/>
      <c r="AB17" s="632"/>
      <c r="AC17" s="632"/>
      <c r="AD17" s="632"/>
      <c r="AE17" s="632"/>
      <c r="AF17" s="632"/>
      <c r="AG17" s="637"/>
      <c r="AH17" s="632"/>
      <c r="AI17" s="632"/>
      <c r="AJ17" s="632"/>
      <c r="AK17" s="632"/>
      <c r="AL17" s="632"/>
      <c r="AM17" s="632"/>
      <c r="AN17" s="632"/>
      <c r="AO17" s="637"/>
      <c r="AP17" s="632"/>
      <c r="AQ17" s="632"/>
      <c r="AR17" s="632"/>
      <c r="AS17" s="632"/>
      <c r="AT17" s="632"/>
      <c r="AU17" s="632"/>
      <c r="AV17" s="632"/>
      <c r="AW17" s="632"/>
      <c r="AX17" s="116">
        <f t="shared" si="12"/>
        <v>0</v>
      </c>
      <c r="AY17" s="117">
        <f t="shared" si="0"/>
        <v>0</v>
      </c>
      <c r="AZ17" s="117">
        <f t="shared" si="1"/>
        <v>0</v>
      </c>
      <c r="BA17" s="117">
        <f t="shared" si="2"/>
        <v>0</v>
      </c>
      <c r="BB17" s="117">
        <f t="shared" si="3"/>
        <v>0</v>
      </c>
      <c r="BC17" s="117">
        <f t="shared" si="4"/>
        <v>0</v>
      </c>
      <c r="BD17" s="117">
        <f t="shared" si="5"/>
        <v>0</v>
      </c>
      <c r="BE17" s="117">
        <f t="shared" si="6"/>
        <v>0</v>
      </c>
      <c r="BF17" s="117">
        <f t="shared" si="7"/>
        <v>0</v>
      </c>
      <c r="BG17" s="117">
        <f t="shared" si="8"/>
        <v>0</v>
      </c>
      <c r="BH17" s="117">
        <f t="shared" si="9"/>
        <v>0</v>
      </c>
      <c r="BI17" s="117">
        <f t="shared" si="10"/>
        <v>0</v>
      </c>
      <c r="BJ17" s="118">
        <f t="shared" si="11"/>
        <v>0</v>
      </c>
    </row>
    <row r="18" spans="1:62" ht="31.5" customHeight="1">
      <c r="A18" s="381" t="s">
        <v>1128</v>
      </c>
      <c r="B18" s="634">
        <f>B17</f>
        <v>0</v>
      </c>
      <c r="C18" s="634">
        <f t="shared" ref="C18:AW21" si="13">C17</f>
        <v>0</v>
      </c>
      <c r="D18" s="634">
        <f t="shared" si="13"/>
        <v>0</v>
      </c>
      <c r="E18" s="634">
        <f t="shared" si="13"/>
        <v>0</v>
      </c>
      <c r="F18" s="634">
        <f t="shared" si="13"/>
        <v>0</v>
      </c>
      <c r="G18" s="634">
        <f t="shared" si="13"/>
        <v>0</v>
      </c>
      <c r="H18" s="634">
        <f t="shared" si="13"/>
        <v>0</v>
      </c>
      <c r="I18" s="638">
        <f t="shared" si="13"/>
        <v>0</v>
      </c>
      <c r="J18" s="634">
        <f t="shared" si="13"/>
        <v>0</v>
      </c>
      <c r="K18" s="634">
        <f t="shared" si="13"/>
        <v>0</v>
      </c>
      <c r="L18" s="634">
        <f t="shared" si="13"/>
        <v>0</v>
      </c>
      <c r="M18" s="634">
        <f t="shared" si="13"/>
        <v>0</v>
      </c>
      <c r="N18" s="634">
        <f t="shared" si="13"/>
        <v>0</v>
      </c>
      <c r="O18" s="634">
        <f t="shared" si="13"/>
        <v>0</v>
      </c>
      <c r="P18" s="634">
        <f t="shared" si="13"/>
        <v>0</v>
      </c>
      <c r="Q18" s="638">
        <f t="shared" si="13"/>
        <v>0</v>
      </c>
      <c r="R18" s="634">
        <f t="shared" si="13"/>
        <v>0</v>
      </c>
      <c r="S18" s="634">
        <f t="shared" si="13"/>
        <v>0</v>
      </c>
      <c r="T18" s="634">
        <f t="shared" si="13"/>
        <v>0</v>
      </c>
      <c r="U18" s="634">
        <f t="shared" si="13"/>
        <v>0</v>
      </c>
      <c r="V18" s="634">
        <f t="shared" si="13"/>
        <v>0</v>
      </c>
      <c r="W18" s="634">
        <f t="shared" si="13"/>
        <v>0</v>
      </c>
      <c r="X18" s="634">
        <f t="shared" si="13"/>
        <v>0</v>
      </c>
      <c r="Y18" s="638">
        <f t="shared" si="13"/>
        <v>0</v>
      </c>
      <c r="Z18" s="634">
        <f t="shared" si="13"/>
        <v>0</v>
      </c>
      <c r="AA18" s="634">
        <f t="shared" si="13"/>
        <v>0</v>
      </c>
      <c r="AB18" s="634">
        <f t="shared" si="13"/>
        <v>0</v>
      </c>
      <c r="AC18" s="634">
        <f t="shared" si="13"/>
        <v>0</v>
      </c>
      <c r="AD18" s="634">
        <f t="shared" si="13"/>
        <v>0</v>
      </c>
      <c r="AE18" s="634">
        <f t="shared" si="13"/>
        <v>0</v>
      </c>
      <c r="AF18" s="634">
        <f t="shared" si="13"/>
        <v>0</v>
      </c>
      <c r="AG18" s="638">
        <f t="shared" si="13"/>
        <v>0</v>
      </c>
      <c r="AH18" s="634">
        <f t="shared" si="13"/>
        <v>0</v>
      </c>
      <c r="AI18" s="634">
        <f t="shared" si="13"/>
        <v>0</v>
      </c>
      <c r="AJ18" s="634">
        <f t="shared" si="13"/>
        <v>0</v>
      </c>
      <c r="AK18" s="634">
        <f t="shared" si="13"/>
        <v>0</v>
      </c>
      <c r="AL18" s="634">
        <f t="shared" si="13"/>
        <v>0</v>
      </c>
      <c r="AM18" s="634">
        <f t="shared" si="13"/>
        <v>0</v>
      </c>
      <c r="AN18" s="634">
        <f t="shared" si="13"/>
        <v>0</v>
      </c>
      <c r="AO18" s="638">
        <f t="shared" si="13"/>
        <v>0</v>
      </c>
      <c r="AP18" s="634">
        <f t="shared" si="13"/>
        <v>0</v>
      </c>
      <c r="AQ18" s="634">
        <f t="shared" si="13"/>
        <v>0</v>
      </c>
      <c r="AR18" s="634">
        <f t="shared" si="13"/>
        <v>0</v>
      </c>
      <c r="AS18" s="634">
        <f t="shared" si="13"/>
        <v>0</v>
      </c>
      <c r="AT18" s="634">
        <f t="shared" si="13"/>
        <v>0</v>
      </c>
      <c r="AU18" s="634">
        <f t="shared" si="13"/>
        <v>0</v>
      </c>
      <c r="AV18" s="634">
        <f t="shared" si="13"/>
        <v>0</v>
      </c>
      <c r="AW18" s="634">
        <f t="shared" si="13"/>
        <v>0</v>
      </c>
      <c r="AX18" s="116">
        <f t="shared" si="12"/>
        <v>0</v>
      </c>
      <c r="AY18" s="117">
        <f t="shared" si="0"/>
        <v>0</v>
      </c>
      <c r="AZ18" s="117">
        <f t="shared" si="1"/>
        <v>0</v>
      </c>
      <c r="BA18" s="117">
        <f t="shared" si="2"/>
        <v>0</v>
      </c>
      <c r="BB18" s="117">
        <f t="shared" si="3"/>
        <v>0</v>
      </c>
      <c r="BC18" s="117">
        <f t="shared" si="4"/>
        <v>0</v>
      </c>
      <c r="BD18" s="117">
        <f t="shared" si="5"/>
        <v>0</v>
      </c>
      <c r="BE18" s="117">
        <f t="shared" si="6"/>
        <v>0</v>
      </c>
      <c r="BF18" s="117">
        <f t="shared" si="7"/>
        <v>0</v>
      </c>
      <c r="BG18" s="117">
        <f t="shared" si="8"/>
        <v>0</v>
      </c>
      <c r="BH18" s="117">
        <f t="shared" si="9"/>
        <v>0</v>
      </c>
      <c r="BI18" s="117">
        <f t="shared" si="10"/>
        <v>0</v>
      </c>
      <c r="BJ18" s="118">
        <f t="shared" si="11"/>
        <v>0</v>
      </c>
    </row>
    <row r="19" spans="1:62" ht="31.5" customHeight="1">
      <c r="A19" s="381" t="s">
        <v>1129</v>
      </c>
      <c r="B19" s="634">
        <f t="shared" ref="B19:B21" si="14">B18</f>
        <v>0</v>
      </c>
      <c r="C19" s="634">
        <f t="shared" si="13"/>
        <v>0</v>
      </c>
      <c r="D19" s="634">
        <f t="shared" si="13"/>
        <v>0</v>
      </c>
      <c r="E19" s="634">
        <f t="shared" si="13"/>
        <v>0</v>
      </c>
      <c r="F19" s="634">
        <f t="shared" si="13"/>
        <v>0</v>
      </c>
      <c r="G19" s="634">
        <f t="shared" si="13"/>
        <v>0</v>
      </c>
      <c r="H19" s="634">
        <f t="shared" si="13"/>
        <v>0</v>
      </c>
      <c r="I19" s="638">
        <f t="shared" si="13"/>
        <v>0</v>
      </c>
      <c r="J19" s="634">
        <f t="shared" si="13"/>
        <v>0</v>
      </c>
      <c r="K19" s="634">
        <f t="shared" si="13"/>
        <v>0</v>
      </c>
      <c r="L19" s="634">
        <f t="shared" si="13"/>
        <v>0</v>
      </c>
      <c r="M19" s="634">
        <f t="shared" si="13"/>
        <v>0</v>
      </c>
      <c r="N19" s="634">
        <f t="shared" si="13"/>
        <v>0</v>
      </c>
      <c r="O19" s="634">
        <f t="shared" si="13"/>
        <v>0</v>
      </c>
      <c r="P19" s="634">
        <f t="shared" si="13"/>
        <v>0</v>
      </c>
      <c r="Q19" s="638">
        <f t="shared" si="13"/>
        <v>0</v>
      </c>
      <c r="R19" s="634">
        <f t="shared" si="13"/>
        <v>0</v>
      </c>
      <c r="S19" s="634">
        <f t="shared" si="13"/>
        <v>0</v>
      </c>
      <c r="T19" s="634">
        <f t="shared" si="13"/>
        <v>0</v>
      </c>
      <c r="U19" s="634">
        <f t="shared" si="13"/>
        <v>0</v>
      </c>
      <c r="V19" s="634">
        <f t="shared" si="13"/>
        <v>0</v>
      </c>
      <c r="W19" s="634">
        <f t="shared" si="13"/>
        <v>0</v>
      </c>
      <c r="X19" s="634">
        <f t="shared" si="13"/>
        <v>0</v>
      </c>
      <c r="Y19" s="638">
        <f t="shared" si="13"/>
        <v>0</v>
      </c>
      <c r="Z19" s="634">
        <f t="shared" si="13"/>
        <v>0</v>
      </c>
      <c r="AA19" s="634">
        <f t="shared" si="13"/>
        <v>0</v>
      </c>
      <c r="AB19" s="634">
        <f t="shared" si="13"/>
        <v>0</v>
      </c>
      <c r="AC19" s="634">
        <f t="shared" si="13"/>
        <v>0</v>
      </c>
      <c r="AD19" s="634">
        <f t="shared" si="13"/>
        <v>0</v>
      </c>
      <c r="AE19" s="634">
        <f t="shared" si="13"/>
        <v>0</v>
      </c>
      <c r="AF19" s="634">
        <f t="shared" si="13"/>
        <v>0</v>
      </c>
      <c r="AG19" s="638">
        <f t="shared" si="13"/>
        <v>0</v>
      </c>
      <c r="AH19" s="634">
        <f t="shared" si="13"/>
        <v>0</v>
      </c>
      <c r="AI19" s="634">
        <f t="shared" si="13"/>
        <v>0</v>
      </c>
      <c r="AJ19" s="634">
        <f t="shared" si="13"/>
        <v>0</v>
      </c>
      <c r="AK19" s="634">
        <f t="shared" si="13"/>
        <v>0</v>
      </c>
      <c r="AL19" s="634">
        <f t="shared" si="13"/>
        <v>0</v>
      </c>
      <c r="AM19" s="634">
        <f t="shared" si="13"/>
        <v>0</v>
      </c>
      <c r="AN19" s="634">
        <f t="shared" si="13"/>
        <v>0</v>
      </c>
      <c r="AO19" s="638">
        <f t="shared" si="13"/>
        <v>0</v>
      </c>
      <c r="AP19" s="634">
        <f t="shared" si="13"/>
        <v>0</v>
      </c>
      <c r="AQ19" s="634">
        <f t="shared" si="13"/>
        <v>0</v>
      </c>
      <c r="AR19" s="634">
        <f t="shared" si="13"/>
        <v>0</v>
      </c>
      <c r="AS19" s="634">
        <f t="shared" si="13"/>
        <v>0</v>
      </c>
      <c r="AT19" s="634">
        <f t="shared" si="13"/>
        <v>0</v>
      </c>
      <c r="AU19" s="634">
        <f t="shared" si="13"/>
        <v>0</v>
      </c>
      <c r="AV19" s="634">
        <f t="shared" si="13"/>
        <v>0</v>
      </c>
      <c r="AW19" s="634">
        <f t="shared" si="13"/>
        <v>0</v>
      </c>
      <c r="AX19" s="116">
        <f t="shared" si="12"/>
        <v>0</v>
      </c>
      <c r="AY19" s="117">
        <f t="shared" si="0"/>
        <v>0</v>
      </c>
      <c r="AZ19" s="117">
        <f t="shared" si="1"/>
        <v>0</v>
      </c>
      <c r="BA19" s="117">
        <f t="shared" si="2"/>
        <v>0</v>
      </c>
      <c r="BB19" s="117">
        <f t="shared" si="3"/>
        <v>0</v>
      </c>
      <c r="BC19" s="117">
        <f t="shared" si="4"/>
        <v>0</v>
      </c>
      <c r="BD19" s="117">
        <f t="shared" si="5"/>
        <v>0</v>
      </c>
      <c r="BE19" s="117">
        <f t="shared" si="6"/>
        <v>0</v>
      </c>
      <c r="BF19" s="117">
        <f t="shared" si="7"/>
        <v>0</v>
      </c>
      <c r="BG19" s="117">
        <f t="shared" si="8"/>
        <v>0</v>
      </c>
      <c r="BH19" s="117">
        <f t="shared" si="9"/>
        <v>0</v>
      </c>
      <c r="BI19" s="117">
        <f t="shared" si="10"/>
        <v>0</v>
      </c>
      <c r="BJ19" s="118">
        <f t="shared" si="11"/>
        <v>0</v>
      </c>
    </row>
    <row r="20" spans="1:62" ht="31.5" customHeight="1">
      <c r="A20" s="381" t="s">
        <v>1130</v>
      </c>
      <c r="B20" s="634">
        <f t="shared" si="14"/>
        <v>0</v>
      </c>
      <c r="C20" s="634">
        <f t="shared" si="13"/>
        <v>0</v>
      </c>
      <c r="D20" s="634">
        <f t="shared" si="13"/>
        <v>0</v>
      </c>
      <c r="E20" s="634">
        <f t="shared" si="13"/>
        <v>0</v>
      </c>
      <c r="F20" s="634">
        <f t="shared" si="13"/>
        <v>0</v>
      </c>
      <c r="G20" s="634">
        <f t="shared" si="13"/>
        <v>0</v>
      </c>
      <c r="H20" s="634">
        <f t="shared" si="13"/>
        <v>0</v>
      </c>
      <c r="I20" s="638">
        <f t="shared" si="13"/>
        <v>0</v>
      </c>
      <c r="J20" s="634">
        <f t="shared" si="13"/>
        <v>0</v>
      </c>
      <c r="K20" s="634">
        <f t="shared" si="13"/>
        <v>0</v>
      </c>
      <c r="L20" s="634">
        <f t="shared" si="13"/>
        <v>0</v>
      </c>
      <c r="M20" s="634">
        <f t="shared" si="13"/>
        <v>0</v>
      </c>
      <c r="N20" s="634">
        <f t="shared" si="13"/>
        <v>0</v>
      </c>
      <c r="O20" s="634">
        <f t="shared" si="13"/>
        <v>0</v>
      </c>
      <c r="P20" s="634">
        <f t="shared" si="13"/>
        <v>0</v>
      </c>
      <c r="Q20" s="638">
        <f t="shared" si="13"/>
        <v>0</v>
      </c>
      <c r="R20" s="634">
        <f t="shared" si="13"/>
        <v>0</v>
      </c>
      <c r="S20" s="634">
        <f t="shared" si="13"/>
        <v>0</v>
      </c>
      <c r="T20" s="634">
        <f t="shared" si="13"/>
        <v>0</v>
      </c>
      <c r="U20" s="634">
        <f t="shared" si="13"/>
        <v>0</v>
      </c>
      <c r="V20" s="634">
        <f t="shared" si="13"/>
        <v>0</v>
      </c>
      <c r="W20" s="634">
        <f t="shared" si="13"/>
        <v>0</v>
      </c>
      <c r="X20" s="634">
        <f t="shared" si="13"/>
        <v>0</v>
      </c>
      <c r="Y20" s="638">
        <f t="shared" si="13"/>
        <v>0</v>
      </c>
      <c r="Z20" s="634">
        <f t="shared" si="13"/>
        <v>0</v>
      </c>
      <c r="AA20" s="634">
        <f t="shared" si="13"/>
        <v>0</v>
      </c>
      <c r="AB20" s="634">
        <f t="shared" si="13"/>
        <v>0</v>
      </c>
      <c r="AC20" s="634">
        <f t="shared" si="13"/>
        <v>0</v>
      </c>
      <c r="AD20" s="634">
        <f t="shared" si="13"/>
        <v>0</v>
      </c>
      <c r="AE20" s="634">
        <f t="shared" si="13"/>
        <v>0</v>
      </c>
      <c r="AF20" s="634">
        <f t="shared" si="13"/>
        <v>0</v>
      </c>
      <c r="AG20" s="638">
        <f t="shared" si="13"/>
        <v>0</v>
      </c>
      <c r="AH20" s="634">
        <f t="shared" si="13"/>
        <v>0</v>
      </c>
      <c r="AI20" s="634">
        <f t="shared" si="13"/>
        <v>0</v>
      </c>
      <c r="AJ20" s="634">
        <f t="shared" si="13"/>
        <v>0</v>
      </c>
      <c r="AK20" s="634">
        <f t="shared" si="13"/>
        <v>0</v>
      </c>
      <c r="AL20" s="634">
        <f t="shared" si="13"/>
        <v>0</v>
      </c>
      <c r="AM20" s="634">
        <f t="shared" si="13"/>
        <v>0</v>
      </c>
      <c r="AN20" s="634">
        <f t="shared" si="13"/>
        <v>0</v>
      </c>
      <c r="AO20" s="638">
        <f t="shared" si="13"/>
        <v>0</v>
      </c>
      <c r="AP20" s="634">
        <f t="shared" si="13"/>
        <v>0</v>
      </c>
      <c r="AQ20" s="634">
        <f t="shared" si="13"/>
        <v>0</v>
      </c>
      <c r="AR20" s="634">
        <f t="shared" si="13"/>
        <v>0</v>
      </c>
      <c r="AS20" s="634">
        <f t="shared" si="13"/>
        <v>0</v>
      </c>
      <c r="AT20" s="634">
        <f t="shared" si="13"/>
        <v>0</v>
      </c>
      <c r="AU20" s="634">
        <f t="shared" si="13"/>
        <v>0</v>
      </c>
      <c r="AV20" s="634">
        <f t="shared" si="13"/>
        <v>0</v>
      </c>
      <c r="AW20" s="634">
        <f t="shared" si="13"/>
        <v>0</v>
      </c>
      <c r="AX20" s="116">
        <f t="shared" si="12"/>
        <v>0</v>
      </c>
      <c r="AY20" s="117">
        <f t="shared" si="0"/>
        <v>0</v>
      </c>
      <c r="AZ20" s="117">
        <f t="shared" si="1"/>
        <v>0</v>
      </c>
      <c r="BA20" s="117">
        <f t="shared" si="2"/>
        <v>0</v>
      </c>
      <c r="BB20" s="117">
        <f t="shared" si="3"/>
        <v>0</v>
      </c>
      <c r="BC20" s="117">
        <f t="shared" si="4"/>
        <v>0</v>
      </c>
      <c r="BD20" s="117">
        <f t="shared" si="5"/>
        <v>0</v>
      </c>
      <c r="BE20" s="117">
        <f t="shared" si="6"/>
        <v>0</v>
      </c>
      <c r="BF20" s="117">
        <f t="shared" si="7"/>
        <v>0</v>
      </c>
      <c r="BG20" s="117">
        <f t="shared" si="8"/>
        <v>0</v>
      </c>
      <c r="BH20" s="117">
        <f t="shared" si="9"/>
        <v>0</v>
      </c>
      <c r="BI20" s="117">
        <f t="shared" si="10"/>
        <v>0</v>
      </c>
      <c r="BJ20" s="118">
        <f t="shared" si="11"/>
        <v>0</v>
      </c>
    </row>
    <row r="21" spans="1:62" ht="31.5" customHeight="1">
      <c r="A21" s="381" t="s">
        <v>1131</v>
      </c>
      <c r="B21" s="634">
        <f t="shared" si="14"/>
        <v>0</v>
      </c>
      <c r="C21" s="634">
        <f t="shared" si="13"/>
        <v>0</v>
      </c>
      <c r="D21" s="634">
        <f t="shared" si="13"/>
        <v>0</v>
      </c>
      <c r="E21" s="634">
        <f t="shared" si="13"/>
        <v>0</v>
      </c>
      <c r="F21" s="634">
        <f t="shared" si="13"/>
        <v>0</v>
      </c>
      <c r="G21" s="634">
        <f t="shared" si="13"/>
        <v>0</v>
      </c>
      <c r="H21" s="634">
        <f t="shared" si="13"/>
        <v>0</v>
      </c>
      <c r="I21" s="638">
        <f t="shared" si="13"/>
        <v>0</v>
      </c>
      <c r="J21" s="634">
        <f t="shared" si="13"/>
        <v>0</v>
      </c>
      <c r="K21" s="634">
        <f t="shared" si="13"/>
        <v>0</v>
      </c>
      <c r="L21" s="634">
        <f t="shared" si="13"/>
        <v>0</v>
      </c>
      <c r="M21" s="634">
        <f t="shared" si="13"/>
        <v>0</v>
      </c>
      <c r="N21" s="634">
        <f t="shared" si="13"/>
        <v>0</v>
      </c>
      <c r="O21" s="634">
        <f t="shared" si="13"/>
        <v>0</v>
      </c>
      <c r="P21" s="634">
        <f t="shared" si="13"/>
        <v>0</v>
      </c>
      <c r="Q21" s="638">
        <f t="shared" si="13"/>
        <v>0</v>
      </c>
      <c r="R21" s="634">
        <f t="shared" si="13"/>
        <v>0</v>
      </c>
      <c r="S21" s="634">
        <f t="shared" si="13"/>
        <v>0</v>
      </c>
      <c r="T21" s="634">
        <f t="shared" si="13"/>
        <v>0</v>
      </c>
      <c r="U21" s="634">
        <f t="shared" si="13"/>
        <v>0</v>
      </c>
      <c r="V21" s="634">
        <f t="shared" si="13"/>
        <v>0</v>
      </c>
      <c r="W21" s="634">
        <f t="shared" si="13"/>
        <v>0</v>
      </c>
      <c r="X21" s="634">
        <f t="shared" si="13"/>
        <v>0</v>
      </c>
      <c r="Y21" s="638">
        <f t="shared" si="13"/>
        <v>0</v>
      </c>
      <c r="Z21" s="634">
        <f t="shared" si="13"/>
        <v>0</v>
      </c>
      <c r="AA21" s="634">
        <f t="shared" si="13"/>
        <v>0</v>
      </c>
      <c r="AB21" s="634">
        <f t="shared" si="13"/>
        <v>0</v>
      </c>
      <c r="AC21" s="634">
        <f t="shared" si="13"/>
        <v>0</v>
      </c>
      <c r="AD21" s="634">
        <f t="shared" si="13"/>
        <v>0</v>
      </c>
      <c r="AE21" s="634">
        <f t="shared" si="13"/>
        <v>0</v>
      </c>
      <c r="AF21" s="634">
        <f t="shared" si="13"/>
        <v>0</v>
      </c>
      <c r="AG21" s="638">
        <f t="shared" si="13"/>
        <v>0</v>
      </c>
      <c r="AH21" s="634">
        <f t="shared" si="13"/>
        <v>0</v>
      </c>
      <c r="AI21" s="634">
        <f t="shared" si="13"/>
        <v>0</v>
      </c>
      <c r="AJ21" s="634">
        <f t="shared" si="13"/>
        <v>0</v>
      </c>
      <c r="AK21" s="634">
        <f t="shared" si="13"/>
        <v>0</v>
      </c>
      <c r="AL21" s="634">
        <f t="shared" si="13"/>
        <v>0</v>
      </c>
      <c r="AM21" s="634">
        <f t="shared" si="13"/>
        <v>0</v>
      </c>
      <c r="AN21" s="634">
        <f t="shared" si="13"/>
        <v>0</v>
      </c>
      <c r="AO21" s="638">
        <f t="shared" si="13"/>
        <v>0</v>
      </c>
      <c r="AP21" s="634">
        <f t="shared" si="13"/>
        <v>0</v>
      </c>
      <c r="AQ21" s="634">
        <f t="shared" si="13"/>
        <v>0</v>
      </c>
      <c r="AR21" s="634">
        <f t="shared" si="13"/>
        <v>0</v>
      </c>
      <c r="AS21" s="634">
        <f t="shared" si="13"/>
        <v>0</v>
      </c>
      <c r="AT21" s="634">
        <f t="shared" si="13"/>
        <v>0</v>
      </c>
      <c r="AU21" s="634">
        <f t="shared" si="13"/>
        <v>0</v>
      </c>
      <c r="AV21" s="634">
        <f t="shared" si="13"/>
        <v>0</v>
      </c>
      <c r="AW21" s="634">
        <f t="shared" si="13"/>
        <v>0</v>
      </c>
      <c r="AX21" s="116">
        <f t="shared" si="12"/>
        <v>0</v>
      </c>
      <c r="AY21" s="117">
        <f t="shared" si="0"/>
        <v>0</v>
      </c>
      <c r="AZ21" s="117">
        <f t="shared" si="1"/>
        <v>0</v>
      </c>
      <c r="BA21" s="117">
        <f t="shared" si="2"/>
        <v>0</v>
      </c>
      <c r="BB21" s="117">
        <f t="shared" si="3"/>
        <v>0</v>
      </c>
      <c r="BC21" s="117">
        <f t="shared" si="4"/>
        <v>0</v>
      </c>
      <c r="BD21" s="117">
        <f t="shared" si="5"/>
        <v>0</v>
      </c>
      <c r="BE21" s="117">
        <f t="shared" si="6"/>
        <v>0</v>
      </c>
      <c r="BF21" s="117">
        <f t="shared" si="7"/>
        <v>0</v>
      </c>
      <c r="BG21" s="117">
        <f t="shared" si="8"/>
        <v>0</v>
      </c>
      <c r="BH21" s="117">
        <f t="shared" si="9"/>
        <v>0</v>
      </c>
      <c r="BI21" s="117">
        <f t="shared" si="10"/>
        <v>0</v>
      </c>
      <c r="BJ21" s="118">
        <f t="shared" si="11"/>
        <v>0</v>
      </c>
    </row>
    <row r="22" spans="1:62" ht="31.5" customHeight="1" thickBot="1">
      <c r="A22" s="119" t="s">
        <v>21</v>
      </c>
      <c r="B22" s="120">
        <f>SUM(B10:B21)</f>
        <v>0</v>
      </c>
      <c r="C22" s="120">
        <f t="shared" ref="C22:AW22" si="15">SUM(C10:C21)</f>
        <v>0</v>
      </c>
      <c r="D22" s="120">
        <f t="shared" si="15"/>
        <v>0</v>
      </c>
      <c r="E22" s="120">
        <f t="shared" si="15"/>
        <v>0</v>
      </c>
      <c r="F22" s="120">
        <f t="shared" si="15"/>
        <v>0</v>
      </c>
      <c r="G22" s="120">
        <f t="shared" si="15"/>
        <v>0</v>
      </c>
      <c r="H22" s="120">
        <f t="shared" si="15"/>
        <v>0</v>
      </c>
      <c r="I22" s="121">
        <f t="shared" si="15"/>
        <v>0</v>
      </c>
      <c r="J22" s="122">
        <f t="shared" si="15"/>
        <v>0</v>
      </c>
      <c r="K22" s="120">
        <f t="shared" si="15"/>
        <v>0</v>
      </c>
      <c r="L22" s="120">
        <f t="shared" si="15"/>
        <v>0</v>
      </c>
      <c r="M22" s="120">
        <f t="shared" si="15"/>
        <v>0</v>
      </c>
      <c r="N22" s="120">
        <f t="shared" si="15"/>
        <v>0</v>
      </c>
      <c r="O22" s="120">
        <f t="shared" si="15"/>
        <v>0</v>
      </c>
      <c r="P22" s="120">
        <f t="shared" si="15"/>
        <v>0</v>
      </c>
      <c r="Q22" s="121">
        <f t="shared" si="15"/>
        <v>0</v>
      </c>
      <c r="R22" s="123">
        <f t="shared" si="15"/>
        <v>0</v>
      </c>
      <c r="S22" s="120">
        <f t="shared" si="15"/>
        <v>0</v>
      </c>
      <c r="T22" s="120">
        <f t="shared" si="15"/>
        <v>0</v>
      </c>
      <c r="U22" s="120">
        <f t="shared" si="15"/>
        <v>0</v>
      </c>
      <c r="V22" s="120">
        <f t="shared" si="15"/>
        <v>0</v>
      </c>
      <c r="W22" s="120">
        <f t="shared" si="15"/>
        <v>0</v>
      </c>
      <c r="X22" s="120">
        <f t="shared" si="15"/>
        <v>0</v>
      </c>
      <c r="Y22" s="121">
        <f t="shared" si="15"/>
        <v>0</v>
      </c>
      <c r="Z22" s="123">
        <f t="shared" si="15"/>
        <v>0</v>
      </c>
      <c r="AA22" s="120">
        <f t="shared" si="15"/>
        <v>0</v>
      </c>
      <c r="AB22" s="120">
        <f t="shared" si="15"/>
        <v>0</v>
      </c>
      <c r="AC22" s="120">
        <f t="shared" si="15"/>
        <v>0</v>
      </c>
      <c r="AD22" s="120">
        <f t="shared" si="15"/>
        <v>0</v>
      </c>
      <c r="AE22" s="120">
        <f t="shared" si="15"/>
        <v>0</v>
      </c>
      <c r="AF22" s="120">
        <f t="shared" si="15"/>
        <v>0</v>
      </c>
      <c r="AG22" s="121">
        <f t="shared" si="15"/>
        <v>0</v>
      </c>
      <c r="AH22" s="123">
        <f t="shared" si="15"/>
        <v>0</v>
      </c>
      <c r="AI22" s="120">
        <f t="shared" si="15"/>
        <v>0</v>
      </c>
      <c r="AJ22" s="120">
        <f t="shared" si="15"/>
        <v>0</v>
      </c>
      <c r="AK22" s="120">
        <f t="shared" si="15"/>
        <v>0</v>
      </c>
      <c r="AL22" s="120">
        <f t="shared" si="15"/>
        <v>0</v>
      </c>
      <c r="AM22" s="120">
        <f t="shared" si="15"/>
        <v>0</v>
      </c>
      <c r="AN22" s="120">
        <f t="shared" si="15"/>
        <v>0</v>
      </c>
      <c r="AO22" s="121">
        <f t="shared" si="15"/>
        <v>0</v>
      </c>
      <c r="AP22" s="123">
        <f t="shared" si="15"/>
        <v>0</v>
      </c>
      <c r="AQ22" s="120">
        <f t="shared" si="15"/>
        <v>0</v>
      </c>
      <c r="AR22" s="120">
        <f t="shared" si="15"/>
        <v>0</v>
      </c>
      <c r="AS22" s="120">
        <f t="shared" si="15"/>
        <v>0</v>
      </c>
      <c r="AT22" s="120">
        <f t="shared" si="15"/>
        <v>0</v>
      </c>
      <c r="AU22" s="120">
        <f t="shared" si="15"/>
        <v>0</v>
      </c>
      <c r="AV22" s="120">
        <f t="shared" si="15"/>
        <v>0</v>
      </c>
      <c r="AW22" s="124">
        <f t="shared" si="15"/>
        <v>0</v>
      </c>
      <c r="AX22" s="125">
        <f t="shared" si="12"/>
        <v>0</v>
      </c>
      <c r="AY22" s="126">
        <f t="shared" si="0"/>
        <v>0</v>
      </c>
      <c r="AZ22" s="126">
        <f t="shared" si="1"/>
        <v>0</v>
      </c>
      <c r="BA22" s="126">
        <f t="shared" si="2"/>
        <v>0</v>
      </c>
      <c r="BB22" s="126">
        <f t="shared" si="3"/>
        <v>0</v>
      </c>
      <c r="BC22" s="126">
        <f t="shared" si="4"/>
        <v>0</v>
      </c>
      <c r="BD22" s="126">
        <f t="shared" si="5"/>
        <v>0</v>
      </c>
      <c r="BE22" s="126">
        <f t="shared" si="6"/>
        <v>0</v>
      </c>
      <c r="BF22" s="126">
        <f t="shared" si="7"/>
        <v>0</v>
      </c>
      <c r="BG22" s="126">
        <f>(AL22+AN22)*1000</f>
        <v>0</v>
      </c>
      <c r="BH22" s="126">
        <f t="shared" si="9"/>
        <v>0</v>
      </c>
      <c r="BI22" s="126">
        <f t="shared" si="10"/>
        <v>0</v>
      </c>
      <c r="BJ22" s="481">
        <f t="shared" si="11"/>
        <v>0</v>
      </c>
    </row>
    <row r="23" spans="1:62" ht="35.25" customHeight="1">
      <c r="A23" s="115" t="s">
        <v>140</v>
      </c>
      <c r="B23" s="104" t="s">
        <v>141</v>
      </c>
    </row>
    <row r="24" spans="1:62" ht="20.25" customHeight="1">
      <c r="A24" s="115"/>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27"/>
      <c r="AM24" s="127"/>
      <c r="AN24" s="127"/>
      <c r="AO24" s="127"/>
      <c r="AP24" s="127"/>
      <c r="AQ24" s="127"/>
      <c r="AR24" s="127"/>
      <c r="AS24" s="127"/>
      <c r="AT24" s="127"/>
      <c r="AU24" s="127"/>
      <c r="AV24" s="127"/>
      <c r="AW24" s="127"/>
    </row>
    <row r="26" spans="1:62">
      <c r="B26" s="104" t="s">
        <v>309</v>
      </c>
      <c r="C26" s="104" t="s">
        <v>310</v>
      </c>
    </row>
    <row r="27" spans="1:62">
      <c r="B27" s="104">
        <f>'別紙6-2【要入力】'!K9</f>
        <v>0</v>
      </c>
      <c r="C27" s="104">
        <f>'別紙6-2【要入力】'!H20</f>
        <v>0</v>
      </c>
    </row>
  </sheetData>
  <sheetProtection algorithmName="SHA-512" hashValue="Xgp/9VtOuKqhrVE8m8kNFxCH60J9GcdDNtKOiJ3ExHe2inUhVu3r1ZPyeJQ74tDqJdkonVkG28OkI0ncOUinDQ==" saltValue="CFMNIpqzbMzDxlf+wj1ZWg==" spinCount="100000" sheet="1" selectLockedCells="1"/>
  <protectedRanges>
    <protectedRange sqref="U2 AC2 AK2 AS2" name="範囲1"/>
    <protectedRange sqref="B23:I23 R23:AW23" name="範囲1_1"/>
    <protectedRange sqref="B10:AW21" name="範囲1_2_1"/>
  </protectedRanges>
  <mergeCells count="66">
    <mergeCell ref="BI7:BI8"/>
    <mergeCell ref="AX7:AX8"/>
    <mergeCell ref="AY7:AY8"/>
    <mergeCell ref="AZ7:AZ8"/>
    <mergeCell ref="BA7:BA8"/>
    <mergeCell ref="BB7:BB8"/>
    <mergeCell ref="BC7:BC8"/>
    <mergeCell ref="BD7:BD8"/>
    <mergeCell ref="BE7:BE8"/>
    <mergeCell ref="BF7:BF8"/>
    <mergeCell ref="BG7:BG8"/>
    <mergeCell ref="BH7:BH8"/>
    <mergeCell ref="AV7:AW7"/>
    <mergeCell ref="Z7:AA7"/>
    <mergeCell ref="AB7:AC7"/>
    <mergeCell ref="AD7:AE7"/>
    <mergeCell ref="AF7:AG7"/>
    <mergeCell ref="AH7:AI7"/>
    <mergeCell ref="AJ7:AK7"/>
    <mergeCell ref="AL7:AM7"/>
    <mergeCell ref="AN7:AO7"/>
    <mergeCell ref="AP7:AQ7"/>
    <mergeCell ref="AR7:AS7"/>
    <mergeCell ref="AT7:AU7"/>
    <mergeCell ref="BD5:BE6"/>
    <mergeCell ref="B7:C7"/>
    <mergeCell ref="D7:E7"/>
    <mergeCell ref="F7:G7"/>
    <mergeCell ref="H7:I7"/>
    <mergeCell ref="J7:K7"/>
    <mergeCell ref="X7:Y7"/>
    <mergeCell ref="AH6:AK6"/>
    <mergeCell ref="AL6:AO6"/>
    <mergeCell ref="AP6:AS6"/>
    <mergeCell ref="AT6:AW6"/>
    <mergeCell ref="N7:O7"/>
    <mergeCell ref="P7:Q7"/>
    <mergeCell ref="R7:S7"/>
    <mergeCell ref="T7:U7"/>
    <mergeCell ref="V7:W7"/>
    <mergeCell ref="AD6:AG6"/>
    <mergeCell ref="AP5:AW5"/>
    <mergeCell ref="AX5:AY6"/>
    <mergeCell ref="AZ5:BA6"/>
    <mergeCell ref="BB5:BC6"/>
    <mergeCell ref="J6:M6"/>
    <mergeCell ref="N6:Q6"/>
    <mergeCell ref="R6:U6"/>
    <mergeCell ref="V6:Y6"/>
    <mergeCell ref="Z6:AC6"/>
    <mergeCell ref="BF5:BG6"/>
    <mergeCell ref="E1:BB1"/>
    <mergeCell ref="BK2:BK3"/>
    <mergeCell ref="A4:A9"/>
    <mergeCell ref="B4:Y4"/>
    <mergeCell ref="AX4:BJ4"/>
    <mergeCell ref="B5:I5"/>
    <mergeCell ref="J5:Q5"/>
    <mergeCell ref="R5:Y5"/>
    <mergeCell ref="Z5:AG5"/>
    <mergeCell ref="AH5:AO5"/>
    <mergeCell ref="L7:M7"/>
    <mergeCell ref="BH5:BI6"/>
    <mergeCell ref="BJ5:BJ8"/>
    <mergeCell ref="B6:E6"/>
    <mergeCell ref="F6:I6"/>
  </mergeCells>
  <phoneticPr fontId="4"/>
  <conditionalFormatting sqref="B10:AW21">
    <cfRule type="containsBlanks" dxfId="34" priority="1">
      <formula>LEN(TRIM(B10))=0</formula>
    </cfRule>
    <cfRule type="cellIs" dxfId="33" priority="2" operator="greaterThanOrEqual">
      <formula>0</formula>
    </cfRule>
  </conditionalFormatting>
  <dataValidations count="1">
    <dataValidation type="whole" operator="greaterThanOrEqual" allowBlank="1" showInputMessage="1" showErrorMessage="1" sqref="B10:AW21" xr:uid="{EB343AAE-9C3F-4C48-A38F-3CD236D3BCEE}">
      <formula1>0</formula1>
    </dataValidation>
  </dataValidations>
  <printOptions horizontalCentered="1" verticalCentered="1"/>
  <pageMargins left="0" right="0" top="0.78740157480314965" bottom="0.39370078740157483" header="0.51181102362204722" footer="0.51181102362204722"/>
  <pageSetup paperSize="9" scale="35" orientation="landscape" horizontalDpi="400" verticalDpi="400"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theme="9" tint="0.39997558519241921"/>
    <pageSetUpPr fitToPage="1"/>
  </sheetPr>
  <dimension ref="A1:AG28"/>
  <sheetViews>
    <sheetView showGridLines="0" view="pageBreakPreview" topLeftCell="A8" zoomScale="70" zoomScaleNormal="75" zoomScaleSheetLayoutView="70" workbookViewId="0">
      <selection activeCell="W17" sqref="W17"/>
    </sheetView>
  </sheetViews>
  <sheetFormatPr defaultRowHeight="13.2"/>
  <cols>
    <col min="1" max="1" width="6.6640625" style="104" customWidth="1"/>
    <col min="2" max="25" width="5.88671875" style="104" customWidth="1"/>
    <col min="26" max="256" width="9" style="104"/>
    <col min="257" max="257" width="4.6640625" style="104" customWidth="1"/>
    <col min="258" max="281" width="5.88671875" style="104" customWidth="1"/>
    <col min="282" max="512" width="9" style="104"/>
    <col min="513" max="513" width="4.6640625" style="104" customWidth="1"/>
    <col min="514" max="537" width="5.88671875" style="104" customWidth="1"/>
    <col min="538" max="768" width="9" style="104"/>
    <col min="769" max="769" width="4.6640625" style="104" customWidth="1"/>
    <col min="770" max="793" width="5.88671875" style="104" customWidth="1"/>
    <col min="794" max="1024" width="9" style="104"/>
    <col min="1025" max="1025" width="4.6640625" style="104" customWidth="1"/>
    <col min="1026" max="1049" width="5.88671875" style="104" customWidth="1"/>
    <col min="1050" max="1280" width="9" style="104"/>
    <col min="1281" max="1281" width="4.6640625" style="104" customWidth="1"/>
    <col min="1282" max="1305" width="5.88671875" style="104" customWidth="1"/>
    <col min="1306" max="1536" width="9" style="104"/>
    <col min="1537" max="1537" width="4.6640625" style="104" customWidth="1"/>
    <col min="1538" max="1561" width="5.88671875" style="104" customWidth="1"/>
    <col min="1562" max="1792" width="9" style="104"/>
    <col min="1793" max="1793" width="4.6640625" style="104" customWidth="1"/>
    <col min="1794" max="1817" width="5.88671875" style="104" customWidth="1"/>
    <col min="1818" max="2048" width="9" style="104"/>
    <col min="2049" max="2049" width="4.6640625" style="104" customWidth="1"/>
    <col min="2050" max="2073" width="5.88671875" style="104" customWidth="1"/>
    <col min="2074" max="2304" width="9" style="104"/>
    <col min="2305" max="2305" width="4.6640625" style="104" customWidth="1"/>
    <col min="2306" max="2329" width="5.88671875" style="104" customWidth="1"/>
    <col min="2330" max="2560" width="9" style="104"/>
    <col min="2561" max="2561" width="4.6640625" style="104" customWidth="1"/>
    <col min="2562" max="2585" width="5.88671875" style="104" customWidth="1"/>
    <col min="2586" max="2816" width="9" style="104"/>
    <col min="2817" max="2817" width="4.6640625" style="104" customWidth="1"/>
    <col min="2818" max="2841" width="5.88671875" style="104" customWidth="1"/>
    <col min="2842" max="3072" width="9" style="104"/>
    <col min="3073" max="3073" width="4.6640625" style="104" customWidth="1"/>
    <col min="3074" max="3097" width="5.88671875" style="104" customWidth="1"/>
    <col min="3098" max="3328" width="9" style="104"/>
    <col min="3329" max="3329" width="4.6640625" style="104" customWidth="1"/>
    <col min="3330" max="3353" width="5.88671875" style="104" customWidth="1"/>
    <col min="3354" max="3584" width="9" style="104"/>
    <col min="3585" max="3585" width="4.6640625" style="104" customWidth="1"/>
    <col min="3586" max="3609" width="5.88671875" style="104" customWidth="1"/>
    <col min="3610" max="3840" width="9" style="104"/>
    <col min="3841" max="3841" width="4.6640625" style="104" customWidth="1"/>
    <col min="3842" max="3865" width="5.88671875" style="104" customWidth="1"/>
    <col min="3866" max="4096" width="9" style="104"/>
    <col min="4097" max="4097" width="4.6640625" style="104" customWidth="1"/>
    <col min="4098" max="4121" width="5.88671875" style="104" customWidth="1"/>
    <col min="4122" max="4352" width="9" style="104"/>
    <col min="4353" max="4353" width="4.6640625" style="104" customWidth="1"/>
    <col min="4354" max="4377" width="5.88671875" style="104" customWidth="1"/>
    <col min="4378" max="4608" width="9" style="104"/>
    <col min="4609" max="4609" width="4.6640625" style="104" customWidth="1"/>
    <col min="4610" max="4633" width="5.88671875" style="104" customWidth="1"/>
    <col min="4634" max="4864" width="9" style="104"/>
    <col min="4865" max="4865" width="4.6640625" style="104" customWidth="1"/>
    <col min="4866" max="4889" width="5.88671875" style="104" customWidth="1"/>
    <col min="4890" max="5120" width="9" style="104"/>
    <col min="5121" max="5121" width="4.6640625" style="104" customWidth="1"/>
    <col min="5122" max="5145" width="5.88671875" style="104" customWidth="1"/>
    <col min="5146" max="5376" width="9" style="104"/>
    <col min="5377" max="5377" width="4.6640625" style="104" customWidth="1"/>
    <col min="5378" max="5401" width="5.88671875" style="104" customWidth="1"/>
    <col min="5402" max="5632" width="9" style="104"/>
    <col min="5633" max="5633" width="4.6640625" style="104" customWidth="1"/>
    <col min="5634" max="5657" width="5.88671875" style="104" customWidth="1"/>
    <col min="5658" max="5888" width="9" style="104"/>
    <col min="5889" max="5889" width="4.6640625" style="104" customWidth="1"/>
    <col min="5890" max="5913" width="5.88671875" style="104" customWidth="1"/>
    <col min="5914" max="6144" width="9" style="104"/>
    <col min="6145" max="6145" width="4.6640625" style="104" customWidth="1"/>
    <col min="6146" max="6169" width="5.88671875" style="104" customWidth="1"/>
    <col min="6170" max="6400" width="9" style="104"/>
    <col min="6401" max="6401" width="4.6640625" style="104" customWidth="1"/>
    <col min="6402" max="6425" width="5.88671875" style="104" customWidth="1"/>
    <col min="6426" max="6656" width="9" style="104"/>
    <col min="6657" max="6657" width="4.6640625" style="104" customWidth="1"/>
    <col min="6658" max="6681" width="5.88671875" style="104" customWidth="1"/>
    <col min="6682" max="6912" width="9" style="104"/>
    <col min="6913" max="6913" width="4.6640625" style="104" customWidth="1"/>
    <col min="6914" max="6937" width="5.88671875" style="104" customWidth="1"/>
    <col min="6938" max="7168" width="9" style="104"/>
    <col min="7169" max="7169" width="4.6640625" style="104" customWidth="1"/>
    <col min="7170" max="7193" width="5.88671875" style="104" customWidth="1"/>
    <col min="7194" max="7424" width="9" style="104"/>
    <col min="7425" max="7425" width="4.6640625" style="104" customWidth="1"/>
    <col min="7426" max="7449" width="5.88671875" style="104" customWidth="1"/>
    <col min="7450" max="7680" width="9" style="104"/>
    <col min="7681" max="7681" width="4.6640625" style="104" customWidth="1"/>
    <col min="7682" max="7705" width="5.88671875" style="104" customWidth="1"/>
    <col min="7706" max="7936" width="9" style="104"/>
    <col min="7937" max="7937" width="4.6640625" style="104" customWidth="1"/>
    <col min="7938" max="7961" width="5.88671875" style="104" customWidth="1"/>
    <col min="7962" max="8192" width="9" style="104"/>
    <col min="8193" max="8193" width="4.6640625" style="104" customWidth="1"/>
    <col min="8194" max="8217" width="5.88671875" style="104" customWidth="1"/>
    <col min="8218" max="8448" width="9" style="104"/>
    <col min="8449" max="8449" width="4.6640625" style="104" customWidth="1"/>
    <col min="8450" max="8473" width="5.88671875" style="104" customWidth="1"/>
    <col min="8474" max="8704" width="9" style="104"/>
    <col min="8705" max="8705" width="4.6640625" style="104" customWidth="1"/>
    <col min="8706" max="8729" width="5.88671875" style="104" customWidth="1"/>
    <col min="8730" max="8960" width="9" style="104"/>
    <col min="8961" max="8961" width="4.6640625" style="104" customWidth="1"/>
    <col min="8962" max="8985" width="5.88671875" style="104" customWidth="1"/>
    <col min="8986" max="9216" width="9" style="104"/>
    <col min="9217" max="9217" width="4.6640625" style="104" customWidth="1"/>
    <col min="9218" max="9241" width="5.88671875" style="104" customWidth="1"/>
    <col min="9242" max="9472" width="9" style="104"/>
    <col min="9473" max="9473" width="4.6640625" style="104" customWidth="1"/>
    <col min="9474" max="9497" width="5.88671875" style="104" customWidth="1"/>
    <col min="9498" max="9728" width="9" style="104"/>
    <col min="9729" max="9729" width="4.6640625" style="104" customWidth="1"/>
    <col min="9730" max="9753" width="5.88671875" style="104" customWidth="1"/>
    <col min="9754" max="9984" width="9" style="104"/>
    <col min="9985" max="9985" width="4.6640625" style="104" customWidth="1"/>
    <col min="9986" max="10009" width="5.88671875" style="104" customWidth="1"/>
    <col min="10010" max="10240" width="9" style="104"/>
    <col min="10241" max="10241" width="4.6640625" style="104" customWidth="1"/>
    <col min="10242" max="10265" width="5.88671875" style="104" customWidth="1"/>
    <col min="10266" max="10496" width="9" style="104"/>
    <col min="10497" max="10497" width="4.6640625" style="104" customWidth="1"/>
    <col min="10498" max="10521" width="5.88671875" style="104" customWidth="1"/>
    <col min="10522" max="10752" width="9" style="104"/>
    <col min="10753" max="10753" width="4.6640625" style="104" customWidth="1"/>
    <col min="10754" max="10777" width="5.88671875" style="104" customWidth="1"/>
    <col min="10778" max="11008" width="9" style="104"/>
    <col min="11009" max="11009" width="4.6640625" style="104" customWidth="1"/>
    <col min="11010" max="11033" width="5.88671875" style="104" customWidth="1"/>
    <col min="11034" max="11264" width="9" style="104"/>
    <col min="11265" max="11265" width="4.6640625" style="104" customWidth="1"/>
    <col min="11266" max="11289" width="5.88671875" style="104" customWidth="1"/>
    <col min="11290" max="11520" width="9" style="104"/>
    <col min="11521" max="11521" width="4.6640625" style="104" customWidth="1"/>
    <col min="11522" max="11545" width="5.88671875" style="104" customWidth="1"/>
    <col min="11546" max="11776" width="9" style="104"/>
    <col min="11777" max="11777" width="4.6640625" style="104" customWidth="1"/>
    <col min="11778" max="11801" width="5.88671875" style="104" customWidth="1"/>
    <col min="11802" max="12032" width="9" style="104"/>
    <col min="12033" max="12033" width="4.6640625" style="104" customWidth="1"/>
    <col min="12034" max="12057" width="5.88671875" style="104" customWidth="1"/>
    <col min="12058" max="12288" width="9" style="104"/>
    <col min="12289" max="12289" width="4.6640625" style="104" customWidth="1"/>
    <col min="12290" max="12313" width="5.88671875" style="104" customWidth="1"/>
    <col min="12314" max="12544" width="9" style="104"/>
    <col min="12545" max="12545" width="4.6640625" style="104" customWidth="1"/>
    <col min="12546" max="12569" width="5.88671875" style="104" customWidth="1"/>
    <col min="12570" max="12800" width="9" style="104"/>
    <col min="12801" max="12801" width="4.6640625" style="104" customWidth="1"/>
    <col min="12802" max="12825" width="5.88671875" style="104" customWidth="1"/>
    <col min="12826" max="13056" width="9" style="104"/>
    <col min="13057" max="13057" width="4.6640625" style="104" customWidth="1"/>
    <col min="13058" max="13081" width="5.88671875" style="104" customWidth="1"/>
    <col min="13082" max="13312" width="9" style="104"/>
    <col min="13313" max="13313" width="4.6640625" style="104" customWidth="1"/>
    <col min="13314" max="13337" width="5.88671875" style="104" customWidth="1"/>
    <col min="13338" max="13568" width="9" style="104"/>
    <col min="13569" max="13569" width="4.6640625" style="104" customWidth="1"/>
    <col min="13570" max="13593" width="5.88671875" style="104" customWidth="1"/>
    <col min="13594" max="13824" width="9" style="104"/>
    <col min="13825" max="13825" width="4.6640625" style="104" customWidth="1"/>
    <col min="13826" max="13849" width="5.88671875" style="104" customWidth="1"/>
    <col min="13850" max="14080" width="9" style="104"/>
    <col min="14081" max="14081" width="4.6640625" style="104" customWidth="1"/>
    <col min="14082" max="14105" width="5.88671875" style="104" customWidth="1"/>
    <col min="14106" max="14336" width="9" style="104"/>
    <col min="14337" max="14337" width="4.6640625" style="104" customWidth="1"/>
    <col min="14338" max="14361" width="5.88671875" style="104" customWidth="1"/>
    <col min="14362" max="14592" width="9" style="104"/>
    <col min="14593" max="14593" width="4.6640625" style="104" customWidth="1"/>
    <col min="14594" max="14617" width="5.88671875" style="104" customWidth="1"/>
    <col min="14618" max="14848" width="9" style="104"/>
    <col min="14849" max="14849" width="4.6640625" style="104" customWidth="1"/>
    <col min="14850" max="14873" width="5.88671875" style="104" customWidth="1"/>
    <col min="14874" max="15104" width="9" style="104"/>
    <col min="15105" max="15105" width="4.6640625" style="104" customWidth="1"/>
    <col min="15106" max="15129" width="5.88671875" style="104" customWidth="1"/>
    <col min="15130" max="15360" width="9" style="104"/>
    <col min="15361" max="15361" width="4.6640625" style="104" customWidth="1"/>
    <col min="15362" max="15385" width="5.88671875" style="104" customWidth="1"/>
    <col min="15386" max="15616" width="9" style="104"/>
    <col min="15617" max="15617" width="4.6640625" style="104" customWidth="1"/>
    <col min="15618" max="15641" width="5.88671875" style="104" customWidth="1"/>
    <col min="15642" max="15872" width="9" style="104"/>
    <col min="15873" max="15873" width="4.6640625" style="104" customWidth="1"/>
    <col min="15874" max="15897" width="5.88671875" style="104" customWidth="1"/>
    <col min="15898" max="16128" width="9" style="104"/>
    <col min="16129" max="16129" width="4.6640625" style="104" customWidth="1"/>
    <col min="16130" max="16153" width="5.88671875" style="104" customWidth="1"/>
    <col min="16154" max="16384" width="9" style="104"/>
  </cols>
  <sheetData>
    <row r="1" spans="1:33" ht="39.75" customHeight="1">
      <c r="A1" s="101" t="s">
        <v>102</v>
      </c>
      <c r="B1" s="102"/>
      <c r="C1" s="102"/>
      <c r="D1" s="102"/>
      <c r="E1" s="962" t="s">
        <v>142</v>
      </c>
      <c r="F1" s="962"/>
      <c r="G1" s="962"/>
      <c r="H1" s="962"/>
      <c r="I1" s="962"/>
      <c r="J1" s="962"/>
      <c r="K1" s="962"/>
      <c r="L1" s="962"/>
      <c r="M1" s="962"/>
      <c r="N1" s="962"/>
      <c r="O1" s="962"/>
      <c r="P1" s="962"/>
      <c r="Q1" s="962"/>
      <c r="R1" s="962"/>
      <c r="S1" s="962"/>
      <c r="T1" s="962"/>
      <c r="U1" s="962"/>
      <c r="V1" s="962"/>
      <c r="W1" s="962"/>
      <c r="X1" s="962"/>
      <c r="Y1" s="962"/>
      <c r="Z1" s="962"/>
      <c r="AA1" s="962"/>
      <c r="AB1" s="962"/>
      <c r="AC1" s="962"/>
      <c r="AD1" s="962"/>
      <c r="AF1" s="104" t="e">
        <f>AG2</f>
        <v>#N/A</v>
      </c>
    </row>
    <row r="2" spans="1:33" s="103" customFormat="1" ht="26.25" customHeight="1">
      <c r="A2" s="101" t="str">
        <f>別紙5【要入力】!B2</f>
        <v>令和６年度</v>
      </c>
      <c r="S2" s="105" t="s">
        <v>2</v>
      </c>
      <c r="T2" s="366" t="e">
        <f>別紙5【要入力】!R2</f>
        <v>#N/A</v>
      </c>
      <c r="U2" s="367"/>
      <c r="V2" s="367"/>
      <c r="W2" s="367"/>
      <c r="X2" s="367"/>
      <c r="Y2" s="367"/>
      <c r="Z2" s="367"/>
      <c r="AA2" s="367"/>
      <c r="AB2" s="367"/>
      <c r="AC2" s="367"/>
      <c r="AD2" s="367"/>
      <c r="AE2" s="367"/>
      <c r="AF2" s="367"/>
      <c r="AG2" s="967" t="e">
        <f>別紙5【要入力】!AE1</f>
        <v>#N/A</v>
      </c>
    </row>
    <row r="3" spans="1:33" s="103" customFormat="1" ht="276.75" customHeight="1" thickBot="1">
      <c r="A3" s="365" t="s">
        <v>103</v>
      </c>
      <c r="Y3" s="364" t="s">
        <v>4</v>
      </c>
      <c r="AG3" s="967"/>
    </row>
    <row r="4" spans="1:33" ht="19.5" customHeight="1">
      <c r="A4" s="968" t="s">
        <v>6</v>
      </c>
      <c r="B4" s="971" t="s">
        <v>8</v>
      </c>
      <c r="C4" s="972"/>
      <c r="D4" s="972"/>
      <c r="E4" s="972"/>
      <c r="F4" s="972"/>
      <c r="G4" s="972"/>
      <c r="H4" s="972"/>
      <c r="I4" s="972"/>
      <c r="J4" s="972"/>
      <c r="K4" s="972"/>
      <c r="L4" s="972"/>
      <c r="M4" s="972"/>
      <c r="N4" s="972"/>
      <c r="O4" s="972"/>
      <c r="P4" s="972"/>
      <c r="Q4" s="972"/>
      <c r="R4" s="972"/>
      <c r="S4" s="972"/>
      <c r="T4" s="972"/>
      <c r="U4" s="972"/>
      <c r="V4" s="972"/>
      <c r="W4" s="972"/>
      <c r="X4" s="972"/>
      <c r="Y4" s="973"/>
      <c r="Z4" s="980" t="s">
        <v>104</v>
      </c>
      <c r="AA4" s="981"/>
      <c r="AB4" s="981"/>
      <c r="AC4" s="981"/>
      <c r="AD4" s="981"/>
      <c r="AE4" s="981"/>
      <c r="AF4" s="984"/>
    </row>
    <row r="5" spans="1:33" ht="19.5" customHeight="1">
      <c r="A5" s="969"/>
      <c r="B5" s="974" t="s">
        <v>105</v>
      </c>
      <c r="C5" s="975"/>
      <c r="D5" s="975"/>
      <c r="E5" s="975"/>
      <c r="F5" s="975"/>
      <c r="G5" s="975"/>
      <c r="H5" s="975"/>
      <c r="I5" s="976"/>
      <c r="J5" s="977" t="s">
        <v>106</v>
      </c>
      <c r="K5" s="975"/>
      <c r="L5" s="975"/>
      <c r="M5" s="975"/>
      <c r="N5" s="975"/>
      <c r="O5" s="975"/>
      <c r="P5" s="975"/>
      <c r="Q5" s="976"/>
      <c r="R5" s="975" t="s">
        <v>107</v>
      </c>
      <c r="S5" s="975"/>
      <c r="T5" s="975"/>
      <c r="U5" s="975"/>
      <c r="V5" s="975"/>
      <c r="W5" s="975"/>
      <c r="X5" s="975"/>
      <c r="Y5" s="978"/>
      <c r="Z5" s="985" t="s">
        <v>105</v>
      </c>
      <c r="AA5" s="987"/>
      <c r="AB5" s="987" t="s">
        <v>106</v>
      </c>
      <c r="AC5" s="987"/>
      <c r="AD5" s="987" t="s">
        <v>107</v>
      </c>
      <c r="AE5" s="987"/>
      <c r="AF5" s="988" t="s">
        <v>21</v>
      </c>
    </row>
    <row r="6" spans="1:33" ht="19.5" customHeight="1">
      <c r="A6" s="969"/>
      <c r="B6" s="960" t="s">
        <v>9</v>
      </c>
      <c r="C6" s="960"/>
      <c r="D6" s="960"/>
      <c r="E6" s="960"/>
      <c r="F6" s="960" t="s">
        <v>10</v>
      </c>
      <c r="G6" s="960"/>
      <c r="H6" s="960"/>
      <c r="I6" s="966"/>
      <c r="J6" s="964" t="s">
        <v>9</v>
      </c>
      <c r="K6" s="960"/>
      <c r="L6" s="960"/>
      <c r="M6" s="960"/>
      <c r="N6" s="960" t="s">
        <v>10</v>
      </c>
      <c r="O6" s="960"/>
      <c r="P6" s="960"/>
      <c r="Q6" s="966"/>
      <c r="R6" s="964" t="s">
        <v>9</v>
      </c>
      <c r="S6" s="960"/>
      <c r="T6" s="960"/>
      <c r="U6" s="960"/>
      <c r="V6" s="960" t="s">
        <v>10</v>
      </c>
      <c r="W6" s="960"/>
      <c r="X6" s="960"/>
      <c r="Y6" s="965"/>
      <c r="Z6" s="985"/>
      <c r="AA6" s="987"/>
      <c r="AB6" s="987"/>
      <c r="AC6" s="987"/>
      <c r="AD6" s="987"/>
      <c r="AE6" s="987"/>
      <c r="AF6" s="989"/>
    </row>
    <row r="7" spans="1:33" ht="19.5" customHeight="1">
      <c r="A7" s="969"/>
      <c r="B7" s="958" t="s">
        <v>11</v>
      </c>
      <c r="C7" s="959"/>
      <c r="D7" s="958" t="s">
        <v>12</v>
      </c>
      <c r="E7" s="959"/>
      <c r="F7" s="958" t="s">
        <v>13</v>
      </c>
      <c r="G7" s="959"/>
      <c r="H7" s="958" t="s">
        <v>14</v>
      </c>
      <c r="I7" s="961"/>
      <c r="J7" s="963" t="s">
        <v>11</v>
      </c>
      <c r="K7" s="959"/>
      <c r="L7" s="958" t="s">
        <v>12</v>
      </c>
      <c r="M7" s="959"/>
      <c r="N7" s="958" t="s">
        <v>13</v>
      </c>
      <c r="O7" s="959"/>
      <c r="P7" s="958" t="s">
        <v>14</v>
      </c>
      <c r="Q7" s="961"/>
      <c r="R7" s="963" t="s">
        <v>11</v>
      </c>
      <c r="S7" s="959"/>
      <c r="T7" s="958" t="s">
        <v>12</v>
      </c>
      <c r="U7" s="959"/>
      <c r="V7" s="958" t="s">
        <v>13</v>
      </c>
      <c r="W7" s="959"/>
      <c r="X7" s="958" t="s">
        <v>14</v>
      </c>
      <c r="Y7" s="979"/>
      <c r="Z7" s="990" t="s">
        <v>108</v>
      </c>
      <c r="AA7" s="994" t="s">
        <v>109</v>
      </c>
      <c r="AB7" s="994" t="s">
        <v>108</v>
      </c>
      <c r="AC7" s="994" t="s">
        <v>109</v>
      </c>
      <c r="AD7" s="994" t="s">
        <v>108</v>
      </c>
      <c r="AE7" s="994" t="s">
        <v>109</v>
      </c>
      <c r="AF7" s="989"/>
    </row>
    <row r="8" spans="1:33" s="111" customFormat="1" ht="24.75" customHeight="1">
      <c r="A8" s="969"/>
      <c r="B8" s="106" t="s">
        <v>15</v>
      </c>
      <c r="C8" s="106" t="s">
        <v>16</v>
      </c>
      <c r="D8" s="106" t="s">
        <v>15</v>
      </c>
      <c r="E8" s="106" t="s">
        <v>16</v>
      </c>
      <c r="F8" s="106" t="s">
        <v>15</v>
      </c>
      <c r="G8" s="106" t="s">
        <v>16</v>
      </c>
      <c r="H8" s="106" t="s">
        <v>15</v>
      </c>
      <c r="I8" s="107" t="s">
        <v>16</v>
      </c>
      <c r="J8" s="108" t="s">
        <v>15</v>
      </c>
      <c r="K8" s="106" t="s">
        <v>16</v>
      </c>
      <c r="L8" s="106" t="s">
        <v>15</v>
      </c>
      <c r="M8" s="106" t="s">
        <v>16</v>
      </c>
      <c r="N8" s="106" t="s">
        <v>15</v>
      </c>
      <c r="O8" s="106" t="s">
        <v>16</v>
      </c>
      <c r="P8" s="106" t="s">
        <v>15</v>
      </c>
      <c r="Q8" s="107" t="s">
        <v>16</v>
      </c>
      <c r="R8" s="109" t="s">
        <v>15</v>
      </c>
      <c r="S8" s="106" t="s">
        <v>16</v>
      </c>
      <c r="T8" s="106" t="s">
        <v>15</v>
      </c>
      <c r="U8" s="106" t="s">
        <v>16</v>
      </c>
      <c r="V8" s="106" t="s">
        <v>15</v>
      </c>
      <c r="W8" s="106" t="s">
        <v>16</v>
      </c>
      <c r="X8" s="106" t="s">
        <v>15</v>
      </c>
      <c r="Y8" s="110" t="s">
        <v>16</v>
      </c>
      <c r="Z8" s="991"/>
      <c r="AA8" s="993"/>
      <c r="AB8" s="993"/>
      <c r="AC8" s="993"/>
      <c r="AD8" s="993"/>
      <c r="AE8" s="993"/>
      <c r="AF8" s="989"/>
    </row>
    <row r="9" spans="1:33" s="115" customFormat="1" ht="33.75" customHeight="1" thickBot="1">
      <c r="A9" s="970"/>
      <c r="B9" s="368" t="s">
        <v>110</v>
      </c>
      <c r="C9" s="368" t="s">
        <v>111</v>
      </c>
      <c r="D9" s="368" t="s">
        <v>112</v>
      </c>
      <c r="E9" s="368" t="s">
        <v>113</v>
      </c>
      <c r="F9" s="368" t="s">
        <v>114</v>
      </c>
      <c r="G9" s="368" t="s">
        <v>115</v>
      </c>
      <c r="H9" s="368" t="s">
        <v>116</v>
      </c>
      <c r="I9" s="369" t="s">
        <v>117</v>
      </c>
      <c r="J9" s="370" t="s">
        <v>118</v>
      </c>
      <c r="K9" s="368" t="s">
        <v>119</v>
      </c>
      <c r="L9" s="368" t="s">
        <v>120</v>
      </c>
      <c r="M9" s="368" t="s">
        <v>121</v>
      </c>
      <c r="N9" s="368" t="s">
        <v>122</v>
      </c>
      <c r="O9" s="368" t="s">
        <v>123</v>
      </c>
      <c r="P9" s="368" t="s">
        <v>124</v>
      </c>
      <c r="Q9" s="369" t="s">
        <v>125</v>
      </c>
      <c r="R9" s="371" t="s">
        <v>126</v>
      </c>
      <c r="S9" s="368" t="s">
        <v>127</v>
      </c>
      <c r="T9" s="368" t="s">
        <v>128</v>
      </c>
      <c r="U9" s="368" t="s">
        <v>129</v>
      </c>
      <c r="V9" s="368" t="s">
        <v>130</v>
      </c>
      <c r="W9" s="368" t="s">
        <v>131</v>
      </c>
      <c r="X9" s="368" t="s">
        <v>132</v>
      </c>
      <c r="Y9" s="372" t="s">
        <v>133</v>
      </c>
      <c r="Z9" s="112" t="s">
        <v>134</v>
      </c>
      <c r="AA9" s="113" t="s">
        <v>135</v>
      </c>
      <c r="AB9" s="113" t="s">
        <v>136</v>
      </c>
      <c r="AC9" s="113" t="s">
        <v>137</v>
      </c>
      <c r="AD9" s="113" t="s">
        <v>138</v>
      </c>
      <c r="AE9" s="113" t="s">
        <v>139</v>
      </c>
      <c r="AF9" s="114">
        <v>18</v>
      </c>
    </row>
    <row r="10" spans="1:33" ht="31.5" customHeight="1" thickTop="1">
      <c r="A10" s="380" t="s">
        <v>1120</v>
      </c>
      <c r="B10" s="632"/>
      <c r="C10" s="632"/>
      <c r="D10" s="632"/>
      <c r="E10" s="632"/>
      <c r="F10" s="632"/>
      <c r="G10" s="632"/>
      <c r="H10" s="632"/>
      <c r="I10" s="632"/>
      <c r="J10" s="632"/>
      <c r="K10" s="632"/>
      <c r="L10" s="632"/>
      <c r="M10" s="632"/>
      <c r="N10" s="632"/>
      <c r="O10" s="632"/>
      <c r="P10" s="632"/>
      <c r="Q10" s="632"/>
      <c r="R10" s="632"/>
      <c r="S10" s="632"/>
      <c r="T10" s="632"/>
      <c r="U10" s="632"/>
      <c r="V10" s="632"/>
      <c r="W10" s="632"/>
      <c r="X10" s="632"/>
      <c r="Y10" s="632"/>
      <c r="Z10" s="116">
        <f>(B10+D10)*3000</f>
        <v>0</v>
      </c>
      <c r="AA10" s="117">
        <f t="shared" ref="AA10:AA21" si="0">(F10+H10)*1900</f>
        <v>0</v>
      </c>
      <c r="AB10" s="117">
        <f t="shared" ref="AB10:AB21" si="1">(J10+L10)*6000</f>
        <v>0</v>
      </c>
      <c r="AC10" s="117">
        <f t="shared" ref="AC10:AC21" si="2">(N10+P10)*3800</f>
        <v>0</v>
      </c>
      <c r="AD10" s="117">
        <f t="shared" ref="AD10:AD21" si="3">(R10+T10)*9000</f>
        <v>0</v>
      </c>
      <c r="AE10" s="117">
        <f t="shared" ref="AE10:AE21" si="4">(V10+X10)*5700</f>
        <v>0</v>
      </c>
      <c r="AF10" s="118">
        <f>SUM(Z10:AE10)</f>
        <v>0</v>
      </c>
      <c r="AG10" s="104" t="s">
        <v>337</v>
      </c>
    </row>
    <row r="11" spans="1:33" ht="31.5" customHeight="1">
      <c r="A11" s="381" t="s">
        <v>1121</v>
      </c>
      <c r="B11" s="632"/>
      <c r="C11" s="632"/>
      <c r="D11" s="632"/>
      <c r="E11" s="632"/>
      <c r="F11" s="632"/>
      <c r="G11" s="632"/>
      <c r="H11" s="632"/>
      <c r="I11" s="632"/>
      <c r="J11" s="632"/>
      <c r="K11" s="632"/>
      <c r="L11" s="632"/>
      <c r="M11" s="632"/>
      <c r="N11" s="632"/>
      <c r="O11" s="632"/>
      <c r="P11" s="632"/>
      <c r="Q11" s="632"/>
      <c r="R11" s="632"/>
      <c r="S11" s="632"/>
      <c r="T11" s="632"/>
      <c r="U11" s="632"/>
      <c r="V11" s="632"/>
      <c r="W11" s="632"/>
      <c r="X11" s="632"/>
      <c r="Y11" s="632"/>
      <c r="Z11" s="116">
        <f t="shared" ref="Z11:Z21" si="5">(B11+D11)*3000</f>
        <v>0</v>
      </c>
      <c r="AA11" s="117">
        <f t="shared" si="0"/>
        <v>0</v>
      </c>
      <c r="AB11" s="117">
        <f t="shared" si="1"/>
        <v>0</v>
      </c>
      <c r="AC11" s="117">
        <f t="shared" si="2"/>
        <v>0</v>
      </c>
      <c r="AD11" s="117">
        <f t="shared" si="3"/>
        <v>0</v>
      </c>
      <c r="AE11" s="117">
        <f t="shared" si="4"/>
        <v>0</v>
      </c>
      <c r="AF11" s="118">
        <f t="shared" ref="AF11:AF21" si="6">SUM(Z11:AE11)</f>
        <v>0</v>
      </c>
    </row>
    <row r="12" spans="1:33" ht="31.5" customHeight="1">
      <c r="A12" s="381" t="s">
        <v>1122</v>
      </c>
      <c r="B12" s="632"/>
      <c r="C12" s="632"/>
      <c r="D12" s="632"/>
      <c r="E12" s="632"/>
      <c r="F12" s="632"/>
      <c r="G12" s="632"/>
      <c r="H12" s="632"/>
      <c r="I12" s="632"/>
      <c r="J12" s="632"/>
      <c r="K12" s="632"/>
      <c r="L12" s="632"/>
      <c r="M12" s="632"/>
      <c r="N12" s="632"/>
      <c r="O12" s="632"/>
      <c r="P12" s="632"/>
      <c r="Q12" s="632"/>
      <c r="R12" s="632"/>
      <c r="S12" s="632"/>
      <c r="T12" s="632"/>
      <c r="U12" s="632"/>
      <c r="V12" s="632"/>
      <c r="W12" s="632"/>
      <c r="X12" s="632"/>
      <c r="Y12" s="632"/>
      <c r="Z12" s="116">
        <f t="shared" si="5"/>
        <v>0</v>
      </c>
      <c r="AA12" s="117">
        <f t="shared" si="0"/>
        <v>0</v>
      </c>
      <c r="AB12" s="117">
        <f t="shared" si="1"/>
        <v>0</v>
      </c>
      <c r="AC12" s="117">
        <f t="shared" si="2"/>
        <v>0</v>
      </c>
      <c r="AD12" s="117">
        <f t="shared" si="3"/>
        <v>0</v>
      </c>
      <c r="AE12" s="117">
        <f t="shared" si="4"/>
        <v>0</v>
      </c>
      <c r="AF12" s="118">
        <f t="shared" si="6"/>
        <v>0</v>
      </c>
    </row>
    <row r="13" spans="1:33" ht="31.5" customHeight="1">
      <c r="A13" s="381" t="s">
        <v>1123</v>
      </c>
      <c r="B13" s="632"/>
      <c r="C13" s="632"/>
      <c r="D13" s="632"/>
      <c r="E13" s="632"/>
      <c r="F13" s="632"/>
      <c r="G13" s="632"/>
      <c r="H13" s="632"/>
      <c r="I13" s="632"/>
      <c r="J13" s="632"/>
      <c r="K13" s="632"/>
      <c r="L13" s="632"/>
      <c r="M13" s="632"/>
      <c r="N13" s="632"/>
      <c r="O13" s="632"/>
      <c r="P13" s="632"/>
      <c r="Q13" s="632"/>
      <c r="R13" s="632"/>
      <c r="S13" s="632"/>
      <c r="T13" s="632"/>
      <c r="U13" s="632"/>
      <c r="V13" s="632"/>
      <c r="W13" s="632"/>
      <c r="X13" s="632"/>
      <c r="Y13" s="632"/>
      <c r="Z13" s="116">
        <f t="shared" si="5"/>
        <v>0</v>
      </c>
      <c r="AA13" s="117">
        <f t="shared" si="0"/>
        <v>0</v>
      </c>
      <c r="AB13" s="117">
        <f t="shared" si="1"/>
        <v>0</v>
      </c>
      <c r="AC13" s="117">
        <f t="shared" si="2"/>
        <v>0</v>
      </c>
      <c r="AD13" s="117">
        <f t="shared" si="3"/>
        <v>0</v>
      </c>
      <c r="AE13" s="117">
        <f t="shared" si="4"/>
        <v>0</v>
      </c>
      <c r="AF13" s="118">
        <f t="shared" si="6"/>
        <v>0</v>
      </c>
    </row>
    <row r="14" spans="1:33" ht="31.5" customHeight="1">
      <c r="A14" s="381" t="s">
        <v>1124</v>
      </c>
      <c r="B14" s="632"/>
      <c r="C14" s="632"/>
      <c r="D14" s="632"/>
      <c r="E14" s="632"/>
      <c r="F14" s="632"/>
      <c r="G14" s="632"/>
      <c r="H14" s="632"/>
      <c r="I14" s="632"/>
      <c r="J14" s="632"/>
      <c r="K14" s="632"/>
      <c r="L14" s="632"/>
      <c r="M14" s="632"/>
      <c r="N14" s="632"/>
      <c r="O14" s="632"/>
      <c r="P14" s="632"/>
      <c r="Q14" s="632"/>
      <c r="R14" s="632"/>
      <c r="S14" s="632"/>
      <c r="T14" s="632"/>
      <c r="U14" s="632"/>
      <c r="V14" s="632"/>
      <c r="W14" s="632"/>
      <c r="X14" s="632"/>
      <c r="Y14" s="632"/>
      <c r="Z14" s="116">
        <f t="shared" si="5"/>
        <v>0</v>
      </c>
      <c r="AA14" s="117">
        <f t="shared" si="0"/>
        <v>0</v>
      </c>
      <c r="AB14" s="117">
        <f t="shared" si="1"/>
        <v>0</v>
      </c>
      <c r="AC14" s="117">
        <f t="shared" si="2"/>
        <v>0</v>
      </c>
      <c r="AD14" s="117">
        <f t="shared" si="3"/>
        <v>0</v>
      </c>
      <c r="AE14" s="117">
        <f t="shared" si="4"/>
        <v>0</v>
      </c>
      <c r="AF14" s="118">
        <f t="shared" si="6"/>
        <v>0</v>
      </c>
    </row>
    <row r="15" spans="1:33" ht="31.5" customHeight="1">
      <c r="A15" s="381" t="s">
        <v>1125</v>
      </c>
      <c r="B15" s="632"/>
      <c r="C15" s="632"/>
      <c r="D15" s="632"/>
      <c r="E15" s="632"/>
      <c r="F15" s="632"/>
      <c r="G15" s="632"/>
      <c r="H15" s="632"/>
      <c r="I15" s="632"/>
      <c r="J15" s="632"/>
      <c r="K15" s="632"/>
      <c r="L15" s="632"/>
      <c r="M15" s="632"/>
      <c r="N15" s="632"/>
      <c r="O15" s="632"/>
      <c r="P15" s="632"/>
      <c r="Q15" s="632"/>
      <c r="R15" s="632"/>
      <c r="S15" s="632"/>
      <c r="T15" s="632"/>
      <c r="U15" s="632"/>
      <c r="V15" s="632"/>
      <c r="W15" s="632"/>
      <c r="X15" s="632"/>
      <c r="Y15" s="632"/>
      <c r="Z15" s="116">
        <f t="shared" si="5"/>
        <v>0</v>
      </c>
      <c r="AA15" s="117">
        <f t="shared" si="0"/>
        <v>0</v>
      </c>
      <c r="AB15" s="117">
        <f t="shared" si="1"/>
        <v>0</v>
      </c>
      <c r="AC15" s="117">
        <f t="shared" si="2"/>
        <v>0</v>
      </c>
      <c r="AD15" s="117">
        <f t="shared" si="3"/>
        <v>0</v>
      </c>
      <c r="AE15" s="117">
        <f t="shared" si="4"/>
        <v>0</v>
      </c>
      <c r="AF15" s="118">
        <f t="shared" si="6"/>
        <v>0</v>
      </c>
    </row>
    <row r="16" spans="1:33" ht="31.5" customHeight="1">
      <c r="A16" s="381" t="s">
        <v>1126</v>
      </c>
      <c r="B16" s="632"/>
      <c r="C16" s="632"/>
      <c r="D16" s="632"/>
      <c r="E16" s="632"/>
      <c r="F16" s="632"/>
      <c r="G16" s="632"/>
      <c r="H16" s="632"/>
      <c r="I16" s="632"/>
      <c r="J16" s="632"/>
      <c r="K16" s="632"/>
      <c r="L16" s="632"/>
      <c r="M16" s="632"/>
      <c r="N16" s="632"/>
      <c r="O16" s="632"/>
      <c r="P16" s="632"/>
      <c r="Q16" s="632"/>
      <c r="R16" s="632"/>
      <c r="S16" s="632"/>
      <c r="T16" s="632"/>
      <c r="U16" s="632"/>
      <c r="V16" s="632"/>
      <c r="W16" s="632"/>
      <c r="X16" s="632"/>
      <c r="Y16" s="632"/>
      <c r="Z16" s="116">
        <f t="shared" si="5"/>
        <v>0</v>
      </c>
      <c r="AA16" s="117">
        <f t="shared" si="0"/>
        <v>0</v>
      </c>
      <c r="AB16" s="117">
        <f t="shared" si="1"/>
        <v>0</v>
      </c>
      <c r="AC16" s="117">
        <f t="shared" si="2"/>
        <v>0</v>
      </c>
      <c r="AD16" s="117">
        <f t="shared" si="3"/>
        <v>0</v>
      </c>
      <c r="AE16" s="117">
        <f t="shared" si="4"/>
        <v>0</v>
      </c>
      <c r="AF16" s="118">
        <f t="shared" si="6"/>
        <v>0</v>
      </c>
    </row>
    <row r="17" spans="1:32" ht="31.5" customHeight="1">
      <c r="A17" s="381" t="s">
        <v>1127</v>
      </c>
      <c r="B17" s="632"/>
      <c r="C17" s="632"/>
      <c r="D17" s="632"/>
      <c r="E17" s="632"/>
      <c r="F17" s="632"/>
      <c r="G17" s="632"/>
      <c r="H17" s="632"/>
      <c r="I17" s="632"/>
      <c r="J17" s="632"/>
      <c r="K17" s="632"/>
      <c r="L17" s="632"/>
      <c r="M17" s="632"/>
      <c r="N17" s="632"/>
      <c r="O17" s="632"/>
      <c r="P17" s="632"/>
      <c r="Q17" s="632"/>
      <c r="R17" s="632"/>
      <c r="S17" s="632"/>
      <c r="T17" s="632"/>
      <c r="U17" s="632"/>
      <c r="V17" s="632"/>
      <c r="W17" s="632"/>
      <c r="X17" s="632"/>
      <c r="Y17" s="632"/>
      <c r="Z17" s="116">
        <f t="shared" si="5"/>
        <v>0</v>
      </c>
      <c r="AA17" s="117">
        <f>(F17+H17)*1900</f>
        <v>0</v>
      </c>
      <c r="AB17" s="117">
        <f t="shared" si="1"/>
        <v>0</v>
      </c>
      <c r="AC17" s="117">
        <f t="shared" si="2"/>
        <v>0</v>
      </c>
      <c r="AD17" s="117">
        <f t="shared" si="3"/>
        <v>0</v>
      </c>
      <c r="AE17" s="117">
        <f t="shared" si="4"/>
        <v>0</v>
      </c>
      <c r="AF17" s="118">
        <f t="shared" si="6"/>
        <v>0</v>
      </c>
    </row>
    <row r="18" spans="1:32" ht="31.5" customHeight="1">
      <c r="A18" s="381" t="s">
        <v>1128</v>
      </c>
      <c r="B18" s="634">
        <f>B17</f>
        <v>0</v>
      </c>
      <c r="C18" s="634">
        <f t="shared" ref="C18:Y18" si="7">C17</f>
        <v>0</v>
      </c>
      <c r="D18" s="634">
        <f t="shared" si="7"/>
        <v>0</v>
      </c>
      <c r="E18" s="634">
        <f t="shared" si="7"/>
        <v>0</v>
      </c>
      <c r="F18" s="634">
        <f t="shared" si="7"/>
        <v>0</v>
      </c>
      <c r="G18" s="634">
        <f t="shared" si="7"/>
        <v>0</v>
      </c>
      <c r="H18" s="634">
        <f t="shared" si="7"/>
        <v>0</v>
      </c>
      <c r="I18" s="634">
        <f t="shared" si="7"/>
        <v>0</v>
      </c>
      <c r="J18" s="634">
        <f t="shared" si="7"/>
        <v>0</v>
      </c>
      <c r="K18" s="634">
        <f t="shared" si="7"/>
        <v>0</v>
      </c>
      <c r="L18" s="634">
        <f t="shared" si="7"/>
        <v>0</v>
      </c>
      <c r="M18" s="634">
        <f t="shared" si="7"/>
        <v>0</v>
      </c>
      <c r="N18" s="634">
        <f t="shared" si="7"/>
        <v>0</v>
      </c>
      <c r="O18" s="634">
        <f t="shared" si="7"/>
        <v>0</v>
      </c>
      <c r="P18" s="634">
        <f t="shared" si="7"/>
        <v>0</v>
      </c>
      <c r="Q18" s="634">
        <f t="shared" si="7"/>
        <v>0</v>
      </c>
      <c r="R18" s="634">
        <f t="shared" si="7"/>
        <v>0</v>
      </c>
      <c r="S18" s="634">
        <f t="shared" si="7"/>
        <v>0</v>
      </c>
      <c r="T18" s="634">
        <f t="shared" si="7"/>
        <v>0</v>
      </c>
      <c r="U18" s="634">
        <f t="shared" si="7"/>
        <v>0</v>
      </c>
      <c r="V18" s="634">
        <f t="shared" si="7"/>
        <v>0</v>
      </c>
      <c r="W18" s="634">
        <f t="shared" si="7"/>
        <v>0</v>
      </c>
      <c r="X18" s="634">
        <f t="shared" si="7"/>
        <v>0</v>
      </c>
      <c r="Y18" s="634">
        <f t="shared" si="7"/>
        <v>0</v>
      </c>
      <c r="Z18" s="116">
        <f t="shared" si="5"/>
        <v>0</v>
      </c>
      <c r="AA18" s="117">
        <f t="shared" si="0"/>
        <v>0</v>
      </c>
      <c r="AB18" s="117">
        <f t="shared" si="1"/>
        <v>0</v>
      </c>
      <c r="AC18" s="117">
        <f t="shared" si="2"/>
        <v>0</v>
      </c>
      <c r="AD18" s="117">
        <f t="shared" si="3"/>
        <v>0</v>
      </c>
      <c r="AE18" s="117">
        <f t="shared" si="4"/>
        <v>0</v>
      </c>
      <c r="AF18" s="118">
        <f t="shared" si="6"/>
        <v>0</v>
      </c>
    </row>
    <row r="19" spans="1:32" ht="31.5" customHeight="1">
      <c r="A19" s="381" t="s">
        <v>1129</v>
      </c>
      <c r="B19" s="634">
        <f t="shared" ref="B19:B21" si="8">B18</f>
        <v>0</v>
      </c>
      <c r="C19" s="634">
        <f t="shared" ref="C19:C21" si="9">C18</f>
        <v>0</v>
      </c>
      <c r="D19" s="634">
        <f t="shared" ref="D19:D21" si="10">D18</f>
        <v>0</v>
      </c>
      <c r="E19" s="634">
        <f t="shared" ref="E19:E21" si="11">E18</f>
        <v>0</v>
      </c>
      <c r="F19" s="634">
        <f t="shared" ref="F19:F21" si="12">F18</f>
        <v>0</v>
      </c>
      <c r="G19" s="634">
        <f t="shared" ref="G19:G21" si="13">G18</f>
        <v>0</v>
      </c>
      <c r="H19" s="634">
        <f t="shared" ref="H19:H21" si="14">H18</f>
        <v>0</v>
      </c>
      <c r="I19" s="634">
        <f t="shared" ref="I19:I21" si="15">I18</f>
        <v>0</v>
      </c>
      <c r="J19" s="634">
        <f t="shared" ref="J19:J21" si="16">J18</f>
        <v>0</v>
      </c>
      <c r="K19" s="634">
        <f t="shared" ref="K19:K21" si="17">K18</f>
        <v>0</v>
      </c>
      <c r="L19" s="634">
        <f t="shared" ref="L19:L21" si="18">L18</f>
        <v>0</v>
      </c>
      <c r="M19" s="634">
        <f t="shared" ref="M19:M21" si="19">M18</f>
        <v>0</v>
      </c>
      <c r="N19" s="634">
        <f t="shared" ref="N19:N21" si="20">N18</f>
        <v>0</v>
      </c>
      <c r="O19" s="634">
        <f t="shared" ref="O19:O21" si="21">O18</f>
        <v>0</v>
      </c>
      <c r="P19" s="634">
        <f t="shared" ref="P19:P21" si="22">P18</f>
        <v>0</v>
      </c>
      <c r="Q19" s="634">
        <f t="shared" ref="Q19:Q21" si="23">Q18</f>
        <v>0</v>
      </c>
      <c r="R19" s="634">
        <f t="shared" ref="R19:R21" si="24">R18</f>
        <v>0</v>
      </c>
      <c r="S19" s="634">
        <f t="shared" ref="S19:S21" si="25">S18</f>
        <v>0</v>
      </c>
      <c r="T19" s="634">
        <f t="shared" ref="T19:T21" si="26">T18</f>
        <v>0</v>
      </c>
      <c r="U19" s="634">
        <f t="shared" ref="U19:U21" si="27">U18</f>
        <v>0</v>
      </c>
      <c r="V19" s="634">
        <f t="shared" ref="V19:V21" si="28">V18</f>
        <v>0</v>
      </c>
      <c r="W19" s="634">
        <f t="shared" ref="W19:W21" si="29">W18</f>
        <v>0</v>
      </c>
      <c r="X19" s="634">
        <f t="shared" ref="X19:X21" si="30">X18</f>
        <v>0</v>
      </c>
      <c r="Y19" s="634">
        <f t="shared" ref="Y19:Y21" si="31">Y18</f>
        <v>0</v>
      </c>
      <c r="Z19" s="116">
        <f t="shared" si="5"/>
        <v>0</v>
      </c>
      <c r="AA19" s="117">
        <f t="shared" si="0"/>
        <v>0</v>
      </c>
      <c r="AB19" s="117">
        <f t="shared" si="1"/>
        <v>0</v>
      </c>
      <c r="AC19" s="117">
        <f t="shared" si="2"/>
        <v>0</v>
      </c>
      <c r="AD19" s="117">
        <f t="shared" si="3"/>
        <v>0</v>
      </c>
      <c r="AE19" s="117">
        <f t="shared" si="4"/>
        <v>0</v>
      </c>
      <c r="AF19" s="118">
        <f t="shared" si="6"/>
        <v>0</v>
      </c>
    </row>
    <row r="20" spans="1:32" ht="31.5" customHeight="1">
      <c r="A20" s="381" t="s">
        <v>1130</v>
      </c>
      <c r="B20" s="634">
        <f t="shared" si="8"/>
        <v>0</v>
      </c>
      <c r="C20" s="634">
        <f t="shared" si="9"/>
        <v>0</v>
      </c>
      <c r="D20" s="634">
        <f t="shared" si="10"/>
        <v>0</v>
      </c>
      <c r="E20" s="634">
        <f t="shared" si="11"/>
        <v>0</v>
      </c>
      <c r="F20" s="634">
        <f t="shared" si="12"/>
        <v>0</v>
      </c>
      <c r="G20" s="634">
        <f t="shared" si="13"/>
        <v>0</v>
      </c>
      <c r="H20" s="634">
        <f t="shared" si="14"/>
        <v>0</v>
      </c>
      <c r="I20" s="634">
        <f t="shared" si="15"/>
        <v>0</v>
      </c>
      <c r="J20" s="634">
        <f t="shared" si="16"/>
        <v>0</v>
      </c>
      <c r="K20" s="634">
        <f t="shared" si="17"/>
        <v>0</v>
      </c>
      <c r="L20" s="634">
        <f t="shared" si="18"/>
        <v>0</v>
      </c>
      <c r="M20" s="634">
        <f t="shared" si="19"/>
        <v>0</v>
      </c>
      <c r="N20" s="634">
        <f t="shared" si="20"/>
        <v>0</v>
      </c>
      <c r="O20" s="634">
        <f t="shared" si="21"/>
        <v>0</v>
      </c>
      <c r="P20" s="634">
        <f t="shared" si="22"/>
        <v>0</v>
      </c>
      <c r="Q20" s="634">
        <f t="shared" si="23"/>
        <v>0</v>
      </c>
      <c r="R20" s="634">
        <f t="shared" si="24"/>
        <v>0</v>
      </c>
      <c r="S20" s="634">
        <f t="shared" si="25"/>
        <v>0</v>
      </c>
      <c r="T20" s="634">
        <f t="shared" si="26"/>
        <v>0</v>
      </c>
      <c r="U20" s="634">
        <f t="shared" si="27"/>
        <v>0</v>
      </c>
      <c r="V20" s="634">
        <f t="shared" si="28"/>
        <v>0</v>
      </c>
      <c r="W20" s="634">
        <f t="shared" si="29"/>
        <v>0</v>
      </c>
      <c r="X20" s="634">
        <f t="shared" si="30"/>
        <v>0</v>
      </c>
      <c r="Y20" s="634">
        <f t="shared" si="31"/>
        <v>0</v>
      </c>
      <c r="Z20" s="116">
        <f t="shared" si="5"/>
        <v>0</v>
      </c>
      <c r="AA20" s="117">
        <f t="shared" si="0"/>
        <v>0</v>
      </c>
      <c r="AB20" s="117">
        <f t="shared" si="1"/>
        <v>0</v>
      </c>
      <c r="AC20" s="117">
        <f t="shared" si="2"/>
        <v>0</v>
      </c>
      <c r="AD20" s="117">
        <f t="shared" si="3"/>
        <v>0</v>
      </c>
      <c r="AE20" s="117">
        <f t="shared" si="4"/>
        <v>0</v>
      </c>
      <c r="AF20" s="118">
        <f t="shared" si="6"/>
        <v>0</v>
      </c>
    </row>
    <row r="21" spans="1:32" ht="31.5" customHeight="1">
      <c r="A21" s="381" t="s">
        <v>1131</v>
      </c>
      <c r="B21" s="634">
        <f t="shared" si="8"/>
        <v>0</v>
      </c>
      <c r="C21" s="634">
        <f t="shared" si="9"/>
        <v>0</v>
      </c>
      <c r="D21" s="634">
        <f t="shared" si="10"/>
        <v>0</v>
      </c>
      <c r="E21" s="634">
        <f t="shared" si="11"/>
        <v>0</v>
      </c>
      <c r="F21" s="634">
        <f t="shared" si="12"/>
        <v>0</v>
      </c>
      <c r="G21" s="634">
        <f t="shared" si="13"/>
        <v>0</v>
      </c>
      <c r="H21" s="634">
        <f t="shared" si="14"/>
        <v>0</v>
      </c>
      <c r="I21" s="634">
        <f t="shared" si="15"/>
        <v>0</v>
      </c>
      <c r="J21" s="634">
        <f t="shared" si="16"/>
        <v>0</v>
      </c>
      <c r="K21" s="634">
        <f t="shared" si="17"/>
        <v>0</v>
      </c>
      <c r="L21" s="634">
        <f t="shared" si="18"/>
        <v>0</v>
      </c>
      <c r="M21" s="634">
        <f t="shared" si="19"/>
        <v>0</v>
      </c>
      <c r="N21" s="634">
        <f t="shared" si="20"/>
        <v>0</v>
      </c>
      <c r="O21" s="634">
        <f t="shared" si="21"/>
        <v>0</v>
      </c>
      <c r="P21" s="634">
        <f t="shared" si="22"/>
        <v>0</v>
      </c>
      <c r="Q21" s="634">
        <f t="shared" si="23"/>
        <v>0</v>
      </c>
      <c r="R21" s="634">
        <f t="shared" si="24"/>
        <v>0</v>
      </c>
      <c r="S21" s="634">
        <f t="shared" si="25"/>
        <v>0</v>
      </c>
      <c r="T21" s="634">
        <f t="shared" si="26"/>
        <v>0</v>
      </c>
      <c r="U21" s="634">
        <f t="shared" si="27"/>
        <v>0</v>
      </c>
      <c r="V21" s="634">
        <f t="shared" si="28"/>
        <v>0</v>
      </c>
      <c r="W21" s="634">
        <f t="shared" si="29"/>
        <v>0</v>
      </c>
      <c r="X21" s="634">
        <f t="shared" si="30"/>
        <v>0</v>
      </c>
      <c r="Y21" s="634">
        <f t="shared" si="31"/>
        <v>0</v>
      </c>
      <c r="Z21" s="116">
        <f t="shared" si="5"/>
        <v>0</v>
      </c>
      <c r="AA21" s="117">
        <f t="shared" si="0"/>
        <v>0</v>
      </c>
      <c r="AB21" s="117">
        <f t="shared" si="1"/>
        <v>0</v>
      </c>
      <c r="AC21" s="117">
        <f t="shared" si="2"/>
        <v>0</v>
      </c>
      <c r="AD21" s="117">
        <f t="shared" si="3"/>
        <v>0</v>
      </c>
      <c r="AE21" s="117">
        <f t="shared" si="4"/>
        <v>0</v>
      </c>
      <c r="AF21" s="118">
        <f t="shared" si="6"/>
        <v>0</v>
      </c>
    </row>
    <row r="22" spans="1:32" ht="31.5" customHeight="1" thickBot="1">
      <c r="A22" s="119" t="s">
        <v>21</v>
      </c>
      <c r="B22" s="120">
        <f>SUM(B10:B21)</f>
        <v>0</v>
      </c>
      <c r="C22" s="120">
        <f t="shared" ref="C22:AF22" si="32">SUM(C10:C21)</f>
        <v>0</v>
      </c>
      <c r="D22" s="120">
        <f t="shared" si="32"/>
        <v>0</v>
      </c>
      <c r="E22" s="120">
        <f t="shared" si="32"/>
        <v>0</v>
      </c>
      <c r="F22" s="120">
        <f t="shared" si="32"/>
        <v>0</v>
      </c>
      <c r="G22" s="120">
        <f t="shared" si="32"/>
        <v>0</v>
      </c>
      <c r="H22" s="120">
        <f t="shared" si="32"/>
        <v>0</v>
      </c>
      <c r="I22" s="121">
        <f t="shared" si="32"/>
        <v>0</v>
      </c>
      <c r="J22" s="122">
        <f t="shared" si="32"/>
        <v>0</v>
      </c>
      <c r="K22" s="120">
        <f t="shared" si="32"/>
        <v>0</v>
      </c>
      <c r="L22" s="120">
        <f t="shared" si="32"/>
        <v>0</v>
      </c>
      <c r="M22" s="120">
        <f t="shared" si="32"/>
        <v>0</v>
      </c>
      <c r="N22" s="120">
        <f t="shared" si="32"/>
        <v>0</v>
      </c>
      <c r="O22" s="120">
        <f t="shared" si="32"/>
        <v>0</v>
      </c>
      <c r="P22" s="120">
        <f t="shared" si="32"/>
        <v>0</v>
      </c>
      <c r="Q22" s="121">
        <f t="shared" si="32"/>
        <v>0</v>
      </c>
      <c r="R22" s="123">
        <f t="shared" si="32"/>
        <v>0</v>
      </c>
      <c r="S22" s="120">
        <f t="shared" si="32"/>
        <v>0</v>
      </c>
      <c r="T22" s="120">
        <f t="shared" si="32"/>
        <v>0</v>
      </c>
      <c r="U22" s="120">
        <f t="shared" si="32"/>
        <v>0</v>
      </c>
      <c r="V22" s="120">
        <f t="shared" si="32"/>
        <v>0</v>
      </c>
      <c r="W22" s="120">
        <f t="shared" si="32"/>
        <v>0</v>
      </c>
      <c r="X22" s="120">
        <f t="shared" si="32"/>
        <v>0</v>
      </c>
      <c r="Y22" s="124">
        <f t="shared" si="32"/>
        <v>0</v>
      </c>
      <c r="Z22" s="125">
        <f t="shared" si="32"/>
        <v>0</v>
      </c>
      <c r="AA22" s="126">
        <f t="shared" si="32"/>
        <v>0</v>
      </c>
      <c r="AB22" s="126">
        <f t="shared" si="32"/>
        <v>0</v>
      </c>
      <c r="AC22" s="126">
        <f t="shared" si="32"/>
        <v>0</v>
      </c>
      <c r="AD22" s="126">
        <f t="shared" si="32"/>
        <v>0</v>
      </c>
      <c r="AE22" s="126">
        <f t="shared" si="32"/>
        <v>0</v>
      </c>
      <c r="AF22" s="126">
        <f t="shared" si="32"/>
        <v>0</v>
      </c>
    </row>
    <row r="23" spans="1:32" ht="35.25" customHeight="1">
      <c r="A23" s="115" t="s">
        <v>140</v>
      </c>
      <c r="B23" s="104" t="s">
        <v>141</v>
      </c>
    </row>
    <row r="24" spans="1:32" ht="20.25" customHeight="1">
      <c r="A24" s="115"/>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Y24" s="127"/>
    </row>
    <row r="27" spans="1:32">
      <c r="B27" s="104" t="s">
        <v>309</v>
      </c>
      <c r="C27" s="104" t="s">
        <v>310</v>
      </c>
    </row>
    <row r="28" spans="1:32">
      <c r="B28" s="104">
        <f>'別紙6-2【要入力】'!K9</f>
        <v>0</v>
      </c>
      <c r="C28" s="104">
        <f>'別紙6-2【要入力】'!H20</f>
        <v>0</v>
      </c>
    </row>
  </sheetData>
  <sheetProtection algorithmName="SHA-512" hashValue="Hpwlm9Sdt9peUxm5MkVKl/R680S07yRBzeSwSXSyDRVrFcC+pYOMTGz9BgvvG9RwvSemTR2GZTNZDJLrmg0f6g==" saltValue="5iM6xoAqIZtfgNNqHcV3tQ==" spinCount="100000" sheet="1" selectLockedCells="1"/>
  <protectedRanges>
    <protectedRange sqref="U2" name="範囲1"/>
    <protectedRange sqref="B23:I23 R23:Y23" name="範囲1_1"/>
    <protectedRange sqref="B10:Y21" name="範囲1_2_1"/>
  </protectedRanges>
  <mergeCells count="36">
    <mergeCell ref="AC7:AC8"/>
    <mergeCell ref="AD7:AD8"/>
    <mergeCell ref="AE7:AE8"/>
    <mergeCell ref="T7:U7"/>
    <mergeCell ref="V7:W7"/>
    <mergeCell ref="X7:Y7"/>
    <mergeCell ref="Z7:Z8"/>
    <mergeCell ref="AA7:AA8"/>
    <mergeCell ref="AB7:AB8"/>
    <mergeCell ref="N6:Q6"/>
    <mergeCell ref="R6:U6"/>
    <mergeCell ref="V6:Y6"/>
    <mergeCell ref="B7:C7"/>
    <mergeCell ref="D7:E7"/>
    <mergeCell ref="F7:G7"/>
    <mergeCell ref="H7:I7"/>
    <mergeCell ref="J7:K7"/>
    <mergeCell ref="L7:M7"/>
    <mergeCell ref="N7:O7"/>
    <mergeCell ref="P7:Q7"/>
    <mergeCell ref="E1:AD1"/>
    <mergeCell ref="AG2:AG3"/>
    <mergeCell ref="A4:A9"/>
    <mergeCell ref="B4:Y4"/>
    <mergeCell ref="Z4:AF4"/>
    <mergeCell ref="B5:I5"/>
    <mergeCell ref="J5:Q5"/>
    <mergeCell ref="R5:Y5"/>
    <mergeCell ref="Z5:AA6"/>
    <mergeCell ref="AB5:AC6"/>
    <mergeCell ref="AD5:AE6"/>
    <mergeCell ref="R7:S7"/>
    <mergeCell ref="AF5:AF8"/>
    <mergeCell ref="B6:E6"/>
    <mergeCell ref="F6:I6"/>
    <mergeCell ref="J6:M6"/>
  </mergeCells>
  <phoneticPr fontId="4"/>
  <conditionalFormatting sqref="B10:Y21">
    <cfRule type="containsBlanks" dxfId="32" priority="1">
      <formula>LEN(TRIM(B10))=0</formula>
    </cfRule>
    <cfRule type="cellIs" dxfId="31" priority="2" operator="greaterThanOrEqual">
      <formula>0</formula>
    </cfRule>
  </conditionalFormatting>
  <dataValidations count="1">
    <dataValidation type="whole" operator="greaterThanOrEqual" allowBlank="1" showInputMessage="1" showErrorMessage="1" sqref="B10:Y21" xr:uid="{FF9E34B4-15F0-467E-A815-EAAA8C564184}">
      <formula1>0</formula1>
    </dataValidation>
  </dataValidations>
  <printOptions horizontalCentered="1" verticalCentered="1"/>
  <pageMargins left="0" right="0" top="0.78740157480314965" bottom="0.39370078740157483" header="0.51181102362204722" footer="0.51181102362204722"/>
  <pageSetup paperSize="9" scale="58" orientation="landscape" horizontalDpi="400" verticalDpi="400"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theme="9" tint="0.39997558519241921"/>
    <pageSetUpPr fitToPage="1"/>
  </sheetPr>
  <dimension ref="A1:S21"/>
  <sheetViews>
    <sheetView view="pageBreakPreview" topLeftCell="A3" zoomScale="70" zoomScaleNormal="100" zoomScaleSheetLayoutView="70" workbookViewId="0">
      <selection activeCell="C7" sqref="C7"/>
    </sheetView>
  </sheetViews>
  <sheetFormatPr defaultRowHeight="13.2"/>
  <cols>
    <col min="1" max="1" width="8.88671875" style="89" customWidth="1"/>
    <col min="2" max="5" width="11.6640625" style="89" customWidth="1"/>
    <col min="6" max="6" width="8.44140625" style="89" customWidth="1"/>
    <col min="7" max="7" width="15.109375" style="89" customWidth="1"/>
    <col min="8" max="8" width="13" style="89" customWidth="1"/>
    <col min="9" max="9" width="10.6640625" style="89" customWidth="1"/>
    <col min="10" max="10" width="10.109375" style="89" customWidth="1"/>
    <col min="11" max="11" width="11.88671875" style="89" customWidth="1"/>
    <col min="12" max="12" width="18.6640625" style="89" customWidth="1"/>
    <col min="13" max="13" width="6" style="89" customWidth="1"/>
    <col min="14" max="14" width="10.109375" style="89" customWidth="1"/>
    <col min="15" max="15" width="9.88671875" style="89" customWidth="1"/>
    <col min="16" max="256" width="9" style="89"/>
    <col min="257" max="257" width="8.88671875" style="89" customWidth="1"/>
    <col min="258" max="260" width="11.6640625" style="89" customWidth="1"/>
    <col min="261" max="261" width="6.6640625" style="89" customWidth="1"/>
    <col min="262" max="262" width="8.44140625" style="89" customWidth="1"/>
    <col min="263" max="263" width="15.109375" style="89" customWidth="1"/>
    <col min="264" max="264" width="7.109375" style="89" customWidth="1"/>
    <col min="265" max="265" width="10.6640625" style="89" customWidth="1"/>
    <col min="266" max="266" width="10.109375" style="89" customWidth="1"/>
    <col min="267" max="267" width="11.88671875" style="89" customWidth="1"/>
    <col min="268" max="268" width="9.109375" style="89" customWidth="1"/>
    <col min="269" max="269" width="6" style="89" customWidth="1"/>
    <col min="270" max="270" width="10.109375" style="89" customWidth="1"/>
    <col min="271" max="271" width="19.33203125" style="89" customWidth="1"/>
    <col min="272" max="512" width="9" style="89"/>
    <col min="513" max="513" width="8.88671875" style="89" customWidth="1"/>
    <col min="514" max="516" width="11.6640625" style="89" customWidth="1"/>
    <col min="517" max="517" width="6.6640625" style="89" customWidth="1"/>
    <col min="518" max="518" width="8.44140625" style="89" customWidth="1"/>
    <col min="519" max="519" width="15.109375" style="89" customWidth="1"/>
    <col min="520" max="520" width="7.109375" style="89" customWidth="1"/>
    <col min="521" max="521" width="10.6640625" style="89" customWidth="1"/>
    <col min="522" max="522" width="10.109375" style="89" customWidth="1"/>
    <col min="523" max="523" width="11.88671875" style="89" customWidth="1"/>
    <col min="524" max="524" width="9.109375" style="89" customWidth="1"/>
    <col min="525" max="525" width="6" style="89" customWidth="1"/>
    <col min="526" max="526" width="10.109375" style="89" customWidth="1"/>
    <col min="527" max="527" width="19.33203125" style="89" customWidth="1"/>
    <col min="528" max="768" width="9" style="89"/>
    <col min="769" max="769" width="8.88671875" style="89" customWidth="1"/>
    <col min="770" max="772" width="11.6640625" style="89" customWidth="1"/>
    <col min="773" max="773" width="6.6640625" style="89" customWidth="1"/>
    <col min="774" max="774" width="8.44140625" style="89" customWidth="1"/>
    <col min="775" max="775" width="15.109375" style="89" customWidth="1"/>
    <col min="776" max="776" width="7.109375" style="89" customWidth="1"/>
    <col min="777" max="777" width="10.6640625" style="89" customWidth="1"/>
    <col min="778" max="778" width="10.109375" style="89" customWidth="1"/>
    <col min="779" max="779" width="11.88671875" style="89" customWidth="1"/>
    <col min="780" max="780" width="9.109375" style="89" customWidth="1"/>
    <col min="781" max="781" width="6" style="89" customWidth="1"/>
    <col min="782" max="782" width="10.109375" style="89" customWidth="1"/>
    <col min="783" max="783" width="19.33203125" style="89" customWidth="1"/>
    <col min="784" max="1024" width="9" style="89"/>
    <col min="1025" max="1025" width="8.88671875" style="89" customWidth="1"/>
    <col min="1026" max="1028" width="11.6640625" style="89" customWidth="1"/>
    <col min="1029" max="1029" width="6.6640625" style="89" customWidth="1"/>
    <col min="1030" max="1030" width="8.44140625" style="89" customWidth="1"/>
    <col min="1031" max="1031" width="15.109375" style="89" customWidth="1"/>
    <col min="1032" max="1032" width="7.109375" style="89" customWidth="1"/>
    <col min="1033" max="1033" width="10.6640625" style="89" customWidth="1"/>
    <col min="1034" max="1034" width="10.109375" style="89" customWidth="1"/>
    <col min="1035" max="1035" width="11.88671875" style="89" customWidth="1"/>
    <col min="1036" max="1036" width="9.109375" style="89" customWidth="1"/>
    <col min="1037" max="1037" width="6" style="89" customWidth="1"/>
    <col min="1038" max="1038" width="10.109375" style="89" customWidth="1"/>
    <col min="1039" max="1039" width="19.33203125" style="89" customWidth="1"/>
    <col min="1040" max="1280" width="9" style="89"/>
    <col min="1281" max="1281" width="8.88671875" style="89" customWidth="1"/>
    <col min="1282" max="1284" width="11.6640625" style="89" customWidth="1"/>
    <col min="1285" max="1285" width="6.6640625" style="89" customWidth="1"/>
    <col min="1286" max="1286" width="8.44140625" style="89" customWidth="1"/>
    <col min="1287" max="1287" width="15.109375" style="89" customWidth="1"/>
    <col min="1288" max="1288" width="7.109375" style="89" customWidth="1"/>
    <col min="1289" max="1289" width="10.6640625" style="89" customWidth="1"/>
    <col min="1290" max="1290" width="10.109375" style="89" customWidth="1"/>
    <col min="1291" max="1291" width="11.88671875" style="89" customWidth="1"/>
    <col min="1292" max="1292" width="9.109375" style="89" customWidth="1"/>
    <col min="1293" max="1293" width="6" style="89" customWidth="1"/>
    <col min="1294" max="1294" width="10.109375" style="89" customWidth="1"/>
    <col min="1295" max="1295" width="19.33203125" style="89" customWidth="1"/>
    <col min="1296" max="1536" width="9" style="89"/>
    <col min="1537" max="1537" width="8.88671875" style="89" customWidth="1"/>
    <col min="1538" max="1540" width="11.6640625" style="89" customWidth="1"/>
    <col min="1541" max="1541" width="6.6640625" style="89" customWidth="1"/>
    <col min="1542" max="1542" width="8.44140625" style="89" customWidth="1"/>
    <col min="1543" max="1543" width="15.109375" style="89" customWidth="1"/>
    <col min="1544" max="1544" width="7.109375" style="89" customWidth="1"/>
    <col min="1545" max="1545" width="10.6640625" style="89" customWidth="1"/>
    <col min="1546" max="1546" width="10.109375" style="89" customWidth="1"/>
    <col min="1547" max="1547" width="11.88671875" style="89" customWidth="1"/>
    <col min="1548" max="1548" width="9.109375" style="89" customWidth="1"/>
    <col min="1549" max="1549" width="6" style="89" customWidth="1"/>
    <col min="1550" max="1550" width="10.109375" style="89" customWidth="1"/>
    <col min="1551" max="1551" width="19.33203125" style="89" customWidth="1"/>
    <col min="1552" max="1792" width="9" style="89"/>
    <col min="1793" max="1793" width="8.88671875" style="89" customWidth="1"/>
    <col min="1794" max="1796" width="11.6640625" style="89" customWidth="1"/>
    <col min="1797" max="1797" width="6.6640625" style="89" customWidth="1"/>
    <col min="1798" max="1798" width="8.44140625" style="89" customWidth="1"/>
    <col min="1799" max="1799" width="15.109375" style="89" customWidth="1"/>
    <col min="1800" max="1800" width="7.109375" style="89" customWidth="1"/>
    <col min="1801" max="1801" width="10.6640625" style="89" customWidth="1"/>
    <col min="1802" max="1802" width="10.109375" style="89" customWidth="1"/>
    <col min="1803" max="1803" width="11.88671875" style="89" customWidth="1"/>
    <col min="1804" max="1804" width="9.109375" style="89" customWidth="1"/>
    <col min="1805" max="1805" width="6" style="89" customWidth="1"/>
    <col min="1806" max="1806" width="10.109375" style="89" customWidth="1"/>
    <col min="1807" max="1807" width="19.33203125" style="89" customWidth="1"/>
    <col min="1808" max="2048" width="9" style="89"/>
    <col min="2049" max="2049" width="8.88671875" style="89" customWidth="1"/>
    <col min="2050" max="2052" width="11.6640625" style="89" customWidth="1"/>
    <col min="2053" max="2053" width="6.6640625" style="89" customWidth="1"/>
    <col min="2054" max="2054" width="8.44140625" style="89" customWidth="1"/>
    <col min="2055" max="2055" width="15.109375" style="89" customWidth="1"/>
    <col min="2056" max="2056" width="7.109375" style="89" customWidth="1"/>
    <col min="2057" max="2057" width="10.6640625" style="89" customWidth="1"/>
    <col min="2058" max="2058" width="10.109375" style="89" customWidth="1"/>
    <col min="2059" max="2059" width="11.88671875" style="89" customWidth="1"/>
    <col min="2060" max="2060" width="9.109375" style="89" customWidth="1"/>
    <col min="2061" max="2061" width="6" style="89" customWidth="1"/>
    <col min="2062" max="2062" width="10.109375" style="89" customWidth="1"/>
    <col min="2063" max="2063" width="19.33203125" style="89" customWidth="1"/>
    <col min="2064" max="2304" width="9" style="89"/>
    <col min="2305" max="2305" width="8.88671875" style="89" customWidth="1"/>
    <col min="2306" max="2308" width="11.6640625" style="89" customWidth="1"/>
    <col min="2309" max="2309" width="6.6640625" style="89" customWidth="1"/>
    <col min="2310" max="2310" width="8.44140625" style="89" customWidth="1"/>
    <col min="2311" max="2311" width="15.109375" style="89" customWidth="1"/>
    <col min="2312" max="2312" width="7.109375" style="89" customWidth="1"/>
    <col min="2313" max="2313" width="10.6640625" style="89" customWidth="1"/>
    <col min="2314" max="2314" width="10.109375" style="89" customWidth="1"/>
    <col min="2315" max="2315" width="11.88671875" style="89" customWidth="1"/>
    <col min="2316" max="2316" width="9.109375" style="89" customWidth="1"/>
    <col min="2317" max="2317" width="6" style="89" customWidth="1"/>
    <col min="2318" max="2318" width="10.109375" style="89" customWidth="1"/>
    <col min="2319" max="2319" width="19.33203125" style="89" customWidth="1"/>
    <col min="2320" max="2560" width="9" style="89"/>
    <col min="2561" max="2561" width="8.88671875" style="89" customWidth="1"/>
    <col min="2562" max="2564" width="11.6640625" style="89" customWidth="1"/>
    <col min="2565" max="2565" width="6.6640625" style="89" customWidth="1"/>
    <col min="2566" max="2566" width="8.44140625" style="89" customWidth="1"/>
    <col min="2567" max="2567" width="15.109375" style="89" customWidth="1"/>
    <col min="2568" max="2568" width="7.109375" style="89" customWidth="1"/>
    <col min="2569" max="2569" width="10.6640625" style="89" customWidth="1"/>
    <col min="2570" max="2570" width="10.109375" style="89" customWidth="1"/>
    <col min="2571" max="2571" width="11.88671875" style="89" customWidth="1"/>
    <col min="2572" max="2572" width="9.109375" style="89" customWidth="1"/>
    <col min="2573" max="2573" width="6" style="89" customWidth="1"/>
    <col min="2574" max="2574" width="10.109375" style="89" customWidth="1"/>
    <col min="2575" max="2575" width="19.33203125" style="89" customWidth="1"/>
    <col min="2576" max="2816" width="9" style="89"/>
    <col min="2817" max="2817" width="8.88671875" style="89" customWidth="1"/>
    <col min="2818" max="2820" width="11.6640625" style="89" customWidth="1"/>
    <col min="2821" max="2821" width="6.6640625" style="89" customWidth="1"/>
    <col min="2822" max="2822" width="8.44140625" style="89" customWidth="1"/>
    <col min="2823" max="2823" width="15.109375" style="89" customWidth="1"/>
    <col min="2824" max="2824" width="7.109375" style="89" customWidth="1"/>
    <col min="2825" max="2825" width="10.6640625" style="89" customWidth="1"/>
    <col min="2826" max="2826" width="10.109375" style="89" customWidth="1"/>
    <col min="2827" max="2827" width="11.88671875" style="89" customWidth="1"/>
    <col min="2828" max="2828" width="9.109375" style="89" customWidth="1"/>
    <col min="2829" max="2829" width="6" style="89" customWidth="1"/>
    <col min="2830" max="2830" width="10.109375" style="89" customWidth="1"/>
    <col min="2831" max="2831" width="19.33203125" style="89" customWidth="1"/>
    <col min="2832" max="3072" width="9" style="89"/>
    <col min="3073" max="3073" width="8.88671875" style="89" customWidth="1"/>
    <col min="3074" max="3076" width="11.6640625" style="89" customWidth="1"/>
    <col min="3077" max="3077" width="6.6640625" style="89" customWidth="1"/>
    <col min="3078" max="3078" width="8.44140625" style="89" customWidth="1"/>
    <col min="3079" max="3079" width="15.109375" style="89" customWidth="1"/>
    <col min="3080" max="3080" width="7.109375" style="89" customWidth="1"/>
    <col min="3081" max="3081" width="10.6640625" style="89" customWidth="1"/>
    <col min="3082" max="3082" width="10.109375" style="89" customWidth="1"/>
    <col min="3083" max="3083" width="11.88671875" style="89" customWidth="1"/>
    <col min="3084" max="3084" width="9.109375" style="89" customWidth="1"/>
    <col min="3085" max="3085" width="6" style="89" customWidth="1"/>
    <col min="3086" max="3086" width="10.109375" style="89" customWidth="1"/>
    <col min="3087" max="3087" width="19.33203125" style="89" customWidth="1"/>
    <col min="3088" max="3328" width="9" style="89"/>
    <col min="3329" max="3329" width="8.88671875" style="89" customWidth="1"/>
    <col min="3330" max="3332" width="11.6640625" style="89" customWidth="1"/>
    <col min="3333" max="3333" width="6.6640625" style="89" customWidth="1"/>
    <col min="3334" max="3334" width="8.44140625" style="89" customWidth="1"/>
    <col min="3335" max="3335" width="15.109375" style="89" customWidth="1"/>
    <col min="3336" max="3336" width="7.109375" style="89" customWidth="1"/>
    <col min="3337" max="3337" width="10.6640625" style="89" customWidth="1"/>
    <col min="3338" max="3338" width="10.109375" style="89" customWidth="1"/>
    <col min="3339" max="3339" width="11.88671875" style="89" customWidth="1"/>
    <col min="3340" max="3340" width="9.109375" style="89" customWidth="1"/>
    <col min="3341" max="3341" width="6" style="89" customWidth="1"/>
    <col min="3342" max="3342" width="10.109375" style="89" customWidth="1"/>
    <col min="3343" max="3343" width="19.33203125" style="89" customWidth="1"/>
    <col min="3344" max="3584" width="9" style="89"/>
    <col min="3585" max="3585" width="8.88671875" style="89" customWidth="1"/>
    <col min="3586" max="3588" width="11.6640625" style="89" customWidth="1"/>
    <col min="3589" max="3589" width="6.6640625" style="89" customWidth="1"/>
    <col min="3590" max="3590" width="8.44140625" style="89" customWidth="1"/>
    <col min="3591" max="3591" width="15.109375" style="89" customWidth="1"/>
    <col min="3592" max="3592" width="7.109375" style="89" customWidth="1"/>
    <col min="3593" max="3593" width="10.6640625" style="89" customWidth="1"/>
    <col min="3594" max="3594" width="10.109375" style="89" customWidth="1"/>
    <col min="3595" max="3595" width="11.88671875" style="89" customWidth="1"/>
    <col min="3596" max="3596" width="9.109375" style="89" customWidth="1"/>
    <col min="3597" max="3597" width="6" style="89" customWidth="1"/>
    <col min="3598" max="3598" width="10.109375" style="89" customWidth="1"/>
    <col min="3599" max="3599" width="19.33203125" style="89" customWidth="1"/>
    <col min="3600" max="3840" width="9" style="89"/>
    <col min="3841" max="3841" width="8.88671875" style="89" customWidth="1"/>
    <col min="3842" max="3844" width="11.6640625" style="89" customWidth="1"/>
    <col min="3845" max="3845" width="6.6640625" style="89" customWidth="1"/>
    <col min="3846" max="3846" width="8.44140625" style="89" customWidth="1"/>
    <col min="3847" max="3847" width="15.109375" style="89" customWidth="1"/>
    <col min="3848" max="3848" width="7.109375" style="89" customWidth="1"/>
    <col min="3849" max="3849" width="10.6640625" style="89" customWidth="1"/>
    <col min="3850" max="3850" width="10.109375" style="89" customWidth="1"/>
    <col min="3851" max="3851" width="11.88671875" style="89" customWidth="1"/>
    <col min="3852" max="3852" width="9.109375" style="89" customWidth="1"/>
    <col min="3853" max="3853" width="6" style="89" customWidth="1"/>
    <col min="3854" max="3854" width="10.109375" style="89" customWidth="1"/>
    <col min="3855" max="3855" width="19.33203125" style="89" customWidth="1"/>
    <col min="3856" max="4096" width="9" style="89"/>
    <col min="4097" max="4097" width="8.88671875" style="89" customWidth="1"/>
    <col min="4098" max="4100" width="11.6640625" style="89" customWidth="1"/>
    <col min="4101" max="4101" width="6.6640625" style="89" customWidth="1"/>
    <col min="4102" max="4102" width="8.44140625" style="89" customWidth="1"/>
    <col min="4103" max="4103" width="15.109375" style="89" customWidth="1"/>
    <col min="4104" max="4104" width="7.109375" style="89" customWidth="1"/>
    <col min="4105" max="4105" width="10.6640625" style="89" customWidth="1"/>
    <col min="4106" max="4106" width="10.109375" style="89" customWidth="1"/>
    <col min="4107" max="4107" width="11.88671875" style="89" customWidth="1"/>
    <col min="4108" max="4108" width="9.109375" style="89" customWidth="1"/>
    <col min="4109" max="4109" width="6" style="89" customWidth="1"/>
    <col min="4110" max="4110" width="10.109375" style="89" customWidth="1"/>
    <col min="4111" max="4111" width="19.33203125" style="89" customWidth="1"/>
    <col min="4112" max="4352" width="9" style="89"/>
    <col min="4353" max="4353" width="8.88671875" style="89" customWidth="1"/>
    <col min="4354" max="4356" width="11.6640625" style="89" customWidth="1"/>
    <col min="4357" max="4357" width="6.6640625" style="89" customWidth="1"/>
    <col min="4358" max="4358" width="8.44140625" style="89" customWidth="1"/>
    <col min="4359" max="4359" width="15.109375" style="89" customWidth="1"/>
    <col min="4360" max="4360" width="7.109375" style="89" customWidth="1"/>
    <col min="4361" max="4361" width="10.6640625" style="89" customWidth="1"/>
    <col min="4362" max="4362" width="10.109375" style="89" customWidth="1"/>
    <col min="4363" max="4363" width="11.88671875" style="89" customWidth="1"/>
    <col min="4364" max="4364" width="9.109375" style="89" customWidth="1"/>
    <col min="4365" max="4365" width="6" style="89" customWidth="1"/>
    <col min="4366" max="4366" width="10.109375" style="89" customWidth="1"/>
    <col min="4367" max="4367" width="19.33203125" style="89" customWidth="1"/>
    <col min="4368" max="4608" width="9" style="89"/>
    <col min="4609" max="4609" width="8.88671875" style="89" customWidth="1"/>
    <col min="4610" max="4612" width="11.6640625" style="89" customWidth="1"/>
    <col min="4613" max="4613" width="6.6640625" style="89" customWidth="1"/>
    <col min="4614" max="4614" width="8.44140625" style="89" customWidth="1"/>
    <col min="4615" max="4615" width="15.109375" style="89" customWidth="1"/>
    <col min="4616" max="4616" width="7.109375" style="89" customWidth="1"/>
    <col min="4617" max="4617" width="10.6640625" style="89" customWidth="1"/>
    <col min="4618" max="4618" width="10.109375" style="89" customWidth="1"/>
    <col min="4619" max="4619" width="11.88671875" style="89" customWidth="1"/>
    <col min="4620" max="4620" width="9.109375" style="89" customWidth="1"/>
    <col min="4621" max="4621" width="6" style="89" customWidth="1"/>
    <col min="4622" max="4622" width="10.109375" style="89" customWidth="1"/>
    <col min="4623" max="4623" width="19.33203125" style="89" customWidth="1"/>
    <col min="4624" max="4864" width="9" style="89"/>
    <col min="4865" max="4865" width="8.88671875" style="89" customWidth="1"/>
    <col min="4866" max="4868" width="11.6640625" style="89" customWidth="1"/>
    <col min="4869" max="4869" width="6.6640625" style="89" customWidth="1"/>
    <col min="4870" max="4870" width="8.44140625" style="89" customWidth="1"/>
    <col min="4871" max="4871" width="15.109375" style="89" customWidth="1"/>
    <col min="4872" max="4872" width="7.109375" style="89" customWidth="1"/>
    <col min="4873" max="4873" width="10.6640625" style="89" customWidth="1"/>
    <col min="4874" max="4874" width="10.109375" style="89" customWidth="1"/>
    <col min="4875" max="4875" width="11.88671875" style="89" customWidth="1"/>
    <col min="4876" max="4876" width="9.109375" style="89" customWidth="1"/>
    <col min="4877" max="4877" width="6" style="89" customWidth="1"/>
    <col min="4878" max="4878" width="10.109375" style="89" customWidth="1"/>
    <col min="4879" max="4879" width="19.33203125" style="89" customWidth="1"/>
    <col min="4880" max="5120" width="9" style="89"/>
    <col min="5121" max="5121" width="8.88671875" style="89" customWidth="1"/>
    <col min="5122" max="5124" width="11.6640625" style="89" customWidth="1"/>
    <col min="5125" max="5125" width="6.6640625" style="89" customWidth="1"/>
    <col min="5126" max="5126" width="8.44140625" style="89" customWidth="1"/>
    <col min="5127" max="5127" width="15.109375" style="89" customWidth="1"/>
    <col min="5128" max="5128" width="7.109375" style="89" customWidth="1"/>
    <col min="5129" max="5129" width="10.6640625" style="89" customWidth="1"/>
    <col min="5130" max="5130" width="10.109375" style="89" customWidth="1"/>
    <col min="5131" max="5131" width="11.88671875" style="89" customWidth="1"/>
    <col min="5132" max="5132" width="9.109375" style="89" customWidth="1"/>
    <col min="5133" max="5133" width="6" style="89" customWidth="1"/>
    <col min="5134" max="5134" width="10.109375" style="89" customWidth="1"/>
    <col min="5135" max="5135" width="19.33203125" style="89" customWidth="1"/>
    <col min="5136" max="5376" width="9" style="89"/>
    <col min="5377" max="5377" width="8.88671875" style="89" customWidth="1"/>
    <col min="5378" max="5380" width="11.6640625" style="89" customWidth="1"/>
    <col min="5381" max="5381" width="6.6640625" style="89" customWidth="1"/>
    <col min="5382" max="5382" width="8.44140625" style="89" customWidth="1"/>
    <col min="5383" max="5383" width="15.109375" style="89" customWidth="1"/>
    <col min="5384" max="5384" width="7.109375" style="89" customWidth="1"/>
    <col min="5385" max="5385" width="10.6640625" style="89" customWidth="1"/>
    <col min="5386" max="5386" width="10.109375" style="89" customWidth="1"/>
    <col min="5387" max="5387" width="11.88671875" style="89" customWidth="1"/>
    <col min="5388" max="5388" width="9.109375" style="89" customWidth="1"/>
    <col min="5389" max="5389" width="6" style="89" customWidth="1"/>
    <col min="5390" max="5390" width="10.109375" style="89" customWidth="1"/>
    <col min="5391" max="5391" width="19.33203125" style="89" customWidth="1"/>
    <col min="5392" max="5632" width="9" style="89"/>
    <col min="5633" max="5633" width="8.88671875" style="89" customWidth="1"/>
    <col min="5634" max="5636" width="11.6640625" style="89" customWidth="1"/>
    <col min="5637" max="5637" width="6.6640625" style="89" customWidth="1"/>
    <col min="5638" max="5638" width="8.44140625" style="89" customWidth="1"/>
    <col min="5639" max="5639" width="15.109375" style="89" customWidth="1"/>
    <col min="5640" max="5640" width="7.109375" style="89" customWidth="1"/>
    <col min="5641" max="5641" width="10.6640625" style="89" customWidth="1"/>
    <col min="5642" max="5642" width="10.109375" style="89" customWidth="1"/>
    <col min="5643" max="5643" width="11.88671875" style="89" customWidth="1"/>
    <col min="5644" max="5644" width="9.109375" style="89" customWidth="1"/>
    <col min="5645" max="5645" width="6" style="89" customWidth="1"/>
    <col min="5646" max="5646" width="10.109375" style="89" customWidth="1"/>
    <col min="5647" max="5647" width="19.33203125" style="89" customWidth="1"/>
    <col min="5648" max="5888" width="9" style="89"/>
    <col min="5889" max="5889" width="8.88671875" style="89" customWidth="1"/>
    <col min="5890" max="5892" width="11.6640625" style="89" customWidth="1"/>
    <col min="5893" max="5893" width="6.6640625" style="89" customWidth="1"/>
    <col min="5894" max="5894" width="8.44140625" style="89" customWidth="1"/>
    <col min="5895" max="5895" width="15.109375" style="89" customWidth="1"/>
    <col min="5896" max="5896" width="7.109375" style="89" customWidth="1"/>
    <col min="5897" max="5897" width="10.6640625" style="89" customWidth="1"/>
    <col min="5898" max="5898" width="10.109375" style="89" customWidth="1"/>
    <col min="5899" max="5899" width="11.88671875" style="89" customWidth="1"/>
    <col min="5900" max="5900" width="9.109375" style="89" customWidth="1"/>
    <col min="5901" max="5901" width="6" style="89" customWidth="1"/>
    <col min="5902" max="5902" width="10.109375" style="89" customWidth="1"/>
    <col min="5903" max="5903" width="19.33203125" style="89" customWidth="1"/>
    <col min="5904" max="6144" width="9" style="89"/>
    <col min="6145" max="6145" width="8.88671875" style="89" customWidth="1"/>
    <col min="6146" max="6148" width="11.6640625" style="89" customWidth="1"/>
    <col min="6149" max="6149" width="6.6640625" style="89" customWidth="1"/>
    <col min="6150" max="6150" width="8.44140625" style="89" customWidth="1"/>
    <col min="6151" max="6151" width="15.109375" style="89" customWidth="1"/>
    <col min="6152" max="6152" width="7.109375" style="89" customWidth="1"/>
    <col min="6153" max="6153" width="10.6640625" style="89" customWidth="1"/>
    <col min="6154" max="6154" width="10.109375" style="89" customWidth="1"/>
    <col min="6155" max="6155" width="11.88671875" style="89" customWidth="1"/>
    <col min="6156" max="6156" width="9.109375" style="89" customWidth="1"/>
    <col min="6157" max="6157" width="6" style="89" customWidth="1"/>
    <col min="6158" max="6158" width="10.109375" style="89" customWidth="1"/>
    <col min="6159" max="6159" width="19.33203125" style="89" customWidth="1"/>
    <col min="6160" max="6400" width="9" style="89"/>
    <col min="6401" max="6401" width="8.88671875" style="89" customWidth="1"/>
    <col min="6402" max="6404" width="11.6640625" style="89" customWidth="1"/>
    <col min="6405" max="6405" width="6.6640625" style="89" customWidth="1"/>
    <col min="6406" max="6406" width="8.44140625" style="89" customWidth="1"/>
    <col min="6407" max="6407" width="15.109375" style="89" customWidth="1"/>
    <col min="6408" max="6408" width="7.109375" style="89" customWidth="1"/>
    <col min="6409" max="6409" width="10.6640625" style="89" customWidth="1"/>
    <col min="6410" max="6410" width="10.109375" style="89" customWidth="1"/>
    <col min="6411" max="6411" width="11.88671875" style="89" customWidth="1"/>
    <col min="6412" max="6412" width="9.109375" style="89" customWidth="1"/>
    <col min="6413" max="6413" width="6" style="89" customWidth="1"/>
    <col min="6414" max="6414" width="10.109375" style="89" customWidth="1"/>
    <col min="6415" max="6415" width="19.33203125" style="89" customWidth="1"/>
    <col min="6416" max="6656" width="9" style="89"/>
    <col min="6657" max="6657" width="8.88671875" style="89" customWidth="1"/>
    <col min="6658" max="6660" width="11.6640625" style="89" customWidth="1"/>
    <col min="6661" max="6661" width="6.6640625" style="89" customWidth="1"/>
    <col min="6662" max="6662" width="8.44140625" style="89" customWidth="1"/>
    <col min="6663" max="6663" width="15.109375" style="89" customWidth="1"/>
    <col min="6664" max="6664" width="7.109375" style="89" customWidth="1"/>
    <col min="6665" max="6665" width="10.6640625" style="89" customWidth="1"/>
    <col min="6666" max="6666" width="10.109375" style="89" customWidth="1"/>
    <col min="6667" max="6667" width="11.88671875" style="89" customWidth="1"/>
    <col min="6668" max="6668" width="9.109375" style="89" customWidth="1"/>
    <col min="6669" max="6669" width="6" style="89" customWidth="1"/>
    <col min="6670" max="6670" width="10.109375" style="89" customWidth="1"/>
    <col min="6671" max="6671" width="19.33203125" style="89" customWidth="1"/>
    <col min="6672" max="6912" width="9" style="89"/>
    <col min="6913" max="6913" width="8.88671875" style="89" customWidth="1"/>
    <col min="6914" max="6916" width="11.6640625" style="89" customWidth="1"/>
    <col min="6917" max="6917" width="6.6640625" style="89" customWidth="1"/>
    <col min="6918" max="6918" width="8.44140625" style="89" customWidth="1"/>
    <col min="6919" max="6919" width="15.109375" style="89" customWidth="1"/>
    <col min="6920" max="6920" width="7.109375" style="89" customWidth="1"/>
    <col min="6921" max="6921" width="10.6640625" style="89" customWidth="1"/>
    <col min="6922" max="6922" width="10.109375" style="89" customWidth="1"/>
    <col min="6923" max="6923" width="11.88671875" style="89" customWidth="1"/>
    <col min="6924" max="6924" width="9.109375" style="89" customWidth="1"/>
    <col min="6925" max="6925" width="6" style="89" customWidth="1"/>
    <col min="6926" max="6926" width="10.109375" style="89" customWidth="1"/>
    <col min="6927" max="6927" width="19.33203125" style="89" customWidth="1"/>
    <col min="6928" max="7168" width="9" style="89"/>
    <col min="7169" max="7169" width="8.88671875" style="89" customWidth="1"/>
    <col min="7170" max="7172" width="11.6640625" style="89" customWidth="1"/>
    <col min="7173" max="7173" width="6.6640625" style="89" customWidth="1"/>
    <col min="7174" max="7174" width="8.44140625" style="89" customWidth="1"/>
    <col min="7175" max="7175" width="15.109375" style="89" customWidth="1"/>
    <col min="7176" max="7176" width="7.109375" style="89" customWidth="1"/>
    <col min="7177" max="7177" width="10.6640625" style="89" customWidth="1"/>
    <col min="7178" max="7178" width="10.109375" style="89" customWidth="1"/>
    <col min="7179" max="7179" width="11.88671875" style="89" customWidth="1"/>
    <col min="7180" max="7180" width="9.109375" style="89" customWidth="1"/>
    <col min="7181" max="7181" width="6" style="89" customWidth="1"/>
    <col min="7182" max="7182" width="10.109375" style="89" customWidth="1"/>
    <col min="7183" max="7183" width="19.33203125" style="89" customWidth="1"/>
    <col min="7184" max="7424" width="9" style="89"/>
    <col min="7425" max="7425" width="8.88671875" style="89" customWidth="1"/>
    <col min="7426" max="7428" width="11.6640625" style="89" customWidth="1"/>
    <col min="7429" max="7429" width="6.6640625" style="89" customWidth="1"/>
    <col min="7430" max="7430" width="8.44140625" style="89" customWidth="1"/>
    <col min="7431" max="7431" width="15.109375" style="89" customWidth="1"/>
    <col min="7432" max="7432" width="7.109375" style="89" customWidth="1"/>
    <col min="7433" max="7433" width="10.6640625" style="89" customWidth="1"/>
    <col min="7434" max="7434" width="10.109375" style="89" customWidth="1"/>
    <col min="7435" max="7435" width="11.88671875" style="89" customWidth="1"/>
    <col min="7436" max="7436" width="9.109375" style="89" customWidth="1"/>
    <col min="7437" max="7437" width="6" style="89" customWidth="1"/>
    <col min="7438" max="7438" width="10.109375" style="89" customWidth="1"/>
    <col min="7439" max="7439" width="19.33203125" style="89" customWidth="1"/>
    <col min="7440" max="7680" width="9" style="89"/>
    <col min="7681" max="7681" width="8.88671875" style="89" customWidth="1"/>
    <col min="7682" max="7684" width="11.6640625" style="89" customWidth="1"/>
    <col min="7685" max="7685" width="6.6640625" style="89" customWidth="1"/>
    <col min="7686" max="7686" width="8.44140625" style="89" customWidth="1"/>
    <col min="7687" max="7687" width="15.109375" style="89" customWidth="1"/>
    <col min="7688" max="7688" width="7.109375" style="89" customWidth="1"/>
    <col min="7689" max="7689" width="10.6640625" style="89" customWidth="1"/>
    <col min="7690" max="7690" width="10.109375" style="89" customWidth="1"/>
    <col min="7691" max="7691" width="11.88671875" style="89" customWidth="1"/>
    <col min="7692" max="7692" width="9.109375" style="89" customWidth="1"/>
    <col min="7693" max="7693" width="6" style="89" customWidth="1"/>
    <col min="7694" max="7694" width="10.109375" style="89" customWidth="1"/>
    <col min="7695" max="7695" width="19.33203125" style="89" customWidth="1"/>
    <col min="7696" max="7936" width="9" style="89"/>
    <col min="7937" max="7937" width="8.88671875" style="89" customWidth="1"/>
    <col min="7938" max="7940" width="11.6640625" style="89" customWidth="1"/>
    <col min="7941" max="7941" width="6.6640625" style="89" customWidth="1"/>
    <col min="7942" max="7942" width="8.44140625" style="89" customWidth="1"/>
    <col min="7943" max="7943" width="15.109375" style="89" customWidth="1"/>
    <col min="7944" max="7944" width="7.109375" style="89" customWidth="1"/>
    <col min="7945" max="7945" width="10.6640625" style="89" customWidth="1"/>
    <col min="7946" max="7946" width="10.109375" style="89" customWidth="1"/>
    <col min="7947" max="7947" width="11.88671875" style="89" customWidth="1"/>
    <col min="7948" max="7948" width="9.109375" style="89" customWidth="1"/>
    <col min="7949" max="7949" width="6" style="89" customWidth="1"/>
    <col min="7950" max="7950" width="10.109375" style="89" customWidth="1"/>
    <col min="7951" max="7951" width="19.33203125" style="89" customWidth="1"/>
    <col min="7952" max="8192" width="9" style="89"/>
    <col min="8193" max="8193" width="8.88671875" style="89" customWidth="1"/>
    <col min="8194" max="8196" width="11.6640625" style="89" customWidth="1"/>
    <col min="8197" max="8197" width="6.6640625" style="89" customWidth="1"/>
    <col min="8198" max="8198" width="8.44140625" style="89" customWidth="1"/>
    <col min="8199" max="8199" width="15.109375" style="89" customWidth="1"/>
    <col min="8200" max="8200" width="7.109375" style="89" customWidth="1"/>
    <col min="8201" max="8201" width="10.6640625" style="89" customWidth="1"/>
    <col min="8202" max="8202" width="10.109375" style="89" customWidth="1"/>
    <col min="8203" max="8203" width="11.88671875" style="89" customWidth="1"/>
    <col min="8204" max="8204" width="9.109375" style="89" customWidth="1"/>
    <col min="8205" max="8205" width="6" style="89" customWidth="1"/>
    <col min="8206" max="8206" width="10.109375" style="89" customWidth="1"/>
    <col min="8207" max="8207" width="19.33203125" style="89" customWidth="1"/>
    <col min="8208" max="8448" width="9" style="89"/>
    <col min="8449" max="8449" width="8.88671875" style="89" customWidth="1"/>
    <col min="8450" max="8452" width="11.6640625" style="89" customWidth="1"/>
    <col min="8453" max="8453" width="6.6640625" style="89" customWidth="1"/>
    <col min="8454" max="8454" width="8.44140625" style="89" customWidth="1"/>
    <col min="8455" max="8455" width="15.109375" style="89" customWidth="1"/>
    <col min="8456" max="8456" width="7.109375" style="89" customWidth="1"/>
    <col min="8457" max="8457" width="10.6640625" style="89" customWidth="1"/>
    <col min="8458" max="8458" width="10.109375" style="89" customWidth="1"/>
    <col min="8459" max="8459" width="11.88671875" style="89" customWidth="1"/>
    <col min="8460" max="8460" width="9.109375" style="89" customWidth="1"/>
    <col min="8461" max="8461" width="6" style="89" customWidth="1"/>
    <col min="8462" max="8462" width="10.109375" style="89" customWidth="1"/>
    <col min="8463" max="8463" width="19.33203125" style="89" customWidth="1"/>
    <col min="8464" max="8704" width="9" style="89"/>
    <col min="8705" max="8705" width="8.88671875" style="89" customWidth="1"/>
    <col min="8706" max="8708" width="11.6640625" style="89" customWidth="1"/>
    <col min="8709" max="8709" width="6.6640625" style="89" customWidth="1"/>
    <col min="8710" max="8710" width="8.44140625" style="89" customWidth="1"/>
    <col min="8711" max="8711" width="15.109375" style="89" customWidth="1"/>
    <col min="8712" max="8712" width="7.109375" style="89" customWidth="1"/>
    <col min="8713" max="8713" width="10.6640625" style="89" customWidth="1"/>
    <col min="8714" max="8714" width="10.109375" style="89" customWidth="1"/>
    <col min="8715" max="8715" width="11.88671875" style="89" customWidth="1"/>
    <col min="8716" max="8716" width="9.109375" style="89" customWidth="1"/>
    <col min="8717" max="8717" width="6" style="89" customWidth="1"/>
    <col min="8718" max="8718" width="10.109375" style="89" customWidth="1"/>
    <col min="8719" max="8719" width="19.33203125" style="89" customWidth="1"/>
    <col min="8720" max="8960" width="9" style="89"/>
    <col min="8961" max="8961" width="8.88671875" style="89" customWidth="1"/>
    <col min="8962" max="8964" width="11.6640625" style="89" customWidth="1"/>
    <col min="8965" max="8965" width="6.6640625" style="89" customWidth="1"/>
    <col min="8966" max="8966" width="8.44140625" style="89" customWidth="1"/>
    <col min="8967" max="8967" width="15.109375" style="89" customWidth="1"/>
    <col min="8968" max="8968" width="7.109375" style="89" customWidth="1"/>
    <col min="8969" max="8969" width="10.6640625" style="89" customWidth="1"/>
    <col min="8970" max="8970" width="10.109375" style="89" customWidth="1"/>
    <col min="8971" max="8971" width="11.88671875" style="89" customWidth="1"/>
    <col min="8972" max="8972" width="9.109375" style="89" customWidth="1"/>
    <col min="8973" max="8973" width="6" style="89" customWidth="1"/>
    <col min="8974" max="8974" width="10.109375" style="89" customWidth="1"/>
    <col min="8975" max="8975" width="19.33203125" style="89" customWidth="1"/>
    <col min="8976" max="9216" width="9" style="89"/>
    <col min="9217" max="9217" width="8.88671875" style="89" customWidth="1"/>
    <col min="9218" max="9220" width="11.6640625" style="89" customWidth="1"/>
    <col min="9221" max="9221" width="6.6640625" style="89" customWidth="1"/>
    <col min="9222" max="9222" width="8.44140625" style="89" customWidth="1"/>
    <col min="9223" max="9223" width="15.109375" style="89" customWidth="1"/>
    <col min="9224" max="9224" width="7.109375" style="89" customWidth="1"/>
    <col min="9225" max="9225" width="10.6640625" style="89" customWidth="1"/>
    <col min="9226" max="9226" width="10.109375" style="89" customWidth="1"/>
    <col min="9227" max="9227" width="11.88671875" style="89" customWidth="1"/>
    <col min="9228" max="9228" width="9.109375" style="89" customWidth="1"/>
    <col min="9229" max="9229" width="6" style="89" customWidth="1"/>
    <col min="9230" max="9230" width="10.109375" style="89" customWidth="1"/>
    <col min="9231" max="9231" width="19.33203125" style="89" customWidth="1"/>
    <col min="9232" max="9472" width="9" style="89"/>
    <col min="9473" max="9473" width="8.88671875" style="89" customWidth="1"/>
    <col min="9474" max="9476" width="11.6640625" style="89" customWidth="1"/>
    <col min="9477" max="9477" width="6.6640625" style="89" customWidth="1"/>
    <col min="9478" max="9478" width="8.44140625" style="89" customWidth="1"/>
    <col min="9479" max="9479" width="15.109375" style="89" customWidth="1"/>
    <col min="9480" max="9480" width="7.109375" style="89" customWidth="1"/>
    <col min="9481" max="9481" width="10.6640625" style="89" customWidth="1"/>
    <col min="9482" max="9482" width="10.109375" style="89" customWidth="1"/>
    <col min="9483" max="9483" width="11.88671875" style="89" customWidth="1"/>
    <col min="9484" max="9484" width="9.109375" style="89" customWidth="1"/>
    <col min="9485" max="9485" width="6" style="89" customWidth="1"/>
    <col min="9486" max="9486" width="10.109375" style="89" customWidth="1"/>
    <col min="9487" max="9487" width="19.33203125" style="89" customWidth="1"/>
    <col min="9488" max="9728" width="9" style="89"/>
    <col min="9729" max="9729" width="8.88671875" style="89" customWidth="1"/>
    <col min="9730" max="9732" width="11.6640625" style="89" customWidth="1"/>
    <col min="9733" max="9733" width="6.6640625" style="89" customWidth="1"/>
    <col min="9734" max="9734" width="8.44140625" style="89" customWidth="1"/>
    <col min="9735" max="9735" width="15.109375" style="89" customWidth="1"/>
    <col min="9736" max="9736" width="7.109375" style="89" customWidth="1"/>
    <col min="9737" max="9737" width="10.6640625" style="89" customWidth="1"/>
    <col min="9738" max="9738" width="10.109375" style="89" customWidth="1"/>
    <col min="9739" max="9739" width="11.88671875" style="89" customWidth="1"/>
    <col min="9740" max="9740" width="9.109375" style="89" customWidth="1"/>
    <col min="9741" max="9741" width="6" style="89" customWidth="1"/>
    <col min="9742" max="9742" width="10.109375" style="89" customWidth="1"/>
    <col min="9743" max="9743" width="19.33203125" style="89" customWidth="1"/>
    <col min="9744" max="9984" width="9" style="89"/>
    <col min="9985" max="9985" width="8.88671875" style="89" customWidth="1"/>
    <col min="9986" max="9988" width="11.6640625" style="89" customWidth="1"/>
    <col min="9989" max="9989" width="6.6640625" style="89" customWidth="1"/>
    <col min="9990" max="9990" width="8.44140625" style="89" customWidth="1"/>
    <col min="9991" max="9991" width="15.109375" style="89" customWidth="1"/>
    <col min="9992" max="9992" width="7.109375" style="89" customWidth="1"/>
    <col min="9993" max="9993" width="10.6640625" style="89" customWidth="1"/>
    <col min="9994" max="9994" width="10.109375" style="89" customWidth="1"/>
    <col min="9995" max="9995" width="11.88671875" style="89" customWidth="1"/>
    <col min="9996" max="9996" width="9.109375" style="89" customWidth="1"/>
    <col min="9997" max="9997" width="6" style="89" customWidth="1"/>
    <col min="9998" max="9998" width="10.109375" style="89" customWidth="1"/>
    <col min="9999" max="9999" width="19.33203125" style="89" customWidth="1"/>
    <col min="10000" max="10240" width="9" style="89"/>
    <col min="10241" max="10241" width="8.88671875" style="89" customWidth="1"/>
    <col min="10242" max="10244" width="11.6640625" style="89" customWidth="1"/>
    <col min="10245" max="10245" width="6.6640625" style="89" customWidth="1"/>
    <col min="10246" max="10246" width="8.44140625" style="89" customWidth="1"/>
    <col min="10247" max="10247" width="15.109375" style="89" customWidth="1"/>
    <col min="10248" max="10248" width="7.109375" style="89" customWidth="1"/>
    <col min="10249" max="10249" width="10.6640625" style="89" customWidth="1"/>
    <col min="10250" max="10250" width="10.109375" style="89" customWidth="1"/>
    <col min="10251" max="10251" width="11.88671875" style="89" customWidth="1"/>
    <col min="10252" max="10252" width="9.109375" style="89" customWidth="1"/>
    <col min="10253" max="10253" width="6" style="89" customWidth="1"/>
    <col min="10254" max="10254" width="10.109375" style="89" customWidth="1"/>
    <col min="10255" max="10255" width="19.33203125" style="89" customWidth="1"/>
    <col min="10256" max="10496" width="9" style="89"/>
    <col min="10497" max="10497" width="8.88671875" style="89" customWidth="1"/>
    <col min="10498" max="10500" width="11.6640625" style="89" customWidth="1"/>
    <col min="10501" max="10501" width="6.6640625" style="89" customWidth="1"/>
    <col min="10502" max="10502" width="8.44140625" style="89" customWidth="1"/>
    <col min="10503" max="10503" width="15.109375" style="89" customWidth="1"/>
    <col min="10504" max="10504" width="7.109375" style="89" customWidth="1"/>
    <col min="10505" max="10505" width="10.6640625" style="89" customWidth="1"/>
    <col min="10506" max="10506" width="10.109375" style="89" customWidth="1"/>
    <col min="10507" max="10507" width="11.88671875" style="89" customWidth="1"/>
    <col min="10508" max="10508" width="9.109375" style="89" customWidth="1"/>
    <col min="10509" max="10509" width="6" style="89" customWidth="1"/>
    <col min="10510" max="10510" width="10.109375" style="89" customWidth="1"/>
    <col min="10511" max="10511" width="19.33203125" style="89" customWidth="1"/>
    <col min="10512" max="10752" width="9" style="89"/>
    <col min="10753" max="10753" width="8.88671875" style="89" customWidth="1"/>
    <col min="10754" max="10756" width="11.6640625" style="89" customWidth="1"/>
    <col min="10757" max="10757" width="6.6640625" style="89" customWidth="1"/>
    <col min="10758" max="10758" width="8.44140625" style="89" customWidth="1"/>
    <col min="10759" max="10759" width="15.109375" style="89" customWidth="1"/>
    <col min="10760" max="10760" width="7.109375" style="89" customWidth="1"/>
    <col min="10761" max="10761" width="10.6640625" style="89" customWidth="1"/>
    <col min="10762" max="10762" width="10.109375" style="89" customWidth="1"/>
    <col min="10763" max="10763" width="11.88671875" style="89" customWidth="1"/>
    <col min="10764" max="10764" width="9.109375" style="89" customWidth="1"/>
    <col min="10765" max="10765" width="6" style="89" customWidth="1"/>
    <col min="10766" max="10766" width="10.109375" style="89" customWidth="1"/>
    <col min="10767" max="10767" width="19.33203125" style="89" customWidth="1"/>
    <col min="10768" max="11008" width="9" style="89"/>
    <col min="11009" max="11009" width="8.88671875" style="89" customWidth="1"/>
    <col min="11010" max="11012" width="11.6640625" style="89" customWidth="1"/>
    <col min="11013" max="11013" width="6.6640625" style="89" customWidth="1"/>
    <col min="11014" max="11014" width="8.44140625" style="89" customWidth="1"/>
    <col min="11015" max="11015" width="15.109375" style="89" customWidth="1"/>
    <col min="11016" max="11016" width="7.109375" style="89" customWidth="1"/>
    <col min="11017" max="11017" width="10.6640625" style="89" customWidth="1"/>
    <col min="11018" max="11018" width="10.109375" style="89" customWidth="1"/>
    <col min="11019" max="11019" width="11.88671875" style="89" customWidth="1"/>
    <col min="11020" max="11020" width="9.109375" style="89" customWidth="1"/>
    <col min="11021" max="11021" width="6" style="89" customWidth="1"/>
    <col min="11022" max="11022" width="10.109375" style="89" customWidth="1"/>
    <col min="11023" max="11023" width="19.33203125" style="89" customWidth="1"/>
    <col min="11024" max="11264" width="9" style="89"/>
    <col min="11265" max="11265" width="8.88671875" style="89" customWidth="1"/>
    <col min="11266" max="11268" width="11.6640625" style="89" customWidth="1"/>
    <col min="11269" max="11269" width="6.6640625" style="89" customWidth="1"/>
    <col min="11270" max="11270" width="8.44140625" style="89" customWidth="1"/>
    <col min="11271" max="11271" width="15.109375" style="89" customWidth="1"/>
    <col min="11272" max="11272" width="7.109375" style="89" customWidth="1"/>
    <col min="11273" max="11273" width="10.6640625" style="89" customWidth="1"/>
    <col min="11274" max="11274" width="10.109375" style="89" customWidth="1"/>
    <col min="11275" max="11275" width="11.88671875" style="89" customWidth="1"/>
    <col min="11276" max="11276" width="9.109375" style="89" customWidth="1"/>
    <col min="11277" max="11277" width="6" style="89" customWidth="1"/>
    <col min="11278" max="11278" width="10.109375" style="89" customWidth="1"/>
    <col min="11279" max="11279" width="19.33203125" style="89" customWidth="1"/>
    <col min="11280" max="11520" width="9" style="89"/>
    <col min="11521" max="11521" width="8.88671875" style="89" customWidth="1"/>
    <col min="11522" max="11524" width="11.6640625" style="89" customWidth="1"/>
    <col min="11525" max="11525" width="6.6640625" style="89" customWidth="1"/>
    <col min="11526" max="11526" width="8.44140625" style="89" customWidth="1"/>
    <col min="11527" max="11527" width="15.109375" style="89" customWidth="1"/>
    <col min="11528" max="11528" width="7.109375" style="89" customWidth="1"/>
    <col min="11529" max="11529" width="10.6640625" style="89" customWidth="1"/>
    <col min="11530" max="11530" width="10.109375" style="89" customWidth="1"/>
    <col min="11531" max="11531" width="11.88671875" style="89" customWidth="1"/>
    <col min="11532" max="11532" width="9.109375" style="89" customWidth="1"/>
    <col min="11533" max="11533" width="6" style="89" customWidth="1"/>
    <col min="11534" max="11534" width="10.109375" style="89" customWidth="1"/>
    <col min="11535" max="11535" width="19.33203125" style="89" customWidth="1"/>
    <col min="11536" max="11776" width="9" style="89"/>
    <col min="11777" max="11777" width="8.88671875" style="89" customWidth="1"/>
    <col min="11778" max="11780" width="11.6640625" style="89" customWidth="1"/>
    <col min="11781" max="11781" width="6.6640625" style="89" customWidth="1"/>
    <col min="11782" max="11782" width="8.44140625" style="89" customWidth="1"/>
    <col min="11783" max="11783" width="15.109375" style="89" customWidth="1"/>
    <col min="11784" max="11784" width="7.109375" style="89" customWidth="1"/>
    <col min="11785" max="11785" width="10.6640625" style="89" customWidth="1"/>
    <col min="11786" max="11786" width="10.109375" style="89" customWidth="1"/>
    <col min="11787" max="11787" width="11.88671875" style="89" customWidth="1"/>
    <col min="11788" max="11788" width="9.109375" style="89" customWidth="1"/>
    <col min="11789" max="11789" width="6" style="89" customWidth="1"/>
    <col min="11790" max="11790" width="10.109375" style="89" customWidth="1"/>
    <col min="11791" max="11791" width="19.33203125" style="89" customWidth="1"/>
    <col min="11792" max="12032" width="9" style="89"/>
    <col min="12033" max="12033" width="8.88671875" style="89" customWidth="1"/>
    <col min="12034" max="12036" width="11.6640625" style="89" customWidth="1"/>
    <col min="12037" max="12037" width="6.6640625" style="89" customWidth="1"/>
    <col min="12038" max="12038" width="8.44140625" style="89" customWidth="1"/>
    <col min="12039" max="12039" width="15.109375" style="89" customWidth="1"/>
    <col min="12040" max="12040" width="7.109375" style="89" customWidth="1"/>
    <col min="12041" max="12041" width="10.6640625" style="89" customWidth="1"/>
    <col min="12042" max="12042" width="10.109375" style="89" customWidth="1"/>
    <col min="12043" max="12043" width="11.88671875" style="89" customWidth="1"/>
    <col min="12044" max="12044" width="9.109375" style="89" customWidth="1"/>
    <col min="12045" max="12045" width="6" style="89" customWidth="1"/>
    <col min="12046" max="12046" width="10.109375" style="89" customWidth="1"/>
    <col min="12047" max="12047" width="19.33203125" style="89" customWidth="1"/>
    <col min="12048" max="12288" width="9" style="89"/>
    <col min="12289" max="12289" width="8.88671875" style="89" customWidth="1"/>
    <col min="12290" max="12292" width="11.6640625" style="89" customWidth="1"/>
    <col min="12293" max="12293" width="6.6640625" style="89" customWidth="1"/>
    <col min="12294" max="12294" width="8.44140625" style="89" customWidth="1"/>
    <col min="12295" max="12295" width="15.109375" style="89" customWidth="1"/>
    <col min="12296" max="12296" width="7.109375" style="89" customWidth="1"/>
    <col min="12297" max="12297" width="10.6640625" style="89" customWidth="1"/>
    <col min="12298" max="12298" width="10.109375" style="89" customWidth="1"/>
    <col min="12299" max="12299" width="11.88671875" style="89" customWidth="1"/>
    <col min="12300" max="12300" width="9.109375" style="89" customWidth="1"/>
    <col min="12301" max="12301" width="6" style="89" customWidth="1"/>
    <col min="12302" max="12302" width="10.109375" style="89" customWidth="1"/>
    <col min="12303" max="12303" width="19.33203125" style="89" customWidth="1"/>
    <col min="12304" max="12544" width="9" style="89"/>
    <col min="12545" max="12545" width="8.88671875" style="89" customWidth="1"/>
    <col min="12546" max="12548" width="11.6640625" style="89" customWidth="1"/>
    <col min="12549" max="12549" width="6.6640625" style="89" customWidth="1"/>
    <col min="12550" max="12550" width="8.44140625" style="89" customWidth="1"/>
    <col min="12551" max="12551" width="15.109375" style="89" customWidth="1"/>
    <col min="12552" max="12552" width="7.109375" style="89" customWidth="1"/>
    <col min="12553" max="12553" width="10.6640625" style="89" customWidth="1"/>
    <col min="12554" max="12554" width="10.109375" style="89" customWidth="1"/>
    <col min="12555" max="12555" width="11.88671875" style="89" customWidth="1"/>
    <col min="12556" max="12556" width="9.109375" style="89" customWidth="1"/>
    <col min="12557" max="12557" width="6" style="89" customWidth="1"/>
    <col min="12558" max="12558" width="10.109375" style="89" customWidth="1"/>
    <col min="12559" max="12559" width="19.33203125" style="89" customWidth="1"/>
    <col min="12560" max="12800" width="9" style="89"/>
    <col min="12801" max="12801" width="8.88671875" style="89" customWidth="1"/>
    <col min="12802" max="12804" width="11.6640625" style="89" customWidth="1"/>
    <col min="12805" max="12805" width="6.6640625" style="89" customWidth="1"/>
    <col min="12806" max="12806" width="8.44140625" style="89" customWidth="1"/>
    <col min="12807" max="12807" width="15.109375" style="89" customWidth="1"/>
    <col min="12808" max="12808" width="7.109375" style="89" customWidth="1"/>
    <col min="12809" max="12809" width="10.6640625" style="89" customWidth="1"/>
    <col min="12810" max="12810" width="10.109375" style="89" customWidth="1"/>
    <col min="12811" max="12811" width="11.88671875" style="89" customWidth="1"/>
    <col min="12812" max="12812" width="9.109375" style="89" customWidth="1"/>
    <col min="12813" max="12813" width="6" style="89" customWidth="1"/>
    <col min="12814" max="12814" width="10.109375" style="89" customWidth="1"/>
    <col min="12815" max="12815" width="19.33203125" style="89" customWidth="1"/>
    <col min="12816" max="13056" width="9" style="89"/>
    <col min="13057" max="13057" width="8.88671875" style="89" customWidth="1"/>
    <col min="13058" max="13060" width="11.6640625" style="89" customWidth="1"/>
    <col min="13061" max="13061" width="6.6640625" style="89" customWidth="1"/>
    <col min="13062" max="13062" width="8.44140625" style="89" customWidth="1"/>
    <col min="13063" max="13063" width="15.109375" style="89" customWidth="1"/>
    <col min="13064" max="13064" width="7.109375" style="89" customWidth="1"/>
    <col min="13065" max="13065" width="10.6640625" style="89" customWidth="1"/>
    <col min="13066" max="13066" width="10.109375" style="89" customWidth="1"/>
    <col min="13067" max="13067" width="11.88671875" style="89" customWidth="1"/>
    <col min="13068" max="13068" width="9.109375" style="89" customWidth="1"/>
    <col min="13069" max="13069" width="6" style="89" customWidth="1"/>
    <col min="13070" max="13070" width="10.109375" style="89" customWidth="1"/>
    <col min="13071" max="13071" width="19.33203125" style="89" customWidth="1"/>
    <col min="13072" max="13312" width="9" style="89"/>
    <col min="13313" max="13313" width="8.88671875" style="89" customWidth="1"/>
    <col min="13314" max="13316" width="11.6640625" style="89" customWidth="1"/>
    <col min="13317" max="13317" width="6.6640625" style="89" customWidth="1"/>
    <col min="13318" max="13318" width="8.44140625" style="89" customWidth="1"/>
    <col min="13319" max="13319" width="15.109375" style="89" customWidth="1"/>
    <col min="13320" max="13320" width="7.109375" style="89" customWidth="1"/>
    <col min="13321" max="13321" width="10.6640625" style="89" customWidth="1"/>
    <col min="13322" max="13322" width="10.109375" style="89" customWidth="1"/>
    <col min="13323" max="13323" width="11.88671875" style="89" customWidth="1"/>
    <col min="13324" max="13324" width="9.109375" style="89" customWidth="1"/>
    <col min="13325" max="13325" width="6" style="89" customWidth="1"/>
    <col min="13326" max="13326" width="10.109375" style="89" customWidth="1"/>
    <col min="13327" max="13327" width="19.33203125" style="89" customWidth="1"/>
    <col min="13328" max="13568" width="9" style="89"/>
    <col min="13569" max="13569" width="8.88671875" style="89" customWidth="1"/>
    <col min="13570" max="13572" width="11.6640625" style="89" customWidth="1"/>
    <col min="13573" max="13573" width="6.6640625" style="89" customWidth="1"/>
    <col min="13574" max="13574" width="8.44140625" style="89" customWidth="1"/>
    <col min="13575" max="13575" width="15.109375" style="89" customWidth="1"/>
    <col min="13576" max="13576" width="7.109375" style="89" customWidth="1"/>
    <col min="13577" max="13577" width="10.6640625" style="89" customWidth="1"/>
    <col min="13578" max="13578" width="10.109375" style="89" customWidth="1"/>
    <col min="13579" max="13579" width="11.88671875" style="89" customWidth="1"/>
    <col min="13580" max="13580" width="9.109375" style="89" customWidth="1"/>
    <col min="13581" max="13581" width="6" style="89" customWidth="1"/>
    <col min="13582" max="13582" width="10.109375" style="89" customWidth="1"/>
    <col min="13583" max="13583" width="19.33203125" style="89" customWidth="1"/>
    <col min="13584" max="13824" width="9" style="89"/>
    <col min="13825" max="13825" width="8.88671875" style="89" customWidth="1"/>
    <col min="13826" max="13828" width="11.6640625" style="89" customWidth="1"/>
    <col min="13829" max="13829" width="6.6640625" style="89" customWidth="1"/>
    <col min="13830" max="13830" width="8.44140625" style="89" customWidth="1"/>
    <col min="13831" max="13831" width="15.109375" style="89" customWidth="1"/>
    <col min="13832" max="13832" width="7.109375" style="89" customWidth="1"/>
    <col min="13833" max="13833" width="10.6640625" style="89" customWidth="1"/>
    <col min="13834" max="13834" width="10.109375" style="89" customWidth="1"/>
    <col min="13835" max="13835" width="11.88671875" style="89" customWidth="1"/>
    <col min="13836" max="13836" width="9.109375" style="89" customWidth="1"/>
    <col min="13837" max="13837" width="6" style="89" customWidth="1"/>
    <col min="13838" max="13838" width="10.109375" style="89" customWidth="1"/>
    <col min="13839" max="13839" width="19.33203125" style="89" customWidth="1"/>
    <col min="13840" max="14080" width="9" style="89"/>
    <col min="14081" max="14081" width="8.88671875" style="89" customWidth="1"/>
    <col min="14082" max="14084" width="11.6640625" style="89" customWidth="1"/>
    <col min="14085" max="14085" width="6.6640625" style="89" customWidth="1"/>
    <col min="14086" max="14086" width="8.44140625" style="89" customWidth="1"/>
    <col min="14087" max="14087" width="15.109375" style="89" customWidth="1"/>
    <col min="14088" max="14088" width="7.109375" style="89" customWidth="1"/>
    <col min="14089" max="14089" width="10.6640625" style="89" customWidth="1"/>
    <col min="14090" max="14090" width="10.109375" style="89" customWidth="1"/>
    <col min="14091" max="14091" width="11.88671875" style="89" customWidth="1"/>
    <col min="14092" max="14092" width="9.109375" style="89" customWidth="1"/>
    <col min="14093" max="14093" width="6" style="89" customWidth="1"/>
    <col min="14094" max="14094" width="10.109375" style="89" customWidth="1"/>
    <col min="14095" max="14095" width="19.33203125" style="89" customWidth="1"/>
    <col min="14096" max="14336" width="9" style="89"/>
    <col min="14337" max="14337" width="8.88671875" style="89" customWidth="1"/>
    <col min="14338" max="14340" width="11.6640625" style="89" customWidth="1"/>
    <col min="14341" max="14341" width="6.6640625" style="89" customWidth="1"/>
    <col min="14342" max="14342" width="8.44140625" style="89" customWidth="1"/>
    <col min="14343" max="14343" width="15.109375" style="89" customWidth="1"/>
    <col min="14344" max="14344" width="7.109375" style="89" customWidth="1"/>
    <col min="14345" max="14345" width="10.6640625" style="89" customWidth="1"/>
    <col min="14346" max="14346" width="10.109375" style="89" customWidth="1"/>
    <col min="14347" max="14347" width="11.88671875" style="89" customWidth="1"/>
    <col min="14348" max="14348" width="9.109375" style="89" customWidth="1"/>
    <col min="14349" max="14349" width="6" style="89" customWidth="1"/>
    <col min="14350" max="14350" width="10.109375" style="89" customWidth="1"/>
    <col min="14351" max="14351" width="19.33203125" style="89" customWidth="1"/>
    <col min="14352" max="14592" width="9" style="89"/>
    <col min="14593" max="14593" width="8.88671875" style="89" customWidth="1"/>
    <col min="14594" max="14596" width="11.6640625" style="89" customWidth="1"/>
    <col min="14597" max="14597" width="6.6640625" style="89" customWidth="1"/>
    <col min="14598" max="14598" width="8.44140625" style="89" customWidth="1"/>
    <col min="14599" max="14599" width="15.109375" style="89" customWidth="1"/>
    <col min="14600" max="14600" width="7.109375" style="89" customWidth="1"/>
    <col min="14601" max="14601" width="10.6640625" style="89" customWidth="1"/>
    <col min="14602" max="14602" width="10.109375" style="89" customWidth="1"/>
    <col min="14603" max="14603" width="11.88671875" style="89" customWidth="1"/>
    <col min="14604" max="14604" width="9.109375" style="89" customWidth="1"/>
    <col min="14605" max="14605" width="6" style="89" customWidth="1"/>
    <col min="14606" max="14606" width="10.109375" style="89" customWidth="1"/>
    <col min="14607" max="14607" width="19.33203125" style="89" customWidth="1"/>
    <col min="14608" max="14848" width="9" style="89"/>
    <col min="14849" max="14849" width="8.88671875" style="89" customWidth="1"/>
    <col min="14850" max="14852" width="11.6640625" style="89" customWidth="1"/>
    <col min="14853" max="14853" width="6.6640625" style="89" customWidth="1"/>
    <col min="14854" max="14854" width="8.44140625" style="89" customWidth="1"/>
    <col min="14855" max="14855" width="15.109375" style="89" customWidth="1"/>
    <col min="14856" max="14856" width="7.109375" style="89" customWidth="1"/>
    <col min="14857" max="14857" width="10.6640625" style="89" customWidth="1"/>
    <col min="14858" max="14858" width="10.109375" style="89" customWidth="1"/>
    <col min="14859" max="14859" width="11.88671875" style="89" customWidth="1"/>
    <col min="14860" max="14860" width="9.109375" style="89" customWidth="1"/>
    <col min="14861" max="14861" width="6" style="89" customWidth="1"/>
    <col min="14862" max="14862" width="10.109375" style="89" customWidth="1"/>
    <col min="14863" max="14863" width="19.33203125" style="89" customWidth="1"/>
    <col min="14864" max="15104" width="9" style="89"/>
    <col min="15105" max="15105" width="8.88671875" style="89" customWidth="1"/>
    <col min="15106" max="15108" width="11.6640625" style="89" customWidth="1"/>
    <col min="15109" max="15109" width="6.6640625" style="89" customWidth="1"/>
    <col min="15110" max="15110" width="8.44140625" style="89" customWidth="1"/>
    <col min="15111" max="15111" width="15.109375" style="89" customWidth="1"/>
    <col min="15112" max="15112" width="7.109375" style="89" customWidth="1"/>
    <col min="15113" max="15113" width="10.6640625" style="89" customWidth="1"/>
    <col min="15114" max="15114" width="10.109375" style="89" customWidth="1"/>
    <col min="15115" max="15115" width="11.88671875" style="89" customWidth="1"/>
    <col min="15116" max="15116" width="9.109375" style="89" customWidth="1"/>
    <col min="15117" max="15117" width="6" style="89" customWidth="1"/>
    <col min="15118" max="15118" width="10.109375" style="89" customWidth="1"/>
    <col min="15119" max="15119" width="19.33203125" style="89" customWidth="1"/>
    <col min="15120" max="15360" width="9" style="89"/>
    <col min="15361" max="15361" width="8.88671875" style="89" customWidth="1"/>
    <col min="15362" max="15364" width="11.6640625" style="89" customWidth="1"/>
    <col min="15365" max="15365" width="6.6640625" style="89" customWidth="1"/>
    <col min="15366" max="15366" width="8.44140625" style="89" customWidth="1"/>
    <col min="15367" max="15367" width="15.109375" style="89" customWidth="1"/>
    <col min="15368" max="15368" width="7.109375" style="89" customWidth="1"/>
    <col min="15369" max="15369" width="10.6640625" style="89" customWidth="1"/>
    <col min="15370" max="15370" width="10.109375" style="89" customWidth="1"/>
    <col min="15371" max="15371" width="11.88671875" style="89" customWidth="1"/>
    <col min="15372" max="15372" width="9.109375" style="89" customWidth="1"/>
    <col min="15373" max="15373" width="6" style="89" customWidth="1"/>
    <col min="15374" max="15374" width="10.109375" style="89" customWidth="1"/>
    <col min="15375" max="15375" width="19.33203125" style="89" customWidth="1"/>
    <col min="15376" max="15616" width="9" style="89"/>
    <col min="15617" max="15617" width="8.88671875" style="89" customWidth="1"/>
    <col min="15618" max="15620" width="11.6640625" style="89" customWidth="1"/>
    <col min="15621" max="15621" width="6.6640625" style="89" customWidth="1"/>
    <col min="15622" max="15622" width="8.44140625" style="89" customWidth="1"/>
    <col min="15623" max="15623" width="15.109375" style="89" customWidth="1"/>
    <col min="15624" max="15624" width="7.109375" style="89" customWidth="1"/>
    <col min="15625" max="15625" width="10.6640625" style="89" customWidth="1"/>
    <col min="15626" max="15626" width="10.109375" style="89" customWidth="1"/>
    <col min="15627" max="15627" width="11.88671875" style="89" customWidth="1"/>
    <col min="15628" max="15628" width="9.109375" style="89" customWidth="1"/>
    <col min="15629" max="15629" width="6" style="89" customWidth="1"/>
    <col min="15630" max="15630" width="10.109375" style="89" customWidth="1"/>
    <col min="15631" max="15631" width="19.33203125" style="89" customWidth="1"/>
    <col min="15632" max="15872" width="9" style="89"/>
    <col min="15873" max="15873" width="8.88671875" style="89" customWidth="1"/>
    <col min="15874" max="15876" width="11.6640625" style="89" customWidth="1"/>
    <col min="15877" max="15877" width="6.6640625" style="89" customWidth="1"/>
    <col min="15878" max="15878" width="8.44140625" style="89" customWidth="1"/>
    <col min="15879" max="15879" width="15.109375" style="89" customWidth="1"/>
    <col min="15880" max="15880" width="7.109375" style="89" customWidth="1"/>
    <col min="15881" max="15881" width="10.6640625" style="89" customWidth="1"/>
    <col min="15882" max="15882" width="10.109375" style="89" customWidth="1"/>
    <col min="15883" max="15883" width="11.88671875" style="89" customWidth="1"/>
    <col min="15884" max="15884" width="9.109375" style="89" customWidth="1"/>
    <col min="15885" max="15885" width="6" style="89" customWidth="1"/>
    <col min="15886" max="15886" width="10.109375" style="89" customWidth="1"/>
    <col min="15887" max="15887" width="19.33203125" style="89" customWidth="1"/>
    <col min="15888" max="16128" width="9" style="89"/>
    <col min="16129" max="16129" width="8.88671875" style="89" customWidth="1"/>
    <col min="16130" max="16132" width="11.6640625" style="89" customWidth="1"/>
    <col min="16133" max="16133" width="6.6640625" style="89" customWidth="1"/>
    <col min="16134" max="16134" width="8.44140625" style="89" customWidth="1"/>
    <col min="16135" max="16135" width="15.109375" style="89" customWidth="1"/>
    <col min="16136" max="16136" width="7.109375" style="89" customWidth="1"/>
    <col min="16137" max="16137" width="10.6640625" style="89" customWidth="1"/>
    <col min="16138" max="16138" width="10.109375" style="89" customWidth="1"/>
    <col min="16139" max="16139" width="11.88671875" style="89" customWidth="1"/>
    <col min="16140" max="16140" width="9.109375" style="89" customWidth="1"/>
    <col min="16141" max="16141" width="6" style="89" customWidth="1"/>
    <col min="16142" max="16142" width="10.109375" style="89" customWidth="1"/>
    <col min="16143" max="16143" width="19.33203125" style="89" customWidth="1"/>
    <col min="16144" max="16384" width="9" style="89"/>
  </cols>
  <sheetData>
    <row r="1" spans="1:19" ht="45" customHeight="1">
      <c r="A1" s="761" t="s">
        <v>145</v>
      </c>
      <c r="B1" s="761"/>
      <c r="C1" s="995" t="s">
        <v>142</v>
      </c>
      <c r="D1" s="995"/>
      <c r="E1" s="995"/>
      <c r="F1" s="995"/>
      <c r="G1" s="995"/>
      <c r="H1" s="995"/>
      <c r="I1" s="995"/>
      <c r="J1" s="995"/>
      <c r="K1" s="995"/>
      <c r="L1" s="995"/>
      <c r="M1" s="995"/>
      <c r="N1" s="995"/>
      <c r="O1" s="89" t="e">
        <f>S4</f>
        <v>#N/A</v>
      </c>
    </row>
    <row r="2" spans="1:19" s="129" customFormat="1" ht="27.75" customHeight="1">
      <c r="A2" s="779" t="str">
        <f>別紙5【要入力】!B2</f>
        <v>令和６年度</v>
      </c>
      <c r="B2" s="779"/>
      <c r="C2" s="1010" t="s">
        <v>1661</v>
      </c>
      <c r="D2" s="1010"/>
      <c r="E2" s="1010"/>
      <c r="F2" s="1010"/>
      <c r="I2" s="130" t="s">
        <v>2</v>
      </c>
      <c r="J2" s="996" t="e">
        <f>別紙5【要入力】!R2</f>
        <v>#N/A</v>
      </c>
      <c r="K2" s="996"/>
      <c r="L2" s="996"/>
      <c r="M2" s="996"/>
      <c r="N2" s="996"/>
      <c r="O2" s="996"/>
      <c r="P2" s="131"/>
    </row>
    <row r="3" spans="1:19" s="129" customFormat="1" ht="303" customHeight="1" thickBot="1">
      <c r="A3" s="132" t="s">
        <v>146</v>
      </c>
      <c r="B3" s="133"/>
      <c r="C3" s="133"/>
      <c r="D3" s="133"/>
      <c r="E3" s="134"/>
      <c r="F3" s="132" t="s">
        <v>147</v>
      </c>
      <c r="G3" s="133"/>
      <c r="H3" s="133"/>
      <c r="I3" s="132" t="s">
        <v>148</v>
      </c>
      <c r="J3" s="133"/>
      <c r="K3" s="133"/>
      <c r="L3" s="135"/>
      <c r="M3" s="135"/>
      <c r="N3" s="135"/>
    </row>
    <row r="4" spans="1:19" s="129" customFormat="1" ht="24" customHeight="1" thickBot="1">
      <c r="A4" s="997" t="s">
        <v>6</v>
      </c>
      <c r="B4" s="1003" t="s">
        <v>149</v>
      </c>
      <c r="C4" s="1009"/>
      <c r="D4" s="1009"/>
      <c r="E4" s="1004"/>
      <c r="F4" s="128"/>
      <c r="G4" s="952" t="s">
        <v>6</v>
      </c>
      <c r="H4" s="1001" t="s">
        <v>150</v>
      </c>
      <c r="I4" s="136"/>
      <c r="J4" s="997" t="s">
        <v>151</v>
      </c>
      <c r="K4" s="997"/>
      <c r="L4" s="997"/>
      <c r="M4" s="1003" t="s">
        <v>152</v>
      </c>
      <c r="N4" s="1004"/>
      <c r="O4" s="1005" t="s">
        <v>153</v>
      </c>
      <c r="P4" s="1005"/>
      <c r="S4" s="137" t="e">
        <f>別紙5【要入力】!AE1</f>
        <v>#N/A</v>
      </c>
    </row>
    <row r="5" spans="1:19" s="129" customFormat="1" ht="37.200000000000003" customHeight="1">
      <c r="A5" s="998"/>
      <c r="B5" s="138" t="e">
        <f>'別紙2-3（貼付用）'!A20</f>
        <v>#N/A</v>
      </c>
      <c r="C5" s="138" t="e">
        <f>'別紙2-3（貼付用）'!A21</f>
        <v>#N/A</v>
      </c>
      <c r="D5" s="139" t="e">
        <f>'別紙2-3（貼付用）'!A22</f>
        <v>#N/A</v>
      </c>
      <c r="E5" s="139" t="e">
        <f>'別紙2-3（貼付用）'!A23</f>
        <v>#N/A</v>
      </c>
      <c r="F5" s="128"/>
      <c r="G5" s="952"/>
      <c r="H5" s="1002"/>
      <c r="I5" s="136"/>
      <c r="J5" s="1006" t="s">
        <v>1808</v>
      </c>
      <c r="K5" s="1006"/>
      <c r="L5" s="1006"/>
      <c r="M5" s="1007" t="s">
        <v>154</v>
      </c>
      <c r="N5" s="1008"/>
      <c r="O5" s="1007" t="s">
        <v>155</v>
      </c>
      <c r="P5" s="1008"/>
    </row>
    <row r="6" spans="1:19" s="129" customFormat="1" ht="37.200000000000003" customHeight="1" thickBot="1">
      <c r="A6" s="999"/>
      <c r="B6" s="523" t="s">
        <v>1478</v>
      </c>
      <c r="C6" s="524" t="s">
        <v>1479</v>
      </c>
      <c r="D6" s="524">
        <v>20</v>
      </c>
      <c r="E6" s="524">
        <v>21</v>
      </c>
      <c r="F6" s="128"/>
      <c r="G6" s="1000"/>
      <c r="H6" s="385">
        <v>22</v>
      </c>
      <c r="I6" s="136"/>
      <c r="J6" s="1006"/>
      <c r="K6" s="1006"/>
      <c r="L6" s="1006"/>
      <c r="M6" s="1007"/>
      <c r="N6" s="1008"/>
      <c r="O6" s="1007"/>
      <c r="P6" s="1008"/>
    </row>
    <row r="7" spans="1:19" s="129" customFormat="1" ht="25.5" customHeight="1" thickTop="1" thickBot="1">
      <c r="A7" s="380" t="s">
        <v>1120</v>
      </c>
      <c r="B7" s="632"/>
      <c r="C7" s="632"/>
      <c r="D7" s="632"/>
      <c r="E7" s="632"/>
      <c r="F7" s="413"/>
      <c r="G7" s="411" t="s">
        <v>1120</v>
      </c>
      <c r="H7" s="639"/>
      <c r="I7" s="141"/>
      <c r="J7" s="1020" t="e">
        <f>'別紙2-3（貼付用）'!B28</f>
        <v>#N/A</v>
      </c>
      <c r="K7" s="1021"/>
      <c r="L7" s="1022"/>
      <c r="M7" s="1013" t="e">
        <f>IF(J7=1,L15,IF(J7=2,L16,IF(J7=3,L17,0)))</f>
        <v>#N/A</v>
      </c>
      <c r="N7" s="1014"/>
      <c r="O7" s="1015" t="e">
        <f>M7*H20</f>
        <v>#N/A</v>
      </c>
      <c r="P7" s="1016"/>
      <c r="Q7" s="129" t="s">
        <v>338</v>
      </c>
    </row>
    <row r="8" spans="1:19" s="129" customFormat="1" ht="25.5" customHeight="1">
      <c r="A8" s="381" t="s">
        <v>1121</v>
      </c>
      <c r="B8" s="632"/>
      <c r="C8" s="632"/>
      <c r="D8" s="632"/>
      <c r="E8" s="632"/>
      <c r="F8" s="413"/>
      <c r="G8" s="412" t="s">
        <v>1121</v>
      </c>
      <c r="H8" s="639"/>
      <c r="I8" s="141"/>
      <c r="J8" s="631"/>
      <c r="K8" s="1017"/>
      <c r="L8" s="1017"/>
      <c r="M8" s="1018"/>
      <c r="N8" s="1018"/>
      <c r="O8" s="1019"/>
      <c r="P8" s="1019"/>
    </row>
    <row r="9" spans="1:19" s="129" customFormat="1" ht="25.5" customHeight="1">
      <c r="A9" s="381" t="s">
        <v>1122</v>
      </c>
      <c r="B9" s="632"/>
      <c r="C9" s="632"/>
      <c r="D9" s="632"/>
      <c r="E9" s="632"/>
      <c r="F9" s="413"/>
      <c r="G9" s="412" t="s">
        <v>1122</v>
      </c>
      <c r="H9" s="639"/>
      <c r="I9" s="141"/>
      <c r="J9" s="761"/>
      <c r="K9" s="1025"/>
      <c r="L9" s="1026"/>
      <c r="M9" s="1026"/>
      <c r="N9" s="1026"/>
      <c r="O9" s="1011"/>
      <c r="P9" s="1011"/>
    </row>
    <row r="10" spans="1:19" s="129" customFormat="1" ht="25.5" customHeight="1">
      <c r="A10" s="381" t="s">
        <v>1123</v>
      </c>
      <c r="B10" s="632"/>
      <c r="C10" s="632"/>
      <c r="D10" s="632"/>
      <c r="E10" s="632"/>
      <c r="F10" s="413"/>
      <c r="G10" s="412" t="s">
        <v>1123</v>
      </c>
      <c r="H10" s="639"/>
      <c r="I10" s="141"/>
      <c r="J10" s="761"/>
      <c r="K10" s="1026"/>
      <c r="L10" s="1026"/>
      <c r="M10" s="1026"/>
      <c r="N10" s="1026"/>
      <c r="O10" s="1011"/>
      <c r="P10" s="1011"/>
    </row>
    <row r="11" spans="1:19" s="129" customFormat="1" ht="25.5" customHeight="1">
      <c r="A11" s="381" t="s">
        <v>1124</v>
      </c>
      <c r="B11" s="632"/>
      <c r="C11" s="632"/>
      <c r="D11" s="632"/>
      <c r="E11" s="632"/>
      <c r="F11" s="413"/>
      <c r="G11" s="412" t="s">
        <v>1124</v>
      </c>
      <c r="H11" s="639"/>
      <c r="I11" s="141"/>
    </row>
    <row r="12" spans="1:19" s="129" customFormat="1" ht="25.5" customHeight="1">
      <c r="A12" s="381" t="s">
        <v>1125</v>
      </c>
      <c r="B12" s="632"/>
      <c r="C12" s="632"/>
      <c r="D12" s="632"/>
      <c r="E12" s="632"/>
      <c r="F12" s="413"/>
      <c r="G12" s="412" t="s">
        <v>1125</v>
      </c>
      <c r="H12" s="639"/>
      <c r="I12" s="141"/>
    </row>
    <row r="13" spans="1:19" s="129" customFormat="1" ht="25.5" customHeight="1">
      <c r="A13" s="381" t="s">
        <v>1126</v>
      </c>
      <c r="B13" s="632"/>
      <c r="C13" s="632"/>
      <c r="D13" s="632"/>
      <c r="E13" s="632"/>
      <c r="F13" s="413"/>
      <c r="G13" s="412" t="s">
        <v>1126</v>
      </c>
      <c r="H13" s="639"/>
      <c r="I13" s="141"/>
      <c r="J13" s="143" t="s">
        <v>156</v>
      </c>
      <c r="K13" s="144"/>
      <c r="L13" s="89"/>
      <c r="M13" s="145" t="s">
        <v>144</v>
      </c>
    </row>
    <row r="14" spans="1:19" s="129" customFormat="1" ht="25.5" customHeight="1">
      <c r="A14" s="381" t="s">
        <v>1127</v>
      </c>
      <c r="B14" s="632"/>
      <c r="C14" s="632"/>
      <c r="D14" s="632"/>
      <c r="E14" s="632"/>
      <c r="F14" s="413"/>
      <c r="G14" s="412" t="s">
        <v>1127</v>
      </c>
      <c r="H14" s="639"/>
      <c r="I14" s="141"/>
      <c r="J14" s="1012" t="s">
        <v>151</v>
      </c>
      <c r="K14" s="1012"/>
      <c r="L14" s="1012" t="s">
        <v>157</v>
      </c>
      <c r="M14" s="1012"/>
    </row>
    <row r="15" spans="1:19" s="129" customFormat="1" ht="25.5" customHeight="1">
      <c r="A15" s="381" t="s">
        <v>1128</v>
      </c>
      <c r="B15" s="634">
        <f>B14</f>
        <v>0</v>
      </c>
      <c r="C15" s="634">
        <f t="shared" ref="C15:E15" si="0">C14</f>
        <v>0</v>
      </c>
      <c r="D15" s="634">
        <f t="shared" si="0"/>
        <v>0</v>
      </c>
      <c r="E15" s="634">
        <f t="shared" si="0"/>
        <v>0</v>
      </c>
      <c r="F15" s="413"/>
      <c r="G15" s="412" t="s">
        <v>1128</v>
      </c>
      <c r="H15" s="640">
        <f>H14</f>
        <v>0</v>
      </c>
      <c r="I15" s="141"/>
      <c r="J15" s="146">
        <v>1</v>
      </c>
      <c r="K15" s="86" t="s">
        <v>158</v>
      </c>
      <c r="L15" s="1023">
        <v>20200</v>
      </c>
      <c r="M15" s="1024"/>
    </row>
    <row r="16" spans="1:19" s="129" customFormat="1" ht="25.5" customHeight="1">
      <c r="A16" s="381" t="s">
        <v>1129</v>
      </c>
      <c r="B16" s="634">
        <f t="shared" ref="B16:B18" si="1">B15</f>
        <v>0</v>
      </c>
      <c r="C16" s="634">
        <f t="shared" ref="C16:C18" si="2">C15</f>
        <v>0</v>
      </c>
      <c r="D16" s="634">
        <f t="shared" ref="D16:D18" si="3">D15</f>
        <v>0</v>
      </c>
      <c r="E16" s="634">
        <f t="shared" ref="E16:E18" si="4">E15</f>
        <v>0</v>
      </c>
      <c r="F16" s="413"/>
      <c r="G16" s="412" t="s">
        <v>1129</v>
      </c>
      <c r="H16" s="640">
        <f t="shared" ref="H16:H18" si="5">H15</f>
        <v>0</v>
      </c>
      <c r="I16" s="141"/>
      <c r="J16" s="146">
        <v>2</v>
      </c>
      <c r="K16" s="86" t="s">
        <v>158</v>
      </c>
      <c r="L16" s="1023">
        <v>40400</v>
      </c>
      <c r="M16" s="1024"/>
    </row>
    <row r="17" spans="1:15" s="129" customFormat="1" ht="25.5" customHeight="1">
      <c r="A17" s="381" t="s">
        <v>1130</v>
      </c>
      <c r="B17" s="634">
        <f t="shared" si="1"/>
        <v>0</v>
      </c>
      <c r="C17" s="634">
        <f t="shared" si="2"/>
        <v>0</v>
      </c>
      <c r="D17" s="634">
        <f t="shared" si="3"/>
        <v>0</v>
      </c>
      <c r="E17" s="634">
        <f t="shared" si="4"/>
        <v>0</v>
      </c>
      <c r="F17" s="413"/>
      <c r="G17" s="412" t="s">
        <v>1130</v>
      </c>
      <c r="H17" s="640">
        <f t="shared" si="5"/>
        <v>0</v>
      </c>
      <c r="I17" s="141"/>
      <c r="J17" s="146">
        <v>3</v>
      </c>
      <c r="K17" s="86" t="s">
        <v>158</v>
      </c>
      <c r="L17" s="1023">
        <v>60600</v>
      </c>
      <c r="M17" s="1024"/>
    </row>
    <row r="18" spans="1:15" s="129" customFormat="1" ht="25.5" customHeight="1">
      <c r="A18" s="381" t="s">
        <v>1131</v>
      </c>
      <c r="B18" s="634">
        <f t="shared" si="1"/>
        <v>0</v>
      </c>
      <c r="C18" s="634">
        <f t="shared" si="2"/>
        <v>0</v>
      </c>
      <c r="D18" s="634">
        <f t="shared" si="3"/>
        <v>0</v>
      </c>
      <c r="E18" s="634">
        <f t="shared" si="4"/>
        <v>0</v>
      </c>
      <c r="F18" s="413"/>
      <c r="G18" s="412" t="s">
        <v>1131</v>
      </c>
      <c r="H18" s="640">
        <f t="shared" si="5"/>
        <v>0</v>
      </c>
      <c r="I18" s="141"/>
      <c r="J18" s="147"/>
      <c r="K18" s="147"/>
      <c r="L18" s="148"/>
      <c r="M18" s="148"/>
    </row>
    <row r="19" spans="1:15" s="129" customFormat="1" ht="25.5" customHeight="1">
      <c r="A19" s="142" t="s">
        <v>21</v>
      </c>
      <c r="B19" s="149">
        <f>SUM(B7:B18)</f>
        <v>0</v>
      </c>
      <c r="C19" s="149">
        <f>SUM(C7:C18)</f>
        <v>0</v>
      </c>
      <c r="D19" s="149">
        <f>SUM(D7:D18)</f>
        <v>0</v>
      </c>
      <c r="E19" s="149">
        <f>SUM(E7:E18)</f>
        <v>0</v>
      </c>
      <c r="F19" s="128"/>
      <c r="G19" s="150" t="s">
        <v>21</v>
      </c>
      <c r="H19" s="149">
        <f>SUM(H7:H18)</f>
        <v>0</v>
      </c>
      <c r="J19" s="147"/>
      <c r="K19" s="147"/>
      <c r="L19" s="148"/>
      <c r="M19" s="148"/>
    </row>
    <row r="20" spans="1:15" s="129" customFormat="1" ht="33.75" customHeight="1">
      <c r="A20" s="410" t="s">
        <v>1166</v>
      </c>
      <c r="B20" s="414">
        <f>ROUND(SUM(B7:B18)/12,0)</f>
        <v>0</v>
      </c>
      <c r="C20" s="414">
        <f>ROUND(SUM(C7:C18)/12,0)</f>
        <v>0</v>
      </c>
      <c r="D20" s="151">
        <f t="shared" ref="D20:E20" si="6">ROUND(SUM(D7:D18)/12,0)</f>
        <v>0</v>
      </c>
      <c r="E20" s="151">
        <f t="shared" si="6"/>
        <v>0</v>
      </c>
      <c r="F20" s="128"/>
      <c r="G20" s="410" t="s">
        <v>1166</v>
      </c>
      <c r="H20" s="151">
        <f>ROUND(H19/12,0)</f>
        <v>0</v>
      </c>
      <c r="I20" s="152"/>
      <c r="J20" s="128"/>
      <c r="K20" s="128"/>
      <c r="L20" s="128"/>
      <c r="M20" s="128"/>
    </row>
    <row r="21" spans="1:15" s="129" customFormat="1" ht="19.5" customHeight="1">
      <c r="A21" s="128"/>
      <c r="B21" s="128"/>
      <c r="C21" s="128"/>
      <c r="D21" s="128"/>
      <c r="E21" s="128"/>
      <c r="F21" s="128"/>
      <c r="G21" s="128"/>
      <c r="H21" s="128"/>
      <c r="I21" s="89"/>
      <c r="J21" s="89"/>
      <c r="K21" s="89"/>
      <c r="L21" s="89"/>
      <c r="M21" s="89"/>
      <c r="N21" s="89"/>
      <c r="O21" s="89"/>
    </row>
  </sheetData>
  <sheetProtection algorithmName="SHA-512" hashValue="4X3nuhtbTffo9pTWGi3wlUOlqTr3B6csxPp45Z/wyZlW1xBmsNpY6zf4FgGLFSVTqRJ/rW+oR/ckM7H3UyI7Xg==" saltValue="vho8cHzmzwwmHvqJ6S3Spg==" spinCount="100000" sheet="1" selectLockedCells="1"/>
  <protectedRanges>
    <protectedRange sqref="B7:E18" name="範囲1_2_1"/>
  </protectedRanges>
  <mergeCells count="30">
    <mergeCell ref="L15:M15"/>
    <mergeCell ref="L16:M16"/>
    <mergeCell ref="L17:M17"/>
    <mergeCell ref="J9:J10"/>
    <mergeCell ref="K9:L10"/>
    <mergeCell ref="M9:N10"/>
    <mergeCell ref="O9:P10"/>
    <mergeCell ref="J14:K14"/>
    <mergeCell ref="L14:M14"/>
    <mergeCell ref="M7:N7"/>
    <mergeCell ref="O7:P7"/>
    <mergeCell ref="K8:L8"/>
    <mergeCell ref="M8:N8"/>
    <mergeCell ref="O8:P8"/>
    <mergeCell ref="J7:L7"/>
    <mergeCell ref="A1:B1"/>
    <mergeCell ref="C1:N1"/>
    <mergeCell ref="A2:B2"/>
    <mergeCell ref="J2:O2"/>
    <mergeCell ref="A4:A6"/>
    <mergeCell ref="G4:G6"/>
    <mergeCell ref="H4:H5"/>
    <mergeCell ref="J4:L4"/>
    <mergeCell ref="M4:N4"/>
    <mergeCell ref="O4:P4"/>
    <mergeCell ref="J5:L6"/>
    <mergeCell ref="M5:N6"/>
    <mergeCell ref="O5:P6"/>
    <mergeCell ref="B4:E4"/>
    <mergeCell ref="C2:F2"/>
  </mergeCells>
  <phoneticPr fontId="4"/>
  <conditionalFormatting sqref="B7:B18">
    <cfRule type="expression" dxfId="30" priority="3">
      <formula>$B$5="記載不要"</formula>
    </cfRule>
  </conditionalFormatting>
  <conditionalFormatting sqref="B7:E18">
    <cfRule type="containsBlanks" dxfId="29" priority="4">
      <formula>LEN(TRIM(B7))=0</formula>
    </cfRule>
    <cfRule type="cellIs" dxfId="28" priority="6" operator="greaterThanOrEqual">
      <formula>0</formula>
    </cfRule>
  </conditionalFormatting>
  <conditionalFormatting sqref="C2">
    <cfRule type="expression" dxfId="27" priority="8">
      <formula>$O$9="入力に矛盾があります"</formula>
    </cfRule>
  </conditionalFormatting>
  <conditionalFormatting sqref="H7:H18">
    <cfRule type="containsBlanks" dxfId="26" priority="1">
      <formula>LEN(TRIM(H7))=0</formula>
    </cfRule>
    <cfRule type="cellIs" dxfId="25" priority="2" operator="greaterThanOrEqual">
      <formula>0</formula>
    </cfRule>
  </conditionalFormatting>
  <dataValidations count="1">
    <dataValidation type="whole" operator="greaterThanOrEqual" allowBlank="1" showInputMessage="1" showErrorMessage="1" sqref="H7:H18 B7:E18" xr:uid="{C2FB39C2-EE36-47EF-9032-43358B70625B}">
      <formula1>0</formula1>
    </dataValidation>
  </dataValidations>
  <printOptions horizontalCentered="1" verticalCentered="1"/>
  <pageMargins left="0.59055118110236227" right="0.59055118110236227" top="0.39370078740157483" bottom="0.19685039370078741" header="0.51181102362204722" footer="0.51181102362204722"/>
  <pageSetup paperSize="9" scale="69" orientation="landscape" horizontalDpi="400" verticalDpi="400"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tabColor theme="9" tint="0.39997558519241921"/>
    <pageSetUpPr fitToPage="1"/>
  </sheetPr>
  <dimension ref="A1:AF30"/>
  <sheetViews>
    <sheetView showGridLines="0" view="pageBreakPreview" zoomScale="85" zoomScaleNormal="80" zoomScaleSheetLayoutView="85" workbookViewId="0">
      <selection activeCell="O9" sqref="O9"/>
    </sheetView>
  </sheetViews>
  <sheetFormatPr defaultRowHeight="13.2"/>
  <cols>
    <col min="1" max="1" width="7" style="2" customWidth="1"/>
    <col min="2" max="11" width="6" style="2" customWidth="1"/>
    <col min="12" max="12" width="6.6640625" style="2" customWidth="1"/>
    <col min="13" max="13" width="6.44140625" style="2" customWidth="1"/>
    <col min="14" max="14" width="7" style="2" customWidth="1"/>
    <col min="15" max="15" width="7.109375" style="2" customWidth="1"/>
    <col min="16" max="16" width="8.6640625" style="2" customWidth="1"/>
    <col min="17" max="17" width="14.6640625" style="2" customWidth="1"/>
    <col min="18" max="18" width="21.44140625" style="2" customWidth="1"/>
    <col min="19" max="19" width="20.33203125" style="2" customWidth="1"/>
    <col min="20" max="20" width="16.88671875" style="2" customWidth="1"/>
    <col min="21" max="21" width="6.88671875" style="2" customWidth="1"/>
    <col min="22" max="24" width="7.6640625" style="2" customWidth="1"/>
    <col min="25" max="25" width="7" style="2" customWidth="1"/>
    <col min="26" max="26" width="10.88671875" style="2" customWidth="1"/>
    <col min="27" max="27" width="6.88671875" style="2" customWidth="1"/>
    <col min="28" max="31" width="7.6640625" style="2" customWidth="1"/>
    <col min="32" max="32" width="10.88671875" style="2" customWidth="1"/>
    <col min="33" max="256" width="9" style="2"/>
    <col min="257" max="257" width="5.88671875" style="2" customWidth="1"/>
    <col min="258" max="267" width="6" style="2" customWidth="1"/>
    <col min="268" max="268" width="6.6640625" style="2" customWidth="1"/>
    <col min="269" max="269" width="6.44140625" style="2" customWidth="1"/>
    <col min="270" max="270" width="7" style="2" customWidth="1"/>
    <col min="271" max="271" width="7.109375" style="2" customWidth="1"/>
    <col min="272" max="272" width="8.6640625" style="2" customWidth="1"/>
    <col min="273" max="273" width="14.6640625" style="2" customWidth="1"/>
    <col min="274" max="275" width="20.33203125" style="2" customWidth="1"/>
    <col min="276" max="276" width="16.88671875" style="2" customWidth="1"/>
    <col min="277" max="277" width="6.88671875" style="2" customWidth="1"/>
    <col min="278" max="280" width="7.6640625" style="2" customWidth="1"/>
    <col min="281" max="281" width="7" style="2" customWidth="1"/>
    <col min="282" max="282" width="10.88671875" style="2" customWidth="1"/>
    <col min="283" max="283" width="6.88671875" style="2" customWidth="1"/>
    <col min="284" max="287" width="7.6640625" style="2" customWidth="1"/>
    <col min="288" max="288" width="10.88671875" style="2" customWidth="1"/>
    <col min="289" max="512" width="9" style="2"/>
    <col min="513" max="513" width="5.88671875" style="2" customWidth="1"/>
    <col min="514" max="523" width="6" style="2" customWidth="1"/>
    <col min="524" max="524" width="6.6640625" style="2" customWidth="1"/>
    <col min="525" max="525" width="6.44140625" style="2" customWidth="1"/>
    <col min="526" max="526" width="7" style="2" customWidth="1"/>
    <col min="527" max="527" width="7.109375" style="2" customWidth="1"/>
    <col min="528" max="528" width="8.6640625" style="2" customWidth="1"/>
    <col min="529" max="529" width="14.6640625" style="2" customWidth="1"/>
    <col min="530" max="531" width="20.33203125" style="2" customWidth="1"/>
    <col min="532" max="532" width="16.88671875" style="2" customWidth="1"/>
    <col min="533" max="533" width="6.88671875" style="2" customWidth="1"/>
    <col min="534" max="536" width="7.6640625" style="2" customWidth="1"/>
    <col min="537" max="537" width="7" style="2" customWidth="1"/>
    <col min="538" max="538" width="10.88671875" style="2" customWidth="1"/>
    <col min="539" max="539" width="6.88671875" style="2" customWidth="1"/>
    <col min="540" max="543" width="7.6640625" style="2" customWidth="1"/>
    <col min="544" max="544" width="10.88671875" style="2" customWidth="1"/>
    <col min="545" max="768" width="9" style="2"/>
    <col min="769" max="769" width="5.88671875" style="2" customWidth="1"/>
    <col min="770" max="779" width="6" style="2" customWidth="1"/>
    <col min="780" max="780" width="6.6640625" style="2" customWidth="1"/>
    <col min="781" max="781" width="6.44140625" style="2" customWidth="1"/>
    <col min="782" max="782" width="7" style="2" customWidth="1"/>
    <col min="783" max="783" width="7.109375" style="2" customWidth="1"/>
    <col min="784" max="784" width="8.6640625" style="2" customWidth="1"/>
    <col min="785" max="785" width="14.6640625" style="2" customWidth="1"/>
    <col min="786" max="787" width="20.33203125" style="2" customWidth="1"/>
    <col min="788" max="788" width="16.88671875" style="2" customWidth="1"/>
    <col min="789" max="789" width="6.88671875" style="2" customWidth="1"/>
    <col min="790" max="792" width="7.6640625" style="2" customWidth="1"/>
    <col min="793" max="793" width="7" style="2" customWidth="1"/>
    <col min="794" max="794" width="10.88671875" style="2" customWidth="1"/>
    <col min="795" max="795" width="6.88671875" style="2" customWidth="1"/>
    <col min="796" max="799" width="7.6640625" style="2" customWidth="1"/>
    <col min="800" max="800" width="10.88671875" style="2" customWidth="1"/>
    <col min="801" max="1024" width="9" style="2"/>
    <col min="1025" max="1025" width="5.88671875" style="2" customWidth="1"/>
    <col min="1026" max="1035" width="6" style="2" customWidth="1"/>
    <col min="1036" max="1036" width="6.6640625" style="2" customWidth="1"/>
    <col min="1037" max="1037" width="6.44140625" style="2" customWidth="1"/>
    <col min="1038" max="1038" width="7" style="2" customWidth="1"/>
    <col min="1039" max="1039" width="7.109375" style="2" customWidth="1"/>
    <col min="1040" max="1040" width="8.6640625" style="2" customWidth="1"/>
    <col min="1041" max="1041" width="14.6640625" style="2" customWidth="1"/>
    <col min="1042" max="1043" width="20.33203125" style="2" customWidth="1"/>
    <col min="1044" max="1044" width="16.88671875" style="2" customWidth="1"/>
    <col min="1045" max="1045" width="6.88671875" style="2" customWidth="1"/>
    <col min="1046" max="1048" width="7.6640625" style="2" customWidth="1"/>
    <col min="1049" max="1049" width="7" style="2" customWidth="1"/>
    <col min="1050" max="1050" width="10.88671875" style="2" customWidth="1"/>
    <col min="1051" max="1051" width="6.88671875" style="2" customWidth="1"/>
    <col min="1052" max="1055" width="7.6640625" style="2" customWidth="1"/>
    <col min="1056" max="1056" width="10.88671875" style="2" customWidth="1"/>
    <col min="1057" max="1280" width="9" style="2"/>
    <col min="1281" max="1281" width="5.88671875" style="2" customWidth="1"/>
    <col min="1282" max="1291" width="6" style="2" customWidth="1"/>
    <col min="1292" max="1292" width="6.6640625" style="2" customWidth="1"/>
    <col min="1293" max="1293" width="6.44140625" style="2" customWidth="1"/>
    <col min="1294" max="1294" width="7" style="2" customWidth="1"/>
    <col min="1295" max="1295" width="7.109375" style="2" customWidth="1"/>
    <col min="1296" max="1296" width="8.6640625" style="2" customWidth="1"/>
    <col min="1297" max="1297" width="14.6640625" style="2" customWidth="1"/>
    <col min="1298" max="1299" width="20.33203125" style="2" customWidth="1"/>
    <col min="1300" max="1300" width="16.88671875" style="2" customWidth="1"/>
    <col min="1301" max="1301" width="6.88671875" style="2" customWidth="1"/>
    <col min="1302" max="1304" width="7.6640625" style="2" customWidth="1"/>
    <col min="1305" max="1305" width="7" style="2" customWidth="1"/>
    <col min="1306" max="1306" width="10.88671875" style="2" customWidth="1"/>
    <col min="1307" max="1307" width="6.88671875" style="2" customWidth="1"/>
    <col min="1308" max="1311" width="7.6640625" style="2" customWidth="1"/>
    <col min="1312" max="1312" width="10.88671875" style="2" customWidth="1"/>
    <col min="1313" max="1536" width="9" style="2"/>
    <col min="1537" max="1537" width="5.88671875" style="2" customWidth="1"/>
    <col min="1538" max="1547" width="6" style="2" customWidth="1"/>
    <col min="1548" max="1548" width="6.6640625" style="2" customWidth="1"/>
    <col min="1549" max="1549" width="6.44140625" style="2" customWidth="1"/>
    <col min="1550" max="1550" width="7" style="2" customWidth="1"/>
    <col min="1551" max="1551" width="7.109375" style="2" customWidth="1"/>
    <col min="1552" max="1552" width="8.6640625" style="2" customWidth="1"/>
    <col min="1553" max="1553" width="14.6640625" style="2" customWidth="1"/>
    <col min="1554" max="1555" width="20.33203125" style="2" customWidth="1"/>
    <col min="1556" max="1556" width="16.88671875" style="2" customWidth="1"/>
    <col min="1557" max="1557" width="6.88671875" style="2" customWidth="1"/>
    <col min="1558" max="1560" width="7.6640625" style="2" customWidth="1"/>
    <col min="1561" max="1561" width="7" style="2" customWidth="1"/>
    <col min="1562" max="1562" width="10.88671875" style="2" customWidth="1"/>
    <col min="1563" max="1563" width="6.88671875" style="2" customWidth="1"/>
    <col min="1564" max="1567" width="7.6640625" style="2" customWidth="1"/>
    <col min="1568" max="1568" width="10.88671875" style="2" customWidth="1"/>
    <col min="1569" max="1792" width="9" style="2"/>
    <col min="1793" max="1793" width="5.88671875" style="2" customWidth="1"/>
    <col min="1794" max="1803" width="6" style="2" customWidth="1"/>
    <col min="1804" max="1804" width="6.6640625" style="2" customWidth="1"/>
    <col min="1805" max="1805" width="6.44140625" style="2" customWidth="1"/>
    <col min="1806" max="1806" width="7" style="2" customWidth="1"/>
    <col min="1807" max="1807" width="7.109375" style="2" customWidth="1"/>
    <col min="1808" max="1808" width="8.6640625" style="2" customWidth="1"/>
    <col min="1809" max="1809" width="14.6640625" style="2" customWidth="1"/>
    <col min="1810" max="1811" width="20.33203125" style="2" customWidth="1"/>
    <col min="1812" max="1812" width="16.88671875" style="2" customWidth="1"/>
    <col min="1813" max="1813" width="6.88671875" style="2" customWidth="1"/>
    <col min="1814" max="1816" width="7.6640625" style="2" customWidth="1"/>
    <col min="1817" max="1817" width="7" style="2" customWidth="1"/>
    <col min="1818" max="1818" width="10.88671875" style="2" customWidth="1"/>
    <col min="1819" max="1819" width="6.88671875" style="2" customWidth="1"/>
    <col min="1820" max="1823" width="7.6640625" style="2" customWidth="1"/>
    <col min="1824" max="1824" width="10.88671875" style="2" customWidth="1"/>
    <col min="1825" max="2048" width="9" style="2"/>
    <col min="2049" max="2049" width="5.88671875" style="2" customWidth="1"/>
    <col min="2050" max="2059" width="6" style="2" customWidth="1"/>
    <col min="2060" max="2060" width="6.6640625" style="2" customWidth="1"/>
    <col min="2061" max="2061" width="6.44140625" style="2" customWidth="1"/>
    <col min="2062" max="2062" width="7" style="2" customWidth="1"/>
    <col min="2063" max="2063" width="7.109375" style="2" customWidth="1"/>
    <col min="2064" max="2064" width="8.6640625" style="2" customWidth="1"/>
    <col min="2065" max="2065" width="14.6640625" style="2" customWidth="1"/>
    <col min="2066" max="2067" width="20.33203125" style="2" customWidth="1"/>
    <col min="2068" max="2068" width="16.88671875" style="2" customWidth="1"/>
    <col min="2069" max="2069" width="6.88671875" style="2" customWidth="1"/>
    <col min="2070" max="2072" width="7.6640625" style="2" customWidth="1"/>
    <col min="2073" max="2073" width="7" style="2" customWidth="1"/>
    <col min="2074" max="2074" width="10.88671875" style="2" customWidth="1"/>
    <col min="2075" max="2075" width="6.88671875" style="2" customWidth="1"/>
    <col min="2076" max="2079" width="7.6640625" style="2" customWidth="1"/>
    <col min="2080" max="2080" width="10.88671875" style="2" customWidth="1"/>
    <col min="2081" max="2304" width="9" style="2"/>
    <col min="2305" max="2305" width="5.88671875" style="2" customWidth="1"/>
    <col min="2306" max="2315" width="6" style="2" customWidth="1"/>
    <col min="2316" max="2316" width="6.6640625" style="2" customWidth="1"/>
    <col min="2317" max="2317" width="6.44140625" style="2" customWidth="1"/>
    <col min="2318" max="2318" width="7" style="2" customWidth="1"/>
    <col min="2319" max="2319" width="7.109375" style="2" customWidth="1"/>
    <col min="2320" max="2320" width="8.6640625" style="2" customWidth="1"/>
    <col min="2321" max="2321" width="14.6640625" style="2" customWidth="1"/>
    <col min="2322" max="2323" width="20.33203125" style="2" customWidth="1"/>
    <col min="2324" max="2324" width="16.88671875" style="2" customWidth="1"/>
    <col min="2325" max="2325" width="6.88671875" style="2" customWidth="1"/>
    <col min="2326" max="2328" width="7.6640625" style="2" customWidth="1"/>
    <col min="2329" max="2329" width="7" style="2" customWidth="1"/>
    <col min="2330" max="2330" width="10.88671875" style="2" customWidth="1"/>
    <col min="2331" max="2331" width="6.88671875" style="2" customWidth="1"/>
    <col min="2332" max="2335" width="7.6640625" style="2" customWidth="1"/>
    <col min="2336" max="2336" width="10.88671875" style="2" customWidth="1"/>
    <col min="2337" max="2560" width="9" style="2"/>
    <col min="2561" max="2561" width="5.88671875" style="2" customWidth="1"/>
    <col min="2562" max="2571" width="6" style="2" customWidth="1"/>
    <col min="2572" max="2572" width="6.6640625" style="2" customWidth="1"/>
    <col min="2573" max="2573" width="6.44140625" style="2" customWidth="1"/>
    <col min="2574" max="2574" width="7" style="2" customWidth="1"/>
    <col min="2575" max="2575" width="7.109375" style="2" customWidth="1"/>
    <col min="2576" max="2576" width="8.6640625" style="2" customWidth="1"/>
    <col min="2577" max="2577" width="14.6640625" style="2" customWidth="1"/>
    <col min="2578" max="2579" width="20.33203125" style="2" customWidth="1"/>
    <col min="2580" max="2580" width="16.88671875" style="2" customWidth="1"/>
    <col min="2581" max="2581" width="6.88671875" style="2" customWidth="1"/>
    <col min="2582" max="2584" width="7.6640625" style="2" customWidth="1"/>
    <col min="2585" max="2585" width="7" style="2" customWidth="1"/>
    <col min="2586" max="2586" width="10.88671875" style="2" customWidth="1"/>
    <col min="2587" max="2587" width="6.88671875" style="2" customWidth="1"/>
    <col min="2588" max="2591" width="7.6640625" style="2" customWidth="1"/>
    <col min="2592" max="2592" width="10.88671875" style="2" customWidth="1"/>
    <col min="2593" max="2816" width="9" style="2"/>
    <col min="2817" max="2817" width="5.88671875" style="2" customWidth="1"/>
    <col min="2818" max="2827" width="6" style="2" customWidth="1"/>
    <col min="2828" max="2828" width="6.6640625" style="2" customWidth="1"/>
    <col min="2829" max="2829" width="6.44140625" style="2" customWidth="1"/>
    <col min="2830" max="2830" width="7" style="2" customWidth="1"/>
    <col min="2831" max="2831" width="7.109375" style="2" customWidth="1"/>
    <col min="2832" max="2832" width="8.6640625" style="2" customWidth="1"/>
    <col min="2833" max="2833" width="14.6640625" style="2" customWidth="1"/>
    <col min="2834" max="2835" width="20.33203125" style="2" customWidth="1"/>
    <col min="2836" max="2836" width="16.88671875" style="2" customWidth="1"/>
    <col min="2837" max="2837" width="6.88671875" style="2" customWidth="1"/>
    <col min="2838" max="2840" width="7.6640625" style="2" customWidth="1"/>
    <col min="2841" max="2841" width="7" style="2" customWidth="1"/>
    <col min="2842" max="2842" width="10.88671875" style="2" customWidth="1"/>
    <col min="2843" max="2843" width="6.88671875" style="2" customWidth="1"/>
    <col min="2844" max="2847" width="7.6640625" style="2" customWidth="1"/>
    <col min="2848" max="2848" width="10.88671875" style="2" customWidth="1"/>
    <col min="2849" max="3072" width="9" style="2"/>
    <col min="3073" max="3073" width="5.88671875" style="2" customWidth="1"/>
    <col min="3074" max="3083" width="6" style="2" customWidth="1"/>
    <col min="3084" max="3084" width="6.6640625" style="2" customWidth="1"/>
    <col min="3085" max="3085" width="6.44140625" style="2" customWidth="1"/>
    <col min="3086" max="3086" width="7" style="2" customWidth="1"/>
    <col min="3087" max="3087" width="7.109375" style="2" customWidth="1"/>
    <col min="3088" max="3088" width="8.6640625" style="2" customWidth="1"/>
    <col min="3089" max="3089" width="14.6640625" style="2" customWidth="1"/>
    <col min="3090" max="3091" width="20.33203125" style="2" customWidth="1"/>
    <col min="3092" max="3092" width="16.88671875" style="2" customWidth="1"/>
    <col min="3093" max="3093" width="6.88671875" style="2" customWidth="1"/>
    <col min="3094" max="3096" width="7.6640625" style="2" customWidth="1"/>
    <col min="3097" max="3097" width="7" style="2" customWidth="1"/>
    <col min="3098" max="3098" width="10.88671875" style="2" customWidth="1"/>
    <col min="3099" max="3099" width="6.88671875" style="2" customWidth="1"/>
    <col min="3100" max="3103" width="7.6640625" style="2" customWidth="1"/>
    <col min="3104" max="3104" width="10.88671875" style="2" customWidth="1"/>
    <col min="3105" max="3328" width="9" style="2"/>
    <col min="3329" max="3329" width="5.88671875" style="2" customWidth="1"/>
    <col min="3330" max="3339" width="6" style="2" customWidth="1"/>
    <col min="3340" max="3340" width="6.6640625" style="2" customWidth="1"/>
    <col min="3341" max="3341" width="6.44140625" style="2" customWidth="1"/>
    <col min="3342" max="3342" width="7" style="2" customWidth="1"/>
    <col min="3343" max="3343" width="7.109375" style="2" customWidth="1"/>
    <col min="3344" max="3344" width="8.6640625" style="2" customWidth="1"/>
    <col min="3345" max="3345" width="14.6640625" style="2" customWidth="1"/>
    <col min="3346" max="3347" width="20.33203125" style="2" customWidth="1"/>
    <col min="3348" max="3348" width="16.88671875" style="2" customWidth="1"/>
    <col min="3349" max="3349" width="6.88671875" style="2" customWidth="1"/>
    <col min="3350" max="3352" width="7.6640625" style="2" customWidth="1"/>
    <col min="3353" max="3353" width="7" style="2" customWidth="1"/>
    <col min="3354" max="3354" width="10.88671875" style="2" customWidth="1"/>
    <col min="3355" max="3355" width="6.88671875" style="2" customWidth="1"/>
    <col min="3356" max="3359" width="7.6640625" style="2" customWidth="1"/>
    <col min="3360" max="3360" width="10.88671875" style="2" customWidth="1"/>
    <col min="3361" max="3584" width="9" style="2"/>
    <col min="3585" max="3585" width="5.88671875" style="2" customWidth="1"/>
    <col min="3586" max="3595" width="6" style="2" customWidth="1"/>
    <col min="3596" max="3596" width="6.6640625" style="2" customWidth="1"/>
    <col min="3597" max="3597" width="6.44140625" style="2" customWidth="1"/>
    <col min="3598" max="3598" width="7" style="2" customWidth="1"/>
    <col min="3599" max="3599" width="7.109375" style="2" customWidth="1"/>
    <col min="3600" max="3600" width="8.6640625" style="2" customWidth="1"/>
    <col min="3601" max="3601" width="14.6640625" style="2" customWidth="1"/>
    <col min="3602" max="3603" width="20.33203125" style="2" customWidth="1"/>
    <col min="3604" max="3604" width="16.88671875" style="2" customWidth="1"/>
    <col min="3605" max="3605" width="6.88671875" style="2" customWidth="1"/>
    <col min="3606" max="3608" width="7.6640625" style="2" customWidth="1"/>
    <col min="3609" max="3609" width="7" style="2" customWidth="1"/>
    <col min="3610" max="3610" width="10.88671875" style="2" customWidth="1"/>
    <col min="3611" max="3611" width="6.88671875" style="2" customWidth="1"/>
    <col min="3612" max="3615" width="7.6640625" style="2" customWidth="1"/>
    <col min="3616" max="3616" width="10.88671875" style="2" customWidth="1"/>
    <col min="3617" max="3840" width="9" style="2"/>
    <col min="3841" max="3841" width="5.88671875" style="2" customWidth="1"/>
    <col min="3842" max="3851" width="6" style="2" customWidth="1"/>
    <col min="3852" max="3852" width="6.6640625" style="2" customWidth="1"/>
    <col min="3853" max="3853" width="6.44140625" style="2" customWidth="1"/>
    <col min="3854" max="3854" width="7" style="2" customWidth="1"/>
    <col min="3855" max="3855" width="7.109375" style="2" customWidth="1"/>
    <col min="3856" max="3856" width="8.6640625" style="2" customWidth="1"/>
    <col min="3857" max="3857" width="14.6640625" style="2" customWidth="1"/>
    <col min="3858" max="3859" width="20.33203125" style="2" customWidth="1"/>
    <col min="3860" max="3860" width="16.88671875" style="2" customWidth="1"/>
    <col min="3861" max="3861" width="6.88671875" style="2" customWidth="1"/>
    <col min="3862" max="3864" width="7.6640625" style="2" customWidth="1"/>
    <col min="3865" max="3865" width="7" style="2" customWidth="1"/>
    <col min="3866" max="3866" width="10.88671875" style="2" customWidth="1"/>
    <col min="3867" max="3867" width="6.88671875" style="2" customWidth="1"/>
    <col min="3868" max="3871" width="7.6640625" style="2" customWidth="1"/>
    <col min="3872" max="3872" width="10.88671875" style="2" customWidth="1"/>
    <col min="3873" max="4096" width="9" style="2"/>
    <col min="4097" max="4097" width="5.88671875" style="2" customWidth="1"/>
    <col min="4098" max="4107" width="6" style="2" customWidth="1"/>
    <col min="4108" max="4108" width="6.6640625" style="2" customWidth="1"/>
    <col min="4109" max="4109" width="6.44140625" style="2" customWidth="1"/>
    <col min="4110" max="4110" width="7" style="2" customWidth="1"/>
    <col min="4111" max="4111" width="7.109375" style="2" customWidth="1"/>
    <col min="4112" max="4112" width="8.6640625" style="2" customWidth="1"/>
    <col min="4113" max="4113" width="14.6640625" style="2" customWidth="1"/>
    <col min="4114" max="4115" width="20.33203125" style="2" customWidth="1"/>
    <col min="4116" max="4116" width="16.88671875" style="2" customWidth="1"/>
    <col min="4117" max="4117" width="6.88671875" style="2" customWidth="1"/>
    <col min="4118" max="4120" width="7.6640625" style="2" customWidth="1"/>
    <col min="4121" max="4121" width="7" style="2" customWidth="1"/>
    <col min="4122" max="4122" width="10.88671875" style="2" customWidth="1"/>
    <col min="4123" max="4123" width="6.88671875" style="2" customWidth="1"/>
    <col min="4124" max="4127" width="7.6640625" style="2" customWidth="1"/>
    <col min="4128" max="4128" width="10.88671875" style="2" customWidth="1"/>
    <col min="4129" max="4352" width="9" style="2"/>
    <col min="4353" max="4353" width="5.88671875" style="2" customWidth="1"/>
    <col min="4354" max="4363" width="6" style="2" customWidth="1"/>
    <col min="4364" max="4364" width="6.6640625" style="2" customWidth="1"/>
    <col min="4365" max="4365" width="6.44140625" style="2" customWidth="1"/>
    <col min="4366" max="4366" width="7" style="2" customWidth="1"/>
    <col min="4367" max="4367" width="7.109375" style="2" customWidth="1"/>
    <col min="4368" max="4368" width="8.6640625" style="2" customWidth="1"/>
    <col min="4369" max="4369" width="14.6640625" style="2" customWidth="1"/>
    <col min="4370" max="4371" width="20.33203125" style="2" customWidth="1"/>
    <col min="4372" max="4372" width="16.88671875" style="2" customWidth="1"/>
    <col min="4373" max="4373" width="6.88671875" style="2" customWidth="1"/>
    <col min="4374" max="4376" width="7.6640625" style="2" customWidth="1"/>
    <col min="4377" max="4377" width="7" style="2" customWidth="1"/>
    <col min="4378" max="4378" width="10.88671875" style="2" customWidth="1"/>
    <col min="4379" max="4379" width="6.88671875" style="2" customWidth="1"/>
    <col min="4380" max="4383" width="7.6640625" style="2" customWidth="1"/>
    <col min="4384" max="4384" width="10.88671875" style="2" customWidth="1"/>
    <col min="4385" max="4608" width="9" style="2"/>
    <col min="4609" max="4609" width="5.88671875" style="2" customWidth="1"/>
    <col min="4610" max="4619" width="6" style="2" customWidth="1"/>
    <col min="4620" max="4620" width="6.6640625" style="2" customWidth="1"/>
    <col min="4621" max="4621" width="6.44140625" style="2" customWidth="1"/>
    <col min="4622" max="4622" width="7" style="2" customWidth="1"/>
    <col min="4623" max="4623" width="7.109375" style="2" customWidth="1"/>
    <col min="4624" max="4624" width="8.6640625" style="2" customWidth="1"/>
    <col min="4625" max="4625" width="14.6640625" style="2" customWidth="1"/>
    <col min="4626" max="4627" width="20.33203125" style="2" customWidth="1"/>
    <col min="4628" max="4628" width="16.88671875" style="2" customWidth="1"/>
    <col min="4629" max="4629" width="6.88671875" style="2" customWidth="1"/>
    <col min="4630" max="4632" width="7.6640625" style="2" customWidth="1"/>
    <col min="4633" max="4633" width="7" style="2" customWidth="1"/>
    <col min="4634" max="4634" width="10.88671875" style="2" customWidth="1"/>
    <col min="4635" max="4635" width="6.88671875" style="2" customWidth="1"/>
    <col min="4636" max="4639" width="7.6640625" style="2" customWidth="1"/>
    <col min="4640" max="4640" width="10.88671875" style="2" customWidth="1"/>
    <col min="4641" max="4864" width="9" style="2"/>
    <col min="4865" max="4865" width="5.88671875" style="2" customWidth="1"/>
    <col min="4866" max="4875" width="6" style="2" customWidth="1"/>
    <col min="4876" max="4876" width="6.6640625" style="2" customWidth="1"/>
    <col min="4877" max="4877" width="6.44140625" style="2" customWidth="1"/>
    <col min="4878" max="4878" width="7" style="2" customWidth="1"/>
    <col min="4879" max="4879" width="7.109375" style="2" customWidth="1"/>
    <col min="4880" max="4880" width="8.6640625" style="2" customWidth="1"/>
    <col min="4881" max="4881" width="14.6640625" style="2" customWidth="1"/>
    <col min="4882" max="4883" width="20.33203125" style="2" customWidth="1"/>
    <col min="4884" max="4884" width="16.88671875" style="2" customWidth="1"/>
    <col min="4885" max="4885" width="6.88671875" style="2" customWidth="1"/>
    <col min="4886" max="4888" width="7.6640625" style="2" customWidth="1"/>
    <col min="4889" max="4889" width="7" style="2" customWidth="1"/>
    <col min="4890" max="4890" width="10.88671875" style="2" customWidth="1"/>
    <col min="4891" max="4891" width="6.88671875" style="2" customWidth="1"/>
    <col min="4892" max="4895" width="7.6640625" style="2" customWidth="1"/>
    <col min="4896" max="4896" width="10.88671875" style="2" customWidth="1"/>
    <col min="4897" max="5120" width="9" style="2"/>
    <col min="5121" max="5121" width="5.88671875" style="2" customWidth="1"/>
    <col min="5122" max="5131" width="6" style="2" customWidth="1"/>
    <col min="5132" max="5132" width="6.6640625" style="2" customWidth="1"/>
    <col min="5133" max="5133" width="6.44140625" style="2" customWidth="1"/>
    <col min="5134" max="5134" width="7" style="2" customWidth="1"/>
    <col min="5135" max="5135" width="7.109375" style="2" customWidth="1"/>
    <col min="5136" max="5136" width="8.6640625" style="2" customWidth="1"/>
    <col min="5137" max="5137" width="14.6640625" style="2" customWidth="1"/>
    <col min="5138" max="5139" width="20.33203125" style="2" customWidth="1"/>
    <col min="5140" max="5140" width="16.88671875" style="2" customWidth="1"/>
    <col min="5141" max="5141" width="6.88671875" style="2" customWidth="1"/>
    <col min="5142" max="5144" width="7.6640625" style="2" customWidth="1"/>
    <col min="5145" max="5145" width="7" style="2" customWidth="1"/>
    <col min="5146" max="5146" width="10.88671875" style="2" customWidth="1"/>
    <col min="5147" max="5147" width="6.88671875" style="2" customWidth="1"/>
    <col min="5148" max="5151" width="7.6640625" style="2" customWidth="1"/>
    <col min="5152" max="5152" width="10.88671875" style="2" customWidth="1"/>
    <col min="5153" max="5376" width="9" style="2"/>
    <col min="5377" max="5377" width="5.88671875" style="2" customWidth="1"/>
    <col min="5378" max="5387" width="6" style="2" customWidth="1"/>
    <col min="5388" max="5388" width="6.6640625" style="2" customWidth="1"/>
    <col min="5389" max="5389" width="6.44140625" style="2" customWidth="1"/>
    <col min="5390" max="5390" width="7" style="2" customWidth="1"/>
    <col min="5391" max="5391" width="7.109375" style="2" customWidth="1"/>
    <col min="5392" max="5392" width="8.6640625" style="2" customWidth="1"/>
    <col min="5393" max="5393" width="14.6640625" style="2" customWidth="1"/>
    <col min="5394" max="5395" width="20.33203125" style="2" customWidth="1"/>
    <col min="5396" max="5396" width="16.88671875" style="2" customWidth="1"/>
    <col min="5397" max="5397" width="6.88671875" style="2" customWidth="1"/>
    <col min="5398" max="5400" width="7.6640625" style="2" customWidth="1"/>
    <col min="5401" max="5401" width="7" style="2" customWidth="1"/>
    <col min="5402" max="5402" width="10.88671875" style="2" customWidth="1"/>
    <col min="5403" max="5403" width="6.88671875" style="2" customWidth="1"/>
    <col min="5404" max="5407" width="7.6640625" style="2" customWidth="1"/>
    <col min="5408" max="5408" width="10.88671875" style="2" customWidth="1"/>
    <col min="5409" max="5632" width="9" style="2"/>
    <col min="5633" max="5633" width="5.88671875" style="2" customWidth="1"/>
    <col min="5634" max="5643" width="6" style="2" customWidth="1"/>
    <col min="5644" max="5644" width="6.6640625" style="2" customWidth="1"/>
    <col min="5645" max="5645" width="6.44140625" style="2" customWidth="1"/>
    <col min="5646" max="5646" width="7" style="2" customWidth="1"/>
    <col min="5647" max="5647" width="7.109375" style="2" customWidth="1"/>
    <col min="5648" max="5648" width="8.6640625" style="2" customWidth="1"/>
    <col min="5649" max="5649" width="14.6640625" style="2" customWidth="1"/>
    <col min="5650" max="5651" width="20.33203125" style="2" customWidth="1"/>
    <col min="5652" max="5652" width="16.88671875" style="2" customWidth="1"/>
    <col min="5653" max="5653" width="6.88671875" style="2" customWidth="1"/>
    <col min="5654" max="5656" width="7.6640625" style="2" customWidth="1"/>
    <col min="5657" max="5657" width="7" style="2" customWidth="1"/>
    <col min="5658" max="5658" width="10.88671875" style="2" customWidth="1"/>
    <col min="5659" max="5659" width="6.88671875" style="2" customWidth="1"/>
    <col min="5660" max="5663" width="7.6640625" style="2" customWidth="1"/>
    <col min="5664" max="5664" width="10.88671875" style="2" customWidth="1"/>
    <col min="5665" max="5888" width="9" style="2"/>
    <col min="5889" max="5889" width="5.88671875" style="2" customWidth="1"/>
    <col min="5890" max="5899" width="6" style="2" customWidth="1"/>
    <col min="5900" max="5900" width="6.6640625" style="2" customWidth="1"/>
    <col min="5901" max="5901" width="6.44140625" style="2" customWidth="1"/>
    <col min="5902" max="5902" width="7" style="2" customWidth="1"/>
    <col min="5903" max="5903" width="7.109375" style="2" customWidth="1"/>
    <col min="5904" max="5904" width="8.6640625" style="2" customWidth="1"/>
    <col min="5905" max="5905" width="14.6640625" style="2" customWidth="1"/>
    <col min="5906" max="5907" width="20.33203125" style="2" customWidth="1"/>
    <col min="5908" max="5908" width="16.88671875" style="2" customWidth="1"/>
    <col min="5909" max="5909" width="6.88671875" style="2" customWidth="1"/>
    <col min="5910" max="5912" width="7.6640625" style="2" customWidth="1"/>
    <col min="5913" max="5913" width="7" style="2" customWidth="1"/>
    <col min="5914" max="5914" width="10.88671875" style="2" customWidth="1"/>
    <col min="5915" max="5915" width="6.88671875" style="2" customWidth="1"/>
    <col min="5916" max="5919" width="7.6640625" style="2" customWidth="1"/>
    <col min="5920" max="5920" width="10.88671875" style="2" customWidth="1"/>
    <col min="5921" max="6144" width="9" style="2"/>
    <col min="6145" max="6145" width="5.88671875" style="2" customWidth="1"/>
    <col min="6146" max="6155" width="6" style="2" customWidth="1"/>
    <col min="6156" max="6156" width="6.6640625" style="2" customWidth="1"/>
    <col min="6157" max="6157" width="6.44140625" style="2" customWidth="1"/>
    <col min="6158" max="6158" width="7" style="2" customWidth="1"/>
    <col min="6159" max="6159" width="7.109375" style="2" customWidth="1"/>
    <col min="6160" max="6160" width="8.6640625" style="2" customWidth="1"/>
    <col min="6161" max="6161" width="14.6640625" style="2" customWidth="1"/>
    <col min="6162" max="6163" width="20.33203125" style="2" customWidth="1"/>
    <col min="6164" max="6164" width="16.88671875" style="2" customWidth="1"/>
    <col min="6165" max="6165" width="6.88671875" style="2" customWidth="1"/>
    <col min="6166" max="6168" width="7.6640625" style="2" customWidth="1"/>
    <col min="6169" max="6169" width="7" style="2" customWidth="1"/>
    <col min="6170" max="6170" width="10.88671875" style="2" customWidth="1"/>
    <col min="6171" max="6171" width="6.88671875" style="2" customWidth="1"/>
    <col min="6172" max="6175" width="7.6640625" style="2" customWidth="1"/>
    <col min="6176" max="6176" width="10.88671875" style="2" customWidth="1"/>
    <col min="6177" max="6400" width="9" style="2"/>
    <col min="6401" max="6401" width="5.88671875" style="2" customWidth="1"/>
    <col min="6402" max="6411" width="6" style="2" customWidth="1"/>
    <col min="6412" max="6412" width="6.6640625" style="2" customWidth="1"/>
    <col min="6413" max="6413" width="6.44140625" style="2" customWidth="1"/>
    <col min="6414" max="6414" width="7" style="2" customWidth="1"/>
    <col min="6415" max="6415" width="7.109375" style="2" customWidth="1"/>
    <col min="6416" max="6416" width="8.6640625" style="2" customWidth="1"/>
    <col min="6417" max="6417" width="14.6640625" style="2" customWidth="1"/>
    <col min="6418" max="6419" width="20.33203125" style="2" customWidth="1"/>
    <col min="6420" max="6420" width="16.88671875" style="2" customWidth="1"/>
    <col min="6421" max="6421" width="6.88671875" style="2" customWidth="1"/>
    <col min="6422" max="6424" width="7.6640625" style="2" customWidth="1"/>
    <col min="6425" max="6425" width="7" style="2" customWidth="1"/>
    <col min="6426" max="6426" width="10.88671875" style="2" customWidth="1"/>
    <col min="6427" max="6427" width="6.88671875" style="2" customWidth="1"/>
    <col min="6428" max="6431" width="7.6640625" style="2" customWidth="1"/>
    <col min="6432" max="6432" width="10.88671875" style="2" customWidth="1"/>
    <col min="6433" max="6656" width="9" style="2"/>
    <col min="6657" max="6657" width="5.88671875" style="2" customWidth="1"/>
    <col min="6658" max="6667" width="6" style="2" customWidth="1"/>
    <col min="6668" max="6668" width="6.6640625" style="2" customWidth="1"/>
    <col min="6669" max="6669" width="6.44140625" style="2" customWidth="1"/>
    <col min="6670" max="6670" width="7" style="2" customWidth="1"/>
    <col min="6671" max="6671" width="7.109375" style="2" customWidth="1"/>
    <col min="6672" max="6672" width="8.6640625" style="2" customWidth="1"/>
    <col min="6673" max="6673" width="14.6640625" style="2" customWidth="1"/>
    <col min="6674" max="6675" width="20.33203125" style="2" customWidth="1"/>
    <col min="6676" max="6676" width="16.88671875" style="2" customWidth="1"/>
    <col min="6677" max="6677" width="6.88671875" style="2" customWidth="1"/>
    <col min="6678" max="6680" width="7.6640625" style="2" customWidth="1"/>
    <col min="6681" max="6681" width="7" style="2" customWidth="1"/>
    <col min="6682" max="6682" width="10.88671875" style="2" customWidth="1"/>
    <col min="6683" max="6683" width="6.88671875" style="2" customWidth="1"/>
    <col min="6684" max="6687" width="7.6640625" style="2" customWidth="1"/>
    <col min="6688" max="6688" width="10.88671875" style="2" customWidth="1"/>
    <col min="6689" max="6912" width="9" style="2"/>
    <col min="6913" max="6913" width="5.88671875" style="2" customWidth="1"/>
    <col min="6914" max="6923" width="6" style="2" customWidth="1"/>
    <col min="6924" max="6924" width="6.6640625" style="2" customWidth="1"/>
    <col min="6925" max="6925" width="6.44140625" style="2" customWidth="1"/>
    <col min="6926" max="6926" width="7" style="2" customWidth="1"/>
    <col min="6927" max="6927" width="7.109375" style="2" customWidth="1"/>
    <col min="6928" max="6928" width="8.6640625" style="2" customWidth="1"/>
    <col min="6929" max="6929" width="14.6640625" style="2" customWidth="1"/>
    <col min="6930" max="6931" width="20.33203125" style="2" customWidth="1"/>
    <col min="6932" max="6932" width="16.88671875" style="2" customWidth="1"/>
    <col min="6933" max="6933" width="6.88671875" style="2" customWidth="1"/>
    <col min="6934" max="6936" width="7.6640625" style="2" customWidth="1"/>
    <col min="6937" max="6937" width="7" style="2" customWidth="1"/>
    <col min="6938" max="6938" width="10.88671875" style="2" customWidth="1"/>
    <col min="6939" max="6939" width="6.88671875" style="2" customWidth="1"/>
    <col min="6940" max="6943" width="7.6640625" style="2" customWidth="1"/>
    <col min="6944" max="6944" width="10.88671875" style="2" customWidth="1"/>
    <col min="6945" max="7168" width="9" style="2"/>
    <col min="7169" max="7169" width="5.88671875" style="2" customWidth="1"/>
    <col min="7170" max="7179" width="6" style="2" customWidth="1"/>
    <col min="7180" max="7180" width="6.6640625" style="2" customWidth="1"/>
    <col min="7181" max="7181" width="6.44140625" style="2" customWidth="1"/>
    <col min="7182" max="7182" width="7" style="2" customWidth="1"/>
    <col min="7183" max="7183" width="7.109375" style="2" customWidth="1"/>
    <col min="7184" max="7184" width="8.6640625" style="2" customWidth="1"/>
    <col min="7185" max="7185" width="14.6640625" style="2" customWidth="1"/>
    <col min="7186" max="7187" width="20.33203125" style="2" customWidth="1"/>
    <col min="7188" max="7188" width="16.88671875" style="2" customWidth="1"/>
    <col min="7189" max="7189" width="6.88671875" style="2" customWidth="1"/>
    <col min="7190" max="7192" width="7.6640625" style="2" customWidth="1"/>
    <col min="7193" max="7193" width="7" style="2" customWidth="1"/>
    <col min="7194" max="7194" width="10.88671875" style="2" customWidth="1"/>
    <col min="7195" max="7195" width="6.88671875" style="2" customWidth="1"/>
    <col min="7196" max="7199" width="7.6640625" style="2" customWidth="1"/>
    <col min="7200" max="7200" width="10.88671875" style="2" customWidth="1"/>
    <col min="7201" max="7424" width="9" style="2"/>
    <col min="7425" max="7425" width="5.88671875" style="2" customWidth="1"/>
    <col min="7426" max="7435" width="6" style="2" customWidth="1"/>
    <col min="7436" max="7436" width="6.6640625" style="2" customWidth="1"/>
    <col min="7437" max="7437" width="6.44140625" style="2" customWidth="1"/>
    <col min="7438" max="7438" width="7" style="2" customWidth="1"/>
    <col min="7439" max="7439" width="7.109375" style="2" customWidth="1"/>
    <col min="7440" max="7440" width="8.6640625" style="2" customWidth="1"/>
    <col min="7441" max="7441" width="14.6640625" style="2" customWidth="1"/>
    <col min="7442" max="7443" width="20.33203125" style="2" customWidth="1"/>
    <col min="7444" max="7444" width="16.88671875" style="2" customWidth="1"/>
    <col min="7445" max="7445" width="6.88671875" style="2" customWidth="1"/>
    <col min="7446" max="7448" width="7.6640625" style="2" customWidth="1"/>
    <col min="7449" max="7449" width="7" style="2" customWidth="1"/>
    <col min="7450" max="7450" width="10.88671875" style="2" customWidth="1"/>
    <col min="7451" max="7451" width="6.88671875" style="2" customWidth="1"/>
    <col min="7452" max="7455" width="7.6640625" style="2" customWidth="1"/>
    <col min="7456" max="7456" width="10.88671875" style="2" customWidth="1"/>
    <col min="7457" max="7680" width="9" style="2"/>
    <col min="7681" max="7681" width="5.88671875" style="2" customWidth="1"/>
    <col min="7682" max="7691" width="6" style="2" customWidth="1"/>
    <col min="7692" max="7692" width="6.6640625" style="2" customWidth="1"/>
    <col min="7693" max="7693" width="6.44140625" style="2" customWidth="1"/>
    <col min="7694" max="7694" width="7" style="2" customWidth="1"/>
    <col min="7695" max="7695" width="7.109375" style="2" customWidth="1"/>
    <col min="7696" max="7696" width="8.6640625" style="2" customWidth="1"/>
    <col min="7697" max="7697" width="14.6640625" style="2" customWidth="1"/>
    <col min="7698" max="7699" width="20.33203125" style="2" customWidth="1"/>
    <col min="7700" max="7700" width="16.88671875" style="2" customWidth="1"/>
    <col min="7701" max="7701" width="6.88671875" style="2" customWidth="1"/>
    <col min="7702" max="7704" width="7.6640625" style="2" customWidth="1"/>
    <col min="7705" max="7705" width="7" style="2" customWidth="1"/>
    <col min="7706" max="7706" width="10.88671875" style="2" customWidth="1"/>
    <col min="7707" max="7707" width="6.88671875" style="2" customWidth="1"/>
    <col min="7708" max="7711" width="7.6640625" style="2" customWidth="1"/>
    <col min="7712" max="7712" width="10.88671875" style="2" customWidth="1"/>
    <col min="7713" max="7936" width="9" style="2"/>
    <col min="7937" max="7937" width="5.88671875" style="2" customWidth="1"/>
    <col min="7938" max="7947" width="6" style="2" customWidth="1"/>
    <col min="7948" max="7948" width="6.6640625" style="2" customWidth="1"/>
    <col min="7949" max="7949" width="6.44140625" style="2" customWidth="1"/>
    <col min="7950" max="7950" width="7" style="2" customWidth="1"/>
    <col min="7951" max="7951" width="7.109375" style="2" customWidth="1"/>
    <col min="7952" max="7952" width="8.6640625" style="2" customWidth="1"/>
    <col min="7953" max="7953" width="14.6640625" style="2" customWidth="1"/>
    <col min="7954" max="7955" width="20.33203125" style="2" customWidth="1"/>
    <col min="7956" max="7956" width="16.88671875" style="2" customWidth="1"/>
    <col min="7957" max="7957" width="6.88671875" style="2" customWidth="1"/>
    <col min="7958" max="7960" width="7.6640625" style="2" customWidth="1"/>
    <col min="7961" max="7961" width="7" style="2" customWidth="1"/>
    <col min="7962" max="7962" width="10.88671875" style="2" customWidth="1"/>
    <col min="7963" max="7963" width="6.88671875" style="2" customWidth="1"/>
    <col min="7964" max="7967" width="7.6640625" style="2" customWidth="1"/>
    <col min="7968" max="7968" width="10.88671875" style="2" customWidth="1"/>
    <col min="7969" max="8192" width="9" style="2"/>
    <col min="8193" max="8193" width="5.88671875" style="2" customWidth="1"/>
    <col min="8194" max="8203" width="6" style="2" customWidth="1"/>
    <col min="8204" max="8204" width="6.6640625" style="2" customWidth="1"/>
    <col min="8205" max="8205" width="6.44140625" style="2" customWidth="1"/>
    <col min="8206" max="8206" width="7" style="2" customWidth="1"/>
    <col min="8207" max="8207" width="7.109375" style="2" customWidth="1"/>
    <col min="8208" max="8208" width="8.6640625" style="2" customWidth="1"/>
    <col min="8209" max="8209" width="14.6640625" style="2" customWidth="1"/>
    <col min="8210" max="8211" width="20.33203125" style="2" customWidth="1"/>
    <col min="8212" max="8212" width="16.88671875" style="2" customWidth="1"/>
    <col min="8213" max="8213" width="6.88671875" style="2" customWidth="1"/>
    <col min="8214" max="8216" width="7.6640625" style="2" customWidth="1"/>
    <col min="8217" max="8217" width="7" style="2" customWidth="1"/>
    <col min="8218" max="8218" width="10.88671875" style="2" customWidth="1"/>
    <col min="8219" max="8219" width="6.88671875" style="2" customWidth="1"/>
    <col min="8220" max="8223" width="7.6640625" style="2" customWidth="1"/>
    <col min="8224" max="8224" width="10.88671875" style="2" customWidth="1"/>
    <col min="8225" max="8448" width="9" style="2"/>
    <col min="8449" max="8449" width="5.88671875" style="2" customWidth="1"/>
    <col min="8450" max="8459" width="6" style="2" customWidth="1"/>
    <col min="8460" max="8460" width="6.6640625" style="2" customWidth="1"/>
    <col min="8461" max="8461" width="6.44140625" style="2" customWidth="1"/>
    <col min="8462" max="8462" width="7" style="2" customWidth="1"/>
    <col min="8463" max="8463" width="7.109375" style="2" customWidth="1"/>
    <col min="8464" max="8464" width="8.6640625" style="2" customWidth="1"/>
    <col min="8465" max="8465" width="14.6640625" style="2" customWidth="1"/>
    <col min="8466" max="8467" width="20.33203125" style="2" customWidth="1"/>
    <col min="8468" max="8468" width="16.88671875" style="2" customWidth="1"/>
    <col min="8469" max="8469" width="6.88671875" style="2" customWidth="1"/>
    <col min="8470" max="8472" width="7.6640625" style="2" customWidth="1"/>
    <col min="8473" max="8473" width="7" style="2" customWidth="1"/>
    <col min="8474" max="8474" width="10.88671875" style="2" customWidth="1"/>
    <col min="8475" max="8475" width="6.88671875" style="2" customWidth="1"/>
    <col min="8476" max="8479" width="7.6640625" style="2" customWidth="1"/>
    <col min="8480" max="8480" width="10.88671875" style="2" customWidth="1"/>
    <col min="8481" max="8704" width="9" style="2"/>
    <col min="8705" max="8705" width="5.88671875" style="2" customWidth="1"/>
    <col min="8706" max="8715" width="6" style="2" customWidth="1"/>
    <col min="8716" max="8716" width="6.6640625" style="2" customWidth="1"/>
    <col min="8717" max="8717" width="6.44140625" style="2" customWidth="1"/>
    <col min="8718" max="8718" width="7" style="2" customWidth="1"/>
    <col min="8719" max="8719" width="7.109375" style="2" customWidth="1"/>
    <col min="8720" max="8720" width="8.6640625" style="2" customWidth="1"/>
    <col min="8721" max="8721" width="14.6640625" style="2" customWidth="1"/>
    <col min="8722" max="8723" width="20.33203125" style="2" customWidth="1"/>
    <col min="8724" max="8724" width="16.88671875" style="2" customWidth="1"/>
    <col min="8725" max="8725" width="6.88671875" style="2" customWidth="1"/>
    <col min="8726" max="8728" width="7.6640625" style="2" customWidth="1"/>
    <col min="8729" max="8729" width="7" style="2" customWidth="1"/>
    <col min="8730" max="8730" width="10.88671875" style="2" customWidth="1"/>
    <col min="8731" max="8731" width="6.88671875" style="2" customWidth="1"/>
    <col min="8732" max="8735" width="7.6640625" style="2" customWidth="1"/>
    <col min="8736" max="8736" width="10.88671875" style="2" customWidth="1"/>
    <col min="8737" max="8960" width="9" style="2"/>
    <col min="8961" max="8961" width="5.88671875" style="2" customWidth="1"/>
    <col min="8962" max="8971" width="6" style="2" customWidth="1"/>
    <col min="8972" max="8972" width="6.6640625" style="2" customWidth="1"/>
    <col min="8973" max="8973" width="6.44140625" style="2" customWidth="1"/>
    <col min="8974" max="8974" width="7" style="2" customWidth="1"/>
    <col min="8975" max="8975" width="7.109375" style="2" customWidth="1"/>
    <col min="8976" max="8976" width="8.6640625" style="2" customWidth="1"/>
    <col min="8977" max="8977" width="14.6640625" style="2" customWidth="1"/>
    <col min="8978" max="8979" width="20.33203125" style="2" customWidth="1"/>
    <col min="8980" max="8980" width="16.88671875" style="2" customWidth="1"/>
    <col min="8981" max="8981" width="6.88671875" style="2" customWidth="1"/>
    <col min="8982" max="8984" width="7.6640625" style="2" customWidth="1"/>
    <col min="8985" max="8985" width="7" style="2" customWidth="1"/>
    <col min="8986" max="8986" width="10.88671875" style="2" customWidth="1"/>
    <col min="8987" max="8987" width="6.88671875" style="2" customWidth="1"/>
    <col min="8988" max="8991" width="7.6640625" style="2" customWidth="1"/>
    <col min="8992" max="8992" width="10.88671875" style="2" customWidth="1"/>
    <col min="8993" max="9216" width="9" style="2"/>
    <col min="9217" max="9217" width="5.88671875" style="2" customWidth="1"/>
    <col min="9218" max="9227" width="6" style="2" customWidth="1"/>
    <col min="9228" max="9228" width="6.6640625" style="2" customWidth="1"/>
    <col min="9229" max="9229" width="6.44140625" style="2" customWidth="1"/>
    <col min="9230" max="9230" width="7" style="2" customWidth="1"/>
    <col min="9231" max="9231" width="7.109375" style="2" customWidth="1"/>
    <col min="9232" max="9232" width="8.6640625" style="2" customWidth="1"/>
    <col min="9233" max="9233" width="14.6640625" style="2" customWidth="1"/>
    <col min="9234" max="9235" width="20.33203125" style="2" customWidth="1"/>
    <col min="9236" max="9236" width="16.88671875" style="2" customWidth="1"/>
    <col min="9237" max="9237" width="6.88671875" style="2" customWidth="1"/>
    <col min="9238" max="9240" width="7.6640625" style="2" customWidth="1"/>
    <col min="9241" max="9241" width="7" style="2" customWidth="1"/>
    <col min="9242" max="9242" width="10.88671875" style="2" customWidth="1"/>
    <col min="9243" max="9243" width="6.88671875" style="2" customWidth="1"/>
    <col min="9244" max="9247" width="7.6640625" style="2" customWidth="1"/>
    <col min="9248" max="9248" width="10.88671875" style="2" customWidth="1"/>
    <col min="9249" max="9472" width="9" style="2"/>
    <col min="9473" max="9473" width="5.88671875" style="2" customWidth="1"/>
    <col min="9474" max="9483" width="6" style="2" customWidth="1"/>
    <col min="9484" max="9484" width="6.6640625" style="2" customWidth="1"/>
    <col min="9485" max="9485" width="6.44140625" style="2" customWidth="1"/>
    <col min="9486" max="9486" width="7" style="2" customWidth="1"/>
    <col min="9487" max="9487" width="7.109375" style="2" customWidth="1"/>
    <col min="9488" max="9488" width="8.6640625" style="2" customWidth="1"/>
    <col min="9489" max="9489" width="14.6640625" style="2" customWidth="1"/>
    <col min="9490" max="9491" width="20.33203125" style="2" customWidth="1"/>
    <col min="9492" max="9492" width="16.88671875" style="2" customWidth="1"/>
    <col min="9493" max="9493" width="6.88671875" style="2" customWidth="1"/>
    <col min="9494" max="9496" width="7.6640625" style="2" customWidth="1"/>
    <col min="9497" max="9497" width="7" style="2" customWidth="1"/>
    <col min="9498" max="9498" width="10.88671875" style="2" customWidth="1"/>
    <col min="9499" max="9499" width="6.88671875" style="2" customWidth="1"/>
    <col min="9500" max="9503" width="7.6640625" style="2" customWidth="1"/>
    <col min="9504" max="9504" width="10.88671875" style="2" customWidth="1"/>
    <col min="9505" max="9728" width="9" style="2"/>
    <col min="9729" max="9729" width="5.88671875" style="2" customWidth="1"/>
    <col min="9730" max="9739" width="6" style="2" customWidth="1"/>
    <col min="9740" max="9740" width="6.6640625" style="2" customWidth="1"/>
    <col min="9741" max="9741" width="6.44140625" style="2" customWidth="1"/>
    <col min="9742" max="9742" width="7" style="2" customWidth="1"/>
    <col min="9743" max="9743" width="7.109375" style="2" customWidth="1"/>
    <col min="9744" max="9744" width="8.6640625" style="2" customWidth="1"/>
    <col min="9745" max="9745" width="14.6640625" style="2" customWidth="1"/>
    <col min="9746" max="9747" width="20.33203125" style="2" customWidth="1"/>
    <col min="9748" max="9748" width="16.88671875" style="2" customWidth="1"/>
    <col min="9749" max="9749" width="6.88671875" style="2" customWidth="1"/>
    <col min="9750" max="9752" width="7.6640625" style="2" customWidth="1"/>
    <col min="9753" max="9753" width="7" style="2" customWidth="1"/>
    <col min="9754" max="9754" width="10.88671875" style="2" customWidth="1"/>
    <col min="9755" max="9755" width="6.88671875" style="2" customWidth="1"/>
    <col min="9756" max="9759" width="7.6640625" style="2" customWidth="1"/>
    <col min="9760" max="9760" width="10.88671875" style="2" customWidth="1"/>
    <col min="9761" max="9984" width="9" style="2"/>
    <col min="9985" max="9985" width="5.88671875" style="2" customWidth="1"/>
    <col min="9986" max="9995" width="6" style="2" customWidth="1"/>
    <col min="9996" max="9996" width="6.6640625" style="2" customWidth="1"/>
    <col min="9997" max="9997" width="6.44140625" style="2" customWidth="1"/>
    <col min="9998" max="9998" width="7" style="2" customWidth="1"/>
    <col min="9999" max="9999" width="7.109375" style="2" customWidth="1"/>
    <col min="10000" max="10000" width="8.6640625" style="2" customWidth="1"/>
    <col min="10001" max="10001" width="14.6640625" style="2" customWidth="1"/>
    <col min="10002" max="10003" width="20.33203125" style="2" customWidth="1"/>
    <col min="10004" max="10004" width="16.88671875" style="2" customWidth="1"/>
    <col min="10005" max="10005" width="6.88671875" style="2" customWidth="1"/>
    <col min="10006" max="10008" width="7.6640625" style="2" customWidth="1"/>
    <col min="10009" max="10009" width="7" style="2" customWidth="1"/>
    <col min="10010" max="10010" width="10.88671875" style="2" customWidth="1"/>
    <col min="10011" max="10011" width="6.88671875" style="2" customWidth="1"/>
    <col min="10012" max="10015" width="7.6640625" style="2" customWidth="1"/>
    <col min="10016" max="10016" width="10.88671875" style="2" customWidth="1"/>
    <col min="10017" max="10240" width="9" style="2"/>
    <col min="10241" max="10241" width="5.88671875" style="2" customWidth="1"/>
    <col min="10242" max="10251" width="6" style="2" customWidth="1"/>
    <col min="10252" max="10252" width="6.6640625" style="2" customWidth="1"/>
    <col min="10253" max="10253" width="6.44140625" style="2" customWidth="1"/>
    <col min="10254" max="10254" width="7" style="2" customWidth="1"/>
    <col min="10255" max="10255" width="7.109375" style="2" customWidth="1"/>
    <col min="10256" max="10256" width="8.6640625" style="2" customWidth="1"/>
    <col min="10257" max="10257" width="14.6640625" style="2" customWidth="1"/>
    <col min="10258" max="10259" width="20.33203125" style="2" customWidth="1"/>
    <col min="10260" max="10260" width="16.88671875" style="2" customWidth="1"/>
    <col min="10261" max="10261" width="6.88671875" style="2" customWidth="1"/>
    <col min="10262" max="10264" width="7.6640625" style="2" customWidth="1"/>
    <col min="10265" max="10265" width="7" style="2" customWidth="1"/>
    <col min="10266" max="10266" width="10.88671875" style="2" customWidth="1"/>
    <col min="10267" max="10267" width="6.88671875" style="2" customWidth="1"/>
    <col min="10268" max="10271" width="7.6640625" style="2" customWidth="1"/>
    <col min="10272" max="10272" width="10.88671875" style="2" customWidth="1"/>
    <col min="10273" max="10496" width="9" style="2"/>
    <col min="10497" max="10497" width="5.88671875" style="2" customWidth="1"/>
    <col min="10498" max="10507" width="6" style="2" customWidth="1"/>
    <col min="10508" max="10508" width="6.6640625" style="2" customWidth="1"/>
    <col min="10509" max="10509" width="6.44140625" style="2" customWidth="1"/>
    <col min="10510" max="10510" width="7" style="2" customWidth="1"/>
    <col min="10511" max="10511" width="7.109375" style="2" customWidth="1"/>
    <col min="10512" max="10512" width="8.6640625" style="2" customWidth="1"/>
    <col min="10513" max="10513" width="14.6640625" style="2" customWidth="1"/>
    <col min="10514" max="10515" width="20.33203125" style="2" customWidth="1"/>
    <col min="10516" max="10516" width="16.88671875" style="2" customWidth="1"/>
    <col min="10517" max="10517" width="6.88671875" style="2" customWidth="1"/>
    <col min="10518" max="10520" width="7.6640625" style="2" customWidth="1"/>
    <col min="10521" max="10521" width="7" style="2" customWidth="1"/>
    <col min="10522" max="10522" width="10.88671875" style="2" customWidth="1"/>
    <col min="10523" max="10523" width="6.88671875" style="2" customWidth="1"/>
    <col min="10524" max="10527" width="7.6640625" style="2" customWidth="1"/>
    <col min="10528" max="10528" width="10.88671875" style="2" customWidth="1"/>
    <col min="10529" max="10752" width="9" style="2"/>
    <col min="10753" max="10753" width="5.88671875" style="2" customWidth="1"/>
    <col min="10754" max="10763" width="6" style="2" customWidth="1"/>
    <col min="10764" max="10764" width="6.6640625" style="2" customWidth="1"/>
    <col min="10765" max="10765" width="6.44140625" style="2" customWidth="1"/>
    <col min="10766" max="10766" width="7" style="2" customWidth="1"/>
    <col min="10767" max="10767" width="7.109375" style="2" customWidth="1"/>
    <col min="10768" max="10768" width="8.6640625" style="2" customWidth="1"/>
    <col min="10769" max="10769" width="14.6640625" style="2" customWidth="1"/>
    <col min="10770" max="10771" width="20.33203125" style="2" customWidth="1"/>
    <col min="10772" max="10772" width="16.88671875" style="2" customWidth="1"/>
    <col min="10773" max="10773" width="6.88671875" style="2" customWidth="1"/>
    <col min="10774" max="10776" width="7.6640625" style="2" customWidth="1"/>
    <col min="10777" max="10777" width="7" style="2" customWidth="1"/>
    <col min="10778" max="10778" width="10.88671875" style="2" customWidth="1"/>
    <col min="10779" max="10779" width="6.88671875" style="2" customWidth="1"/>
    <col min="10780" max="10783" width="7.6640625" style="2" customWidth="1"/>
    <col min="10784" max="10784" width="10.88671875" style="2" customWidth="1"/>
    <col min="10785" max="11008" width="9" style="2"/>
    <col min="11009" max="11009" width="5.88671875" style="2" customWidth="1"/>
    <col min="11010" max="11019" width="6" style="2" customWidth="1"/>
    <col min="11020" max="11020" width="6.6640625" style="2" customWidth="1"/>
    <col min="11021" max="11021" width="6.44140625" style="2" customWidth="1"/>
    <col min="11022" max="11022" width="7" style="2" customWidth="1"/>
    <col min="11023" max="11023" width="7.109375" style="2" customWidth="1"/>
    <col min="11024" max="11024" width="8.6640625" style="2" customWidth="1"/>
    <col min="11025" max="11025" width="14.6640625" style="2" customWidth="1"/>
    <col min="11026" max="11027" width="20.33203125" style="2" customWidth="1"/>
    <col min="11028" max="11028" width="16.88671875" style="2" customWidth="1"/>
    <col min="11029" max="11029" width="6.88671875" style="2" customWidth="1"/>
    <col min="11030" max="11032" width="7.6640625" style="2" customWidth="1"/>
    <col min="11033" max="11033" width="7" style="2" customWidth="1"/>
    <col min="11034" max="11034" width="10.88671875" style="2" customWidth="1"/>
    <col min="11035" max="11035" width="6.88671875" style="2" customWidth="1"/>
    <col min="11036" max="11039" width="7.6640625" style="2" customWidth="1"/>
    <col min="11040" max="11040" width="10.88671875" style="2" customWidth="1"/>
    <col min="11041" max="11264" width="9" style="2"/>
    <col min="11265" max="11265" width="5.88671875" style="2" customWidth="1"/>
    <col min="11266" max="11275" width="6" style="2" customWidth="1"/>
    <col min="11276" max="11276" width="6.6640625" style="2" customWidth="1"/>
    <col min="11277" max="11277" width="6.44140625" style="2" customWidth="1"/>
    <col min="11278" max="11278" width="7" style="2" customWidth="1"/>
    <col min="11279" max="11279" width="7.109375" style="2" customWidth="1"/>
    <col min="11280" max="11280" width="8.6640625" style="2" customWidth="1"/>
    <col min="11281" max="11281" width="14.6640625" style="2" customWidth="1"/>
    <col min="11282" max="11283" width="20.33203125" style="2" customWidth="1"/>
    <col min="11284" max="11284" width="16.88671875" style="2" customWidth="1"/>
    <col min="11285" max="11285" width="6.88671875" style="2" customWidth="1"/>
    <col min="11286" max="11288" width="7.6640625" style="2" customWidth="1"/>
    <col min="11289" max="11289" width="7" style="2" customWidth="1"/>
    <col min="11290" max="11290" width="10.88671875" style="2" customWidth="1"/>
    <col min="11291" max="11291" width="6.88671875" style="2" customWidth="1"/>
    <col min="11292" max="11295" width="7.6640625" style="2" customWidth="1"/>
    <col min="11296" max="11296" width="10.88671875" style="2" customWidth="1"/>
    <col min="11297" max="11520" width="9" style="2"/>
    <col min="11521" max="11521" width="5.88671875" style="2" customWidth="1"/>
    <col min="11522" max="11531" width="6" style="2" customWidth="1"/>
    <col min="11532" max="11532" width="6.6640625" style="2" customWidth="1"/>
    <col min="11533" max="11533" width="6.44140625" style="2" customWidth="1"/>
    <col min="11534" max="11534" width="7" style="2" customWidth="1"/>
    <col min="11535" max="11535" width="7.109375" style="2" customWidth="1"/>
    <col min="11536" max="11536" width="8.6640625" style="2" customWidth="1"/>
    <col min="11537" max="11537" width="14.6640625" style="2" customWidth="1"/>
    <col min="11538" max="11539" width="20.33203125" style="2" customWidth="1"/>
    <col min="11540" max="11540" width="16.88671875" style="2" customWidth="1"/>
    <col min="11541" max="11541" width="6.88671875" style="2" customWidth="1"/>
    <col min="11542" max="11544" width="7.6640625" style="2" customWidth="1"/>
    <col min="11545" max="11545" width="7" style="2" customWidth="1"/>
    <col min="11546" max="11546" width="10.88671875" style="2" customWidth="1"/>
    <col min="11547" max="11547" width="6.88671875" style="2" customWidth="1"/>
    <col min="11548" max="11551" width="7.6640625" style="2" customWidth="1"/>
    <col min="11552" max="11552" width="10.88671875" style="2" customWidth="1"/>
    <col min="11553" max="11776" width="9" style="2"/>
    <col min="11777" max="11777" width="5.88671875" style="2" customWidth="1"/>
    <col min="11778" max="11787" width="6" style="2" customWidth="1"/>
    <col min="11788" max="11788" width="6.6640625" style="2" customWidth="1"/>
    <col min="11789" max="11789" width="6.44140625" style="2" customWidth="1"/>
    <col min="11790" max="11790" width="7" style="2" customWidth="1"/>
    <col min="11791" max="11791" width="7.109375" style="2" customWidth="1"/>
    <col min="11792" max="11792" width="8.6640625" style="2" customWidth="1"/>
    <col min="11793" max="11793" width="14.6640625" style="2" customWidth="1"/>
    <col min="11794" max="11795" width="20.33203125" style="2" customWidth="1"/>
    <col min="11796" max="11796" width="16.88671875" style="2" customWidth="1"/>
    <col min="11797" max="11797" width="6.88671875" style="2" customWidth="1"/>
    <col min="11798" max="11800" width="7.6640625" style="2" customWidth="1"/>
    <col min="11801" max="11801" width="7" style="2" customWidth="1"/>
    <col min="11802" max="11802" width="10.88671875" style="2" customWidth="1"/>
    <col min="11803" max="11803" width="6.88671875" style="2" customWidth="1"/>
    <col min="11804" max="11807" width="7.6640625" style="2" customWidth="1"/>
    <col min="11808" max="11808" width="10.88671875" style="2" customWidth="1"/>
    <col min="11809" max="12032" width="9" style="2"/>
    <col min="12033" max="12033" width="5.88671875" style="2" customWidth="1"/>
    <col min="12034" max="12043" width="6" style="2" customWidth="1"/>
    <col min="12044" max="12044" width="6.6640625" style="2" customWidth="1"/>
    <col min="12045" max="12045" width="6.44140625" style="2" customWidth="1"/>
    <col min="12046" max="12046" width="7" style="2" customWidth="1"/>
    <col min="12047" max="12047" width="7.109375" style="2" customWidth="1"/>
    <col min="12048" max="12048" width="8.6640625" style="2" customWidth="1"/>
    <col min="12049" max="12049" width="14.6640625" style="2" customWidth="1"/>
    <col min="12050" max="12051" width="20.33203125" style="2" customWidth="1"/>
    <col min="12052" max="12052" width="16.88671875" style="2" customWidth="1"/>
    <col min="12053" max="12053" width="6.88671875" style="2" customWidth="1"/>
    <col min="12054" max="12056" width="7.6640625" style="2" customWidth="1"/>
    <col min="12057" max="12057" width="7" style="2" customWidth="1"/>
    <col min="12058" max="12058" width="10.88671875" style="2" customWidth="1"/>
    <col min="12059" max="12059" width="6.88671875" style="2" customWidth="1"/>
    <col min="12060" max="12063" width="7.6640625" style="2" customWidth="1"/>
    <col min="12064" max="12064" width="10.88671875" style="2" customWidth="1"/>
    <col min="12065" max="12288" width="9" style="2"/>
    <col min="12289" max="12289" width="5.88671875" style="2" customWidth="1"/>
    <col min="12290" max="12299" width="6" style="2" customWidth="1"/>
    <col min="12300" max="12300" width="6.6640625" style="2" customWidth="1"/>
    <col min="12301" max="12301" width="6.44140625" style="2" customWidth="1"/>
    <col min="12302" max="12302" width="7" style="2" customWidth="1"/>
    <col min="12303" max="12303" width="7.109375" style="2" customWidth="1"/>
    <col min="12304" max="12304" width="8.6640625" style="2" customWidth="1"/>
    <col min="12305" max="12305" width="14.6640625" style="2" customWidth="1"/>
    <col min="12306" max="12307" width="20.33203125" style="2" customWidth="1"/>
    <col min="12308" max="12308" width="16.88671875" style="2" customWidth="1"/>
    <col min="12309" max="12309" width="6.88671875" style="2" customWidth="1"/>
    <col min="12310" max="12312" width="7.6640625" style="2" customWidth="1"/>
    <col min="12313" max="12313" width="7" style="2" customWidth="1"/>
    <col min="12314" max="12314" width="10.88671875" style="2" customWidth="1"/>
    <col min="12315" max="12315" width="6.88671875" style="2" customWidth="1"/>
    <col min="12316" max="12319" width="7.6640625" style="2" customWidth="1"/>
    <col min="12320" max="12320" width="10.88671875" style="2" customWidth="1"/>
    <col min="12321" max="12544" width="9" style="2"/>
    <col min="12545" max="12545" width="5.88671875" style="2" customWidth="1"/>
    <col min="12546" max="12555" width="6" style="2" customWidth="1"/>
    <col min="12556" max="12556" width="6.6640625" style="2" customWidth="1"/>
    <col min="12557" max="12557" width="6.44140625" style="2" customWidth="1"/>
    <col min="12558" max="12558" width="7" style="2" customWidth="1"/>
    <col min="12559" max="12559" width="7.109375" style="2" customWidth="1"/>
    <col min="12560" max="12560" width="8.6640625" style="2" customWidth="1"/>
    <col min="12561" max="12561" width="14.6640625" style="2" customWidth="1"/>
    <col min="12562" max="12563" width="20.33203125" style="2" customWidth="1"/>
    <col min="12564" max="12564" width="16.88671875" style="2" customWidth="1"/>
    <col min="12565" max="12565" width="6.88671875" style="2" customWidth="1"/>
    <col min="12566" max="12568" width="7.6640625" style="2" customWidth="1"/>
    <col min="12569" max="12569" width="7" style="2" customWidth="1"/>
    <col min="12570" max="12570" width="10.88671875" style="2" customWidth="1"/>
    <col min="12571" max="12571" width="6.88671875" style="2" customWidth="1"/>
    <col min="12572" max="12575" width="7.6640625" style="2" customWidth="1"/>
    <col min="12576" max="12576" width="10.88671875" style="2" customWidth="1"/>
    <col min="12577" max="12800" width="9" style="2"/>
    <col min="12801" max="12801" width="5.88671875" style="2" customWidth="1"/>
    <col min="12802" max="12811" width="6" style="2" customWidth="1"/>
    <col min="12812" max="12812" width="6.6640625" style="2" customWidth="1"/>
    <col min="12813" max="12813" width="6.44140625" style="2" customWidth="1"/>
    <col min="12814" max="12814" width="7" style="2" customWidth="1"/>
    <col min="12815" max="12815" width="7.109375" style="2" customWidth="1"/>
    <col min="12816" max="12816" width="8.6640625" style="2" customWidth="1"/>
    <col min="12817" max="12817" width="14.6640625" style="2" customWidth="1"/>
    <col min="12818" max="12819" width="20.33203125" style="2" customWidth="1"/>
    <col min="12820" max="12820" width="16.88671875" style="2" customWidth="1"/>
    <col min="12821" max="12821" width="6.88671875" style="2" customWidth="1"/>
    <col min="12822" max="12824" width="7.6640625" style="2" customWidth="1"/>
    <col min="12825" max="12825" width="7" style="2" customWidth="1"/>
    <col min="12826" max="12826" width="10.88671875" style="2" customWidth="1"/>
    <col min="12827" max="12827" width="6.88671875" style="2" customWidth="1"/>
    <col min="12828" max="12831" width="7.6640625" style="2" customWidth="1"/>
    <col min="12832" max="12832" width="10.88671875" style="2" customWidth="1"/>
    <col min="12833" max="13056" width="9" style="2"/>
    <col min="13057" max="13057" width="5.88671875" style="2" customWidth="1"/>
    <col min="13058" max="13067" width="6" style="2" customWidth="1"/>
    <col min="13068" max="13068" width="6.6640625" style="2" customWidth="1"/>
    <col min="13069" max="13069" width="6.44140625" style="2" customWidth="1"/>
    <col min="13070" max="13070" width="7" style="2" customWidth="1"/>
    <col min="13071" max="13071" width="7.109375" style="2" customWidth="1"/>
    <col min="13072" max="13072" width="8.6640625" style="2" customWidth="1"/>
    <col min="13073" max="13073" width="14.6640625" style="2" customWidth="1"/>
    <col min="13074" max="13075" width="20.33203125" style="2" customWidth="1"/>
    <col min="13076" max="13076" width="16.88671875" style="2" customWidth="1"/>
    <col min="13077" max="13077" width="6.88671875" style="2" customWidth="1"/>
    <col min="13078" max="13080" width="7.6640625" style="2" customWidth="1"/>
    <col min="13081" max="13081" width="7" style="2" customWidth="1"/>
    <col min="13082" max="13082" width="10.88671875" style="2" customWidth="1"/>
    <col min="13083" max="13083" width="6.88671875" style="2" customWidth="1"/>
    <col min="13084" max="13087" width="7.6640625" style="2" customWidth="1"/>
    <col min="13088" max="13088" width="10.88671875" style="2" customWidth="1"/>
    <col min="13089" max="13312" width="9" style="2"/>
    <col min="13313" max="13313" width="5.88671875" style="2" customWidth="1"/>
    <col min="13314" max="13323" width="6" style="2" customWidth="1"/>
    <col min="13324" max="13324" width="6.6640625" style="2" customWidth="1"/>
    <col min="13325" max="13325" width="6.44140625" style="2" customWidth="1"/>
    <col min="13326" max="13326" width="7" style="2" customWidth="1"/>
    <col min="13327" max="13327" width="7.109375" style="2" customWidth="1"/>
    <col min="13328" max="13328" width="8.6640625" style="2" customWidth="1"/>
    <col min="13329" max="13329" width="14.6640625" style="2" customWidth="1"/>
    <col min="13330" max="13331" width="20.33203125" style="2" customWidth="1"/>
    <col min="13332" max="13332" width="16.88671875" style="2" customWidth="1"/>
    <col min="13333" max="13333" width="6.88671875" style="2" customWidth="1"/>
    <col min="13334" max="13336" width="7.6640625" style="2" customWidth="1"/>
    <col min="13337" max="13337" width="7" style="2" customWidth="1"/>
    <col min="13338" max="13338" width="10.88671875" style="2" customWidth="1"/>
    <col min="13339" max="13339" width="6.88671875" style="2" customWidth="1"/>
    <col min="13340" max="13343" width="7.6640625" style="2" customWidth="1"/>
    <col min="13344" max="13344" width="10.88671875" style="2" customWidth="1"/>
    <col min="13345" max="13568" width="9" style="2"/>
    <col min="13569" max="13569" width="5.88671875" style="2" customWidth="1"/>
    <col min="13570" max="13579" width="6" style="2" customWidth="1"/>
    <col min="13580" max="13580" width="6.6640625" style="2" customWidth="1"/>
    <col min="13581" max="13581" width="6.44140625" style="2" customWidth="1"/>
    <col min="13582" max="13582" width="7" style="2" customWidth="1"/>
    <col min="13583" max="13583" width="7.109375" style="2" customWidth="1"/>
    <col min="13584" max="13584" width="8.6640625" style="2" customWidth="1"/>
    <col min="13585" max="13585" width="14.6640625" style="2" customWidth="1"/>
    <col min="13586" max="13587" width="20.33203125" style="2" customWidth="1"/>
    <col min="13588" max="13588" width="16.88671875" style="2" customWidth="1"/>
    <col min="13589" max="13589" width="6.88671875" style="2" customWidth="1"/>
    <col min="13590" max="13592" width="7.6640625" style="2" customWidth="1"/>
    <col min="13593" max="13593" width="7" style="2" customWidth="1"/>
    <col min="13594" max="13594" width="10.88671875" style="2" customWidth="1"/>
    <col min="13595" max="13595" width="6.88671875" style="2" customWidth="1"/>
    <col min="13596" max="13599" width="7.6640625" style="2" customWidth="1"/>
    <col min="13600" max="13600" width="10.88671875" style="2" customWidth="1"/>
    <col min="13601" max="13824" width="9" style="2"/>
    <col min="13825" max="13825" width="5.88671875" style="2" customWidth="1"/>
    <col min="13826" max="13835" width="6" style="2" customWidth="1"/>
    <col min="13836" max="13836" width="6.6640625" style="2" customWidth="1"/>
    <col min="13837" max="13837" width="6.44140625" style="2" customWidth="1"/>
    <col min="13838" max="13838" width="7" style="2" customWidth="1"/>
    <col min="13839" max="13839" width="7.109375" style="2" customWidth="1"/>
    <col min="13840" max="13840" width="8.6640625" style="2" customWidth="1"/>
    <col min="13841" max="13841" width="14.6640625" style="2" customWidth="1"/>
    <col min="13842" max="13843" width="20.33203125" style="2" customWidth="1"/>
    <col min="13844" max="13844" width="16.88671875" style="2" customWidth="1"/>
    <col min="13845" max="13845" width="6.88671875" style="2" customWidth="1"/>
    <col min="13846" max="13848" width="7.6640625" style="2" customWidth="1"/>
    <col min="13849" max="13849" width="7" style="2" customWidth="1"/>
    <col min="13850" max="13850" width="10.88671875" style="2" customWidth="1"/>
    <col min="13851" max="13851" width="6.88671875" style="2" customWidth="1"/>
    <col min="13852" max="13855" width="7.6640625" style="2" customWidth="1"/>
    <col min="13856" max="13856" width="10.88671875" style="2" customWidth="1"/>
    <col min="13857" max="14080" width="9" style="2"/>
    <col min="14081" max="14081" width="5.88671875" style="2" customWidth="1"/>
    <col min="14082" max="14091" width="6" style="2" customWidth="1"/>
    <col min="14092" max="14092" width="6.6640625" style="2" customWidth="1"/>
    <col min="14093" max="14093" width="6.44140625" style="2" customWidth="1"/>
    <col min="14094" max="14094" width="7" style="2" customWidth="1"/>
    <col min="14095" max="14095" width="7.109375" style="2" customWidth="1"/>
    <col min="14096" max="14096" width="8.6640625" style="2" customWidth="1"/>
    <col min="14097" max="14097" width="14.6640625" style="2" customWidth="1"/>
    <col min="14098" max="14099" width="20.33203125" style="2" customWidth="1"/>
    <col min="14100" max="14100" width="16.88671875" style="2" customWidth="1"/>
    <col min="14101" max="14101" width="6.88671875" style="2" customWidth="1"/>
    <col min="14102" max="14104" width="7.6640625" style="2" customWidth="1"/>
    <col min="14105" max="14105" width="7" style="2" customWidth="1"/>
    <col min="14106" max="14106" width="10.88671875" style="2" customWidth="1"/>
    <col min="14107" max="14107" width="6.88671875" style="2" customWidth="1"/>
    <col min="14108" max="14111" width="7.6640625" style="2" customWidth="1"/>
    <col min="14112" max="14112" width="10.88671875" style="2" customWidth="1"/>
    <col min="14113" max="14336" width="9" style="2"/>
    <col min="14337" max="14337" width="5.88671875" style="2" customWidth="1"/>
    <col min="14338" max="14347" width="6" style="2" customWidth="1"/>
    <col min="14348" max="14348" width="6.6640625" style="2" customWidth="1"/>
    <col min="14349" max="14349" width="6.44140625" style="2" customWidth="1"/>
    <col min="14350" max="14350" width="7" style="2" customWidth="1"/>
    <col min="14351" max="14351" width="7.109375" style="2" customWidth="1"/>
    <col min="14352" max="14352" width="8.6640625" style="2" customWidth="1"/>
    <col min="14353" max="14353" width="14.6640625" style="2" customWidth="1"/>
    <col min="14354" max="14355" width="20.33203125" style="2" customWidth="1"/>
    <col min="14356" max="14356" width="16.88671875" style="2" customWidth="1"/>
    <col min="14357" max="14357" width="6.88671875" style="2" customWidth="1"/>
    <col min="14358" max="14360" width="7.6640625" style="2" customWidth="1"/>
    <col min="14361" max="14361" width="7" style="2" customWidth="1"/>
    <col min="14362" max="14362" width="10.88671875" style="2" customWidth="1"/>
    <col min="14363" max="14363" width="6.88671875" style="2" customWidth="1"/>
    <col min="14364" max="14367" width="7.6640625" style="2" customWidth="1"/>
    <col min="14368" max="14368" width="10.88671875" style="2" customWidth="1"/>
    <col min="14369" max="14592" width="9" style="2"/>
    <col min="14593" max="14593" width="5.88671875" style="2" customWidth="1"/>
    <col min="14594" max="14603" width="6" style="2" customWidth="1"/>
    <col min="14604" max="14604" width="6.6640625" style="2" customWidth="1"/>
    <col min="14605" max="14605" width="6.44140625" style="2" customWidth="1"/>
    <col min="14606" max="14606" width="7" style="2" customWidth="1"/>
    <col min="14607" max="14607" width="7.109375" style="2" customWidth="1"/>
    <col min="14608" max="14608" width="8.6640625" style="2" customWidth="1"/>
    <col min="14609" max="14609" width="14.6640625" style="2" customWidth="1"/>
    <col min="14610" max="14611" width="20.33203125" style="2" customWidth="1"/>
    <col min="14612" max="14612" width="16.88671875" style="2" customWidth="1"/>
    <col min="14613" max="14613" width="6.88671875" style="2" customWidth="1"/>
    <col min="14614" max="14616" width="7.6640625" style="2" customWidth="1"/>
    <col min="14617" max="14617" width="7" style="2" customWidth="1"/>
    <col min="14618" max="14618" width="10.88671875" style="2" customWidth="1"/>
    <col min="14619" max="14619" width="6.88671875" style="2" customWidth="1"/>
    <col min="14620" max="14623" width="7.6640625" style="2" customWidth="1"/>
    <col min="14624" max="14624" width="10.88671875" style="2" customWidth="1"/>
    <col min="14625" max="14848" width="9" style="2"/>
    <col min="14849" max="14849" width="5.88671875" style="2" customWidth="1"/>
    <col min="14850" max="14859" width="6" style="2" customWidth="1"/>
    <col min="14860" max="14860" width="6.6640625" style="2" customWidth="1"/>
    <col min="14861" max="14861" width="6.44140625" style="2" customWidth="1"/>
    <col min="14862" max="14862" width="7" style="2" customWidth="1"/>
    <col min="14863" max="14863" width="7.109375" style="2" customWidth="1"/>
    <col min="14864" max="14864" width="8.6640625" style="2" customWidth="1"/>
    <col min="14865" max="14865" width="14.6640625" style="2" customWidth="1"/>
    <col min="14866" max="14867" width="20.33203125" style="2" customWidth="1"/>
    <col min="14868" max="14868" width="16.88671875" style="2" customWidth="1"/>
    <col min="14869" max="14869" width="6.88671875" style="2" customWidth="1"/>
    <col min="14870" max="14872" width="7.6640625" style="2" customWidth="1"/>
    <col min="14873" max="14873" width="7" style="2" customWidth="1"/>
    <col min="14874" max="14874" width="10.88671875" style="2" customWidth="1"/>
    <col min="14875" max="14875" width="6.88671875" style="2" customWidth="1"/>
    <col min="14876" max="14879" width="7.6640625" style="2" customWidth="1"/>
    <col min="14880" max="14880" width="10.88671875" style="2" customWidth="1"/>
    <col min="14881" max="15104" width="9" style="2"/>
    <col min="15105" max="15105" width="5.88671875" style="2" customWidth="1"/>
    <col min="15106" max="15115" width="6" style="2" customWidth="1"/>
    <col min="15116" max="15116" width="6.6640625" style="2" customWidth="1"/>
    <col min="15117" max="15117" width="6.44140625" style="2" customWidth="1"/>
    <col min="15118" max="15118" width="7" style="2" customWidth="1"/>
    <col min="15119" max="15119" width="7.109375" style="2" customWidth="1"/>
    <col min="15120" max="15120" width="8.6640625" style="2" customWidth="1"/>
    <col min="15121" max="15121" width="14.6640625" style="2" customWidth="1"/>
    <col min="15122" max="15123" width="20.33203125" style="2" customWidth="1"/>
    <col min="15124" max="15124" width="16.88671875" style="2" customWidth="1"/>
    <col min="15125" max="15125" width="6.88671875" style="2" customWidth="1"/>
    <col min="15126" max="15128" width="7.6640625" style="2" customWidth="1"/>
    <col min="15129" max="15129" width="7" style="2" customWidth="1"/>
    <col min="15130" max="15130" width="10.88671875" style="2" customWidth="1"/>
    <col min="15131" max="15131" width="6.88671875" style="2" customWidth="1"/>
    <col min="15132" max="15135" width="7.6640625" style="2" customWidth="1"/>
    <col min="15136" max="15136" width="10.88671875" style="2" customWidth="1"/>
    <col min="15137" max="15360" width="9" style="2"/>
    <col min="15361" max="15361" width="5.88671875" style="2" customWidth="1"/>
    <col min="15362" max="15371" width="6" style="2" customWidth="1"/>
    <col min="15372" max="15372" width="6.6640625" style="2" customWidth="1"/>
    <col min="15373" max="15373" width="6.44140625" style="2" customWidth="1"/>
    <col min="15374" max="15374" width="7" style="2" customWidth="1"/>
    <col min="15375" max="15375" width="7.109375" style="2" customWidth="1"/>
    <col min="15376" max="15376" width="8.6640625" style="2" customWidth="1"/>
    <col min="15377" max="15377" width="14.6640625" style="2" customWidth="1"/>
    <col min="15378" max="15379" width="20.33203125" style="2" customWidth="1"/>
    <col min="15380" max="15380" width="16.88671875" style="2" customWidth="1"/>
    <col min="15381" max="15381" width="6.88671875" style="2" customWidth="1"/>
    <col min="15382" max="15384" width="7.6640625" style="2" customWidth="1"/>
    <col min="15385" max="15385" width="7" style="2" customWidth="1"/>
    <col min="15386" max="15386" width="10.88671875" style="2" customWidth="1"/>
    <col min="15387" max="15387" width="6.88671875" style="2" customWidth="1"/>
    <col min="15388" max="15391" width="7.6640625" style="2" customWidth="1"/>
    <col min="15392" max="15392" width="10.88671875" style="2" customWidth="1"/>
    <col min="15393" max="15616" width="9" style="2"/>
    <col min="15617" max="15617" width="5.88671875" style="2" customWidth="1"/>
    <col min="15618" max="15627" width="6" style="2" customWidth="1"/>
    <col min="15628" max="15628" width="6.6640625" style="2" customWidth="1"/>
    <col min="15629" max="15629" width="6.44140625" style="2" customWidth="1"/>
    <col min="15630" max="15630" width="7" style="2" customWidth="1"/>
    <col min="15631" max="15631" width="7.109375" style="2" customWidth="1"/>
    <col min="15632" max="15632" width="8.6640625" style="2" customWidth="1"/>
    <col min="15633" max="15633" width="14.6640625" style="2" customWidth="1"/>
    <col min="15634" max="15635" width="20.33203125" style="2" customWidth="1"/>
    <col min="15636" max="15636" width="16.88671875" style="2" customWidth="1"/>
    <col min="15637" max="15637" width="6.88671875" style="2" customWidth="1"/>
    <col min="15638" max="15640" width="7.6640625" style="2" customWidth="1"/>
    <col min="15641" max="15641" width="7" style="2" customWidth="1"/>
    <col min="15642" max="15642" width="10.88671875" style="2" customWidth="1"/>
    <col min="15643" max="15643" width="6.88671875" style="2" customWidth="1"/>
    <col min="15644" max="15647" width="7.6640625" style="2" customWidth="1"/>
    <col min="15648" max="15648" width="10.88671875" style="2" customWidth="1"/>
    <col min="15649" max="15872" width="9" style="2"/>
    <col min="15873" max="15873" width="5.88671875" style="2" customWidth="1"/>
    <col min="15874" max="15883" width="6" style="2" customWidth="1"/>
    <col min="15884" max="15884" width="6.6640625" style="2" customWidth="1"/>
    <col min="15885" max="15885" width="6.44140625" style="2" customWidth="1"/>
    <col min="15886" max="15886" width="7" style="2" customWidth="1"/>
    <col min="15887" max="15887" width="7.109375" style="2" customWidth="1"/>
    <col min="15888" max="15888" width="8.6640625" style="2" customWidth="1"/>
    <col min="15889" max="15889" width="14.6640625" style="2" customWidth="1"/>
    <col min="15890" max="15891" width="20.33203125" style="2" customWidth="1"/>
    <col min="15892" max="15892" width="16.88671875" style="2" customWidth="1"/>
    <col min="15893" max="15893" width="6.88671875" style="2" customWidth="1"/>
    <col min="15894" max="15896" width="7.6640625" style="2" customWidth="1"/>
    <col min="15897" max="15897" width="7" style="2" customWidth="1"/>
    <col min="15898" max="15898" width="10.88671875" style="2" customWidth="1"/>
    <col min="15899" max="15899" width="6.88671875" style="2" customWidth="1"/>
    <col min="15900" max="15903" width="7.6640625" style="2" customWidth="1"/>
    <col min="15904" max="15904" width="10.88671875" style="2" customWidth="1"/>
    <col min="15905" max="16128" width="9" style="2"/>
    <col min="16129" max="16129" width="5.88671875" style="2" customWidth="1"/>
    <col min="16130" max="16139" width="6" style="2" customWidth="1"/>
    <col min="16140" max="16140" width="6.6640625" style="2" customWidth="1"/>
    <col min="16141" max="16141" width="6.44140625" style="2" customWidth="1"/>
    <col min="16142" max="16142" width="7" style="2" customWidth="1"/>
    <col min="16143" max="16143" width="7.109375" style="2" customWidth="1"/>
    <col min="16144" max="16144" width="8.6640625" style="2" customWidth="1"/>
    <col min="16145" max="16145" width="14.6640625" style="2" customWidth="1"/>
    <col min="16146" max="16147" width="20.33203125" style="2" customWidth="1"/>
    <col min="16148" max="16148" width="16.88671875" style="2" customWidth="1"/>
    <col min="16149" max="16149" width="6.88671875" style="2" customWidth="1"/>
    <col min="16150" max="16152" width="7.6640625" style="2" customWidth="1"/>
    <col min="16153" max="16153" width="7" style="2" customWidth="1"/>
    <col min="16154" max="16154" width="10.88671875" style="2" customWidth="1"/>
    <col min="16155" max="16155" width="6.88671875" style="2" customWidth="1"/>
    <col min="16156" max="16159" width="7.6640625" style="2" customWidth="1"/>
    <col min="16160" max="16160" width="10.88671875" style="2" customWidth="1"/>
    <col min="16161" max="16384" width="9" style="2"/>
  </cols>
  <sheetData>
    <row r="1" spans="1:32" ht="35.25" customHeight="1" thickBot="1">
      <c r="A1" s="872" t="s">
        <v>159</v>
      </c>
      <c r="B1" s="872"/>
      <c r="E1" s="873" t="s">
        <v>160</v>
      </c>
      <c r="F1" s="873"/>
      <c r="G1" s="873"/>
      <c r="H1" s="873"/>
      <c r="I1" s="873"/>
      <c r="J1" s="873"/>
      <c r="K1" s="873"/>
      <c r="L1" s="873"/>
      <c r="M1" s="873"/>
      <c r="N1" s="873"/>
      <c r="O1" s="873"/>
      <c r="P1" s="873"/>
      <c r="Q1" s="873"/>
      <c r="R1" s="873"/>
      <c r="T1" s="2" t="e">
        <f>V2</f>
        <v>#N/A</v>
      </c>
      <c r="U1" s="2" t="s">
        <v>339</v>
      </c>
    </row>
    <row r="2" spans="1:32" s="153" customFormat="1" ht="30.75" customHeight="1" thickBot="1">
      <c r="A2" s="7" t="str">
        <f>別紙5【要入力】!B2</f>
        <v>令和６年度</v>
      </c>
      <c r="C2" s="1044" t="str">
        <f>IF(COUNTIF(R9:S20,"入力エラー")=0,"","37～39の入力に矛盾があります。")</f>
        <v/>
      </c>
      <c r="D2" s="1044"/>
      <c r="E2" s="1044"/>
      <c r="F2" s="1044"/>
      <c r="G2" s="1044"/>
      <c r="H2" s="1044"/>
      <c r="I2" s="1044"/>
      <c r="Q2" s="154" t="s">
        <v>2</v>
      </c>
      <c r="R2" s="1027" t="e">
        <f>別紙5【要入力】!R2</f>
        <v>#N/A</v>
      </c>
      <c r="S2" s="1027"/>
      <c r="T2" s="1027"/>
      <c r="V2" s="155" t="e">
        <f>別紙5【要入力】!AE1</f>
        <v>#N/A</v>
      </c>
    </row>
    <row r="3" spans="1:32" s="1" customFormat="1" ht="283.5" customHeight="1" thickBot="1">
      <c r="P3" s="156" t="s">
        <v>4</v>
      </c>
      <c r="T3" s="156" t="s">
        <v>69</v>
      </c>
    </row>
    <row r="4" spans="1:32" ht="22.5" customHeight="1">
      <c r="A4" s="1028" t="s">
        <v>6</v>
      </c>
      <c r="B4" s="882" t="s">
        <v>7</v>
      </c>
      <c r="C4" s="883"/>
      <c r="D4" s="883"/>
      <c r="E4" s="883"/>
      <c r="F4" s="883"/>
      <c r="G4" s="883"/>
      <c r="H4" s="883"/>
      <c r="I4" s="883"/>
      <c r="J4" s="883"/>
      <c r="K4" s="1031"/>
      <c r="L4" s="1032" t="s">
        <v>161</v>
      </c>
      <c r="M4" s="878"/>
      <c r="N4" s="878"/>
      <c r="O4" s="878"/>
      <c r="P4" s="878"/>
      <c r="Q4" s="882" t="s">
        <v>153</v>
      </c>
      <c r="R4" s="883"/>
      <c r="S4" s="883"/>
      <c r="T4" s="884"/>
    </row>
    <row r="5" spans="1:32" ht="15" customHeight="1">
      <c r="A5" s="1029"/>
      <c r="B5" s="1033">
        <v>0.33333333333333331</v>
      </c>
      <c r="C5" s="886"/>
      <c r="D5" s="886"/>
      <c r="E5" s="886"/>
      <c r="F5" s="886"/>
      <c r="G5" s="1033">
        <v>0.70833333333333337</v>
      </c>
      <c r="H5" s="886"/>
      <c r="I5" s="886"/>
      <c r="J5" s="886"/>
      <c r="K5" s="887"/>
      <c r="L5" s="157" t="s">
        <v>162</v>
      </c>
      <c r="M5" s="1034" t="s">
        <v>163</v>
      </c>
      <c r="N5" s="1035"/>
      <c r="O5" s="1035"/>
      <c r="P5" s="1036"/>
      <c r="Q5" s="158" t="s">
        <v>164</v>
      </c>
      <c r="R5" s="1039" t="s">
        <v>165</v>
      </c>
      <c r="S5" s="1040"/>
      <c r="T5" s="1041" t="s">
        <v>47</v>
      </c>
    </row>
    <row r="6" spans="1:32" ht="24" customHeight="1">
      <c r="A6" s="1029"/>
      <c r="B6" s="941" t="s">
        <v>166</v>
      </c>
      <c r="C6" s="941" t="s">
        <v>167</v>
      </c>
      <c r="D6" s="941" t="s">
        <v>168</v>
      </c>
      <c r="E6" s="941" t="s">
        <v>169</v>
      </c>
      <c r="F6" s="941" t="s">
        <v>21</v>
      </c>
      <c r="G6" s="941" t="s">
        <v>166</v>
      </c>
      <c r="H6" s="941" t="s">
        <v>167</v>
      </c>
      <c r="I6" s="941" t="s">
        <v>168</v>
      </c>
      <c r="J6" s="941" t="s">
        <v>169</v>
      </c>
      <c r="K6" s="1046" t="s">
        <v>21</v>
      </c>
      <c r="L6" s="1048" t="s">
        <v>39</v>
      </c>
      <c r="M6" s="1050" t="s">
        <v>39</v>
      </c>
      <c r="N6" s="1052" t="s">
        <v>170</v>
      </c>
      <c r="O6" s="1052"/>
      <c r="P6" s="1052"/>
      <c r="Q6" s="1037" t="s">
        <v>171</v>
      </c>
      <c r="R6" s="1037" t="s">
        <v>172</v>
      </c>
      <c r="S6" s="1037" t="s">
        <v>173</v>
      </c>
      <c r="T6" s="1042"/>
      <c r="U6" s="880" t="s">
        <v>174</v>
      </c>
      <c r="V6" s="880"/>
      <c r="W6" s="880"/>
      <c r="X6" s="880"/>
      <c r="Y6" s="880"/>
      <c r="Z6" s="880"/>
      <c r="AA6" s="880"/>
      <c r="AB6" s="880"/>
      <c r="AC6" s="880"/>
      <c r="AD6" s="880"/>
      <c r="AE6" s="880"/>
      <c r="AF6" s="880"/>
    </row>
    <row r="7" spans="1:32" ht="24" customHeight="1">
      <c r="A7" s="1029"/>
      <c r="B7" s="1043"/>
      <c r="C7" s="1043"/>
      <c r="D7" s="1043"/>
      <c r="E7" s="1043"/>
      <c r="F7" s="1043"/>
      <c r="G7" s="1043"/>
      <c r="H7" s="1043"/>
      <c r="I7" s="1043"/>
      <c r="J7" s="1043"/>
      <c r="K7" s="1047"/>
      <c r="L7" s="1049"/>
      <c r="M7" s="1051"/>
      <c r="N7" s="159" t="s">
        <v>175</v>
      </c>
      <c r="O7" s="10" t="s">
        <v>176</v>
      </c>
      <c r="P7" s="160" t="s">
        <v>177</v>
      </c>
      <c r="Q7" s="1038"/>
      <c r="R7" s="1038"/>
      <c r="S7" s="1038"/>
      <c r="T7" s="406"/>
      <c r="U7" s="1045">
        <v>0.33333333333333331</v>
      </c>
      <c r="V7" s="880"/>
      <c r="W7" s="880"/>
      <c r="X7" s="880"/>
      <c r="Y7" s="880"/>
      <c r="Z7" s="880"/>
      <c r="AA7" s="1045">
        <v>0.70833333333333337</v>
      </c>
      <c r="AB7" s="880"/>
      <c r="AC7" s="880"/>
      <c r="AD7" s="880"/>
      <c r="AE7" s="880"/>
      <c r="AF7" s="880"/>
    </row>
    <row r="8" spans="1:32" ht="27.75" customHeight="1" thickBot="1">
      <c r="A8" s="1030"/>
      <c r="B8" s="384">
        <v>25</v>
      </c>
      <c r="C8" s="384">
        <v>26</v>
      </c>
      <c r="D8" s="384">
        <v>27</v>
      </c>
      <c r="E8" s="384">
        <v>28</v>
      </c>
      <c r="F8" s="407">
        <v>29</v>
      </c>
      <c r="G8" s="384">
        <v>30</v>
      </c>
      <c r="H8" s="384">
        <v>31</v>
      </c>
      <c r="I8" s="384">
        <v>32</v>
      </c>
      <c r="J8" s="384">
        <v>33</v>
      </c>
      <c r="K8" s="408">
        <v>34</v>
      </c>
      <c r="L8" s="409">
        <v>35</v>
      </c>
      <c r="M8" s="407">
        <v>36</v>
      </c>
      <c r="N8" s="384">
        <v>37</v>
      </c>
      <c r="O8" s="384">
        <v>38</v>
      </c>
      <c r="P8" s="384">
        <v>39</v>
      </c>
      <c r="Q8" s="161">
        <v>80500</v>
      </c>
      <c r="R8" s="162">
        <v>60400</v>
      </c>
      <c r="S8" s="163">
        <v>40500</v>
      </c>
      <c r="T8" s="164">
        <v>40</v>
      </c>
      <c r="U8" s="90" t="s">
        <v>43</v>
      </c>
      <c r="V8" s="90" t="s">
        <v>44</v>
      </c>
      <c r="W8" s="90" t="s">
        <v>45</v>
      </c>
      <c r="X8" s="90" t="s">
        <v>46</v>
      </c>
      <c r="Y8" s="90" t="s">
        <v>47</v>
      </c>
      <c r="Z8" s="165" t="s">
        <v>39</v>
      </c>
      <c r="AA8" s="90" t="s">
        <v>43</v>
      </c>
      <c r="AB8" s="90" t="s">
        <v>44</v>
      </c>
      <c r="AC8" s="90" t="s">
        <v>45</v>
      </c>
      <c r="AD8" s="90" t="s">
        <v>46</v>
      </c>
      <c r="AE8" s="90" t="s">
        <v>47</v>
      </c>
      <c r="AF8" s="165" t="s">
        <v>39</v>
      </c>
    </row>
    <row r="9" spans="1:32" ht="27" customHeight="1" thickTop="1">
      <c r="A9" s="380" t="s">
        <v>1120</v>
      </c>
      <c r="B9" s="632"/>
      <c r="C9" s="632"/>
      <c r="D9" s="632"/>
      <c r="E9" s="632"/>
      <c r="F9" s="15">
        <f>SUM(B9:E9)</f>
        <v>0</v>
      </c>
      <c r="G9" s="632"/>
      <c r="H9" s="632"/>
      <c r="I9" s="632"/>
      <c r="J9" s="632"/>
      <c r="K9" s="166">
        <f t="shared" ref="K9:K20" si="0">SUM(G9:J9)</f>
        <v>0</v>
      </c>
      <c r="L9" s="167">
        <f>Z9</f>
        <v>2</v>
      </c>
      <c r="M9" s="168">
        <f>AF9</f>
        <v>2</v>
      </c>
      <c r="N9" s="632">
        <v>2</v>
      </c>
      <c r="O9" s="632"/>
      <c r="P9" s="632"/>
      <c r="Q9" s="169">
        <f>L9*Q$8</f>
        <v>161000</v>
      </c>
      <c r="R9" s="170">
        <f t="shared" ref="R9:R16" si="1">IF(AND(N9=2,COUNTBLANK(O9)=1,COUNTBLANK(P9)=1),(M9-N9)*$R$8,IF(AND(COUNTBLANK(N9)=1,O9=1,COUNTBLANK(P9)=1),(M9-O9)*$R$8,IF(AND(COUNTBLANK(N9)=1,COUNTBLANK(O9)=1,COUNTBLANK(P9)=0),(M9-P9)*$R$8,"入力エラー")))</f>
        <v>0</v>
      </c>
      <c r="S9" s="170">
        <f t="shared" ref="S9:S16" si="2">IF(AND(N9=2,COUNTBLANK(O9)=1,COUNTBLANK(P9)=1),N9*$S$8,IF(AND(COUNTBLANK(N9)=1,O9=1,COUNTBLANK(P9)=1),O9*$S$8,IF(AND(COUNTBLANK(N9)=1,COUNTBLANK(O9)=1,COUNTBLANK(P9)=0),P9*$S$8,"入力エラー")))</f>
        <v>81000</v>
      </c>
      <c r="T9" s="171">
        <f>IF(OR(R9="入力エラー",S9="入力エラー"),"入力エラー",SUM(Q9:S9))</f>
        <v>242000</v>
      </c>
      <c r="U9" s="172">
        <f>ROUNDDOWN(B9/3,1)</f>
        <v>0</v>
      </c>
      <c r="V9" s="172">
        <f t="shared" ref="V9:V20" si="3">ROUNDDOWN(C9/6,1)</f>
        <v>0</v>
      </c>
      <c r="W9" s="172">
        <f t="shared" ref="W9:W20" si="4">ROUNDDOWN(D9/20,1)</f>
        <v>0</v>
      </c>
      <c r="X9" s="172">
        <f t="shared" ref="X9:X20" si="5">ROUNDDOWN(E9/30,1)</f>
        <v>0</v>
      </c>
      <c r="Y9" s="173">
        <f>ROUND(SUM(U9:X9),0)</f>
        <v>0</v>
      </c>
      <c r="Z9" s="174">
        <f>IF(Y9&gt;2,Y9,2)</f>
        <v>2</v>
      </c>
      <c r="AA9" s="172">
        <f t="shared" ref="AA9:AA20" si="6">ROUNDDOWN(G9/3,1)</f>
        <v>0</v>
      </c>
      <c r="AB9" s="172">
        <f t="shared" ref="AB9:AB20" si="7">ROUNDDOWN(H9/6,1)</f>
        <v>0</v>
      </c>
      <c r="AC9" s="172">
        <f t="shared" ref="AC9:AC20" si="8">ROUNDDOWN(I9/20,1)</f>
        <v>0</v>
      </c>
      <c r="AD9" s="172">
        <f t="shared" ref="AD9:AD20" si="9">ROUNDDOWN(J9/30,1)</f>
        <v>0</v>
      </c>
      <c r="AE9" s="173">
        <f>ROUND(SUM(AA9:AD9),0)</f>
        <v>0</v>
      </c>
      <c r="AF9" s="174">
        <f>IF(AE9&gt;2,AE9,2)</f>
        <v>2</v>
      </c>
    </row>
    <row r="10" spans="1:32" ht="27" customHeight="1">
      <c r="A10" s="381" t="s">
        <v>1121</v>
      </c>
      <c r="B10" s="632"/>
      <c r="C10" s="632"/>
      <c r="D10" s="632"/>
      <c r="E10" s="632"/>
      <c r="F10" s="15">
        <f t="shared" ref="F10:F20" si="10">SUM(B10:E10)</f>
        <v>0</v>
      </c>
      <c r="G10" s="632"/>
      <c r="H10" s="632"/>
      <c r="I10" s="632"/>
      <c r="J10" s="632"/>
      <c r="K10" s="175">
        <f t="shared" si="0"/>
        <v>0</v>
      </c>
      <c r="L10" s="176">
        <f>IF(ROUND(ROUNDDOWN(別紙７【要入力】!B10/3,1)+ROUNDDOWN(別紙７【要入力】!C10/6,1)+ROUNDDOWN(別紙７【要入力】!D10/20,1)+ROUNDDOWN(別紙７【要入力】!E10/30,1),0)&lt;2,2,ROUND(ROUNDDOWN(別紙７【要入力】!B10/3,1)+ROUNDDOWN(別紙７【要入力】!C10/6,1)+ROUNDDOWN(別紙７【要入力】!D10/20,1)+ROUNDDOWN(別紙７【要入力】!E10/30,1),0))</f>
        <v>2</v>
      </c>
      <c r="M10" s="168">
        <f t="shared" ref="M10:M20" si="11">AF10</f>
        <v>2</v>
      </c>
      <c r="N10" s="632">
        <v>2</v>
      </c>
      <c r="O10" s="632"/>
      <c r="P10" s="632"/>
      <c r="Q10" s="169">
        <f t="shared" ref="Q10:Q20" si="12">L10*Q$8</f>
        <v>161000</v>
      </c>
      <c r="R10" s="170">
        <f t="shared" si="1"/>
        <v>0</v>
      </c>
      <c r="S10" s="170">
        <f t="shared" si="2"/>
        <v>81000</v>
      </c>
      <c r="T10" s="171">
        <f t="shared" ref="T10:T20" si="13">SUM(Q10:S10)</f>
        <v>242000</v>
      </c>
      <c r="U10" s="172">
        <f t="shared" ref="U10:U20" si="14">ROUNDDOWN(B10/3,1)</f>
        <v>0</v>
      </c>
      <c r="V10" s="172">
        <f t="shared" si="3"/>
        <v>0</v>
      </c>
      <c r="W10" s="172">
        <f t="shared" si="4"/>
        <v>0</v>
      </c>
      <c r="X10" s="172">
        <f t="shared" si="5"/>
        <v>0</v>
      </c>
      <c r="Y10" s="173">
        <f t="shared" ref="Y10:Y20" si="15">ROUND(SUM(U10:X10),0)</f>
        <v>0</v>
      </c>
      <c r="Z10" s="174">
        <f t="shared" ref="Z10:Z20" si="16">IF(Y10&gt;2,Y10,2)</f>
        <v>2</v>
      </c>
      <c r="AA10" s="172">
        <f t="shared" si="6"/>
        <v>0</v>
      </c>
      <c r="AB10" s="172">
        <f t="shared" si="7"/>
        <v>0</v>
      </c>
      <c r="AC10" s="172">
        <f t="shared" si="8"/>
        <v>0</v>
      </c>
      <c r="AD10" s="172">
        <f t="shared" si="9"/>
        <v>0</v>
      </c>
      <c r="AE10" s="173">
        <f t="shared" ref="AE10:AE20" si="17">ROUND(SUM(AA10:AD10),0)</f>
        <v>0</v>
      </c>
      <c r="AF10" s="174">
        <f t="shared" ref="AF10:AF20" si="18">IF(AE10&gt;2,AE10,2)</f>
        <v>2</v>
      </c>
    </row>
    <row r="11" spans="1:32" ht="27" customHeight="1">
      <c r="A11" s="381" t="s">
        <v>1122</v>
      </c>
      <c r="B11" s="632"/>
      <c r="C11" s="632"/>
      <c r="D11" s="632"/>
      <c r="E11" s="632"/>
      <c r="F11" s="15">
        <f t="shared" si="10"/>
        <v>0</v>
      </c>
      <c r="G11" s="632"/>
      <c r="H11" s="632"/>
      <c r="I11" s="632"/>
      <c r="J11" s="632"/>
      <c r="K11" s="175">
        <f t="shared" si="0"/>
        <v>0</v>
      </c>
      <c r="L11" s="176">
        <f>IF(ROUND(ROUNDDOWN(別紙７【要入力】!B11/3,1)+ROUNDDOWN(別紙７【要入力】!C11/6,1)+ROUNDDOWN(別紙７【要入力】!D11/20,1)+ROUNDDOWN(別紙７【要入力】!E11/30,1),0)&lt;2,2,ROUND(ROUNDDOWN(別紙７【要入力】!B11/3,1)+ROUNDDOWN(別紙７【要入力】!C11/6,1)+ROUNDDOWN(別紙７【要入力】!D11/20,1)+ROUNDDOWN(別紙７【要入力】!E11/30,1),0))</f>
        <v>2</v>
      </c>
      <c r="M11" s="168">
        <f t="shared" si="11"/>
        <v>2</v>
      </c>
      <c r="N11" s="632">
        <v>2</v>
      </c>
      <c r="O11" s="632"/>
      <c r="P11" s="632"/>
      <c r="Q11" s="169">
        <f t="shared" si="12"/>
        <v>161000</v>
      </c>
      <c r="R11" s="170">
        <f t="shared" si="1"/>
        <v>0</v>
      </c>
      <c r="S11" s="170">
        <f t="shared" si="2"/>
        <v>81000</v>
      </c>
      <c r="T11" s="171">
        <f t="shared" si="13"/>
        <v>242000</v>
      </c>
      <c r="U11" s="172">
        <f t="shared" si="14"/>
        <v>0</v>
      </c>
      <c r="V11" s="172">
        <f t="shared" si="3"/>
        <v>0</v>
      </c>
      <c r="W11" s="172">
        <f t="shared" si="4"/>
        <v>0</v>
      </c>
      <c r="X11" s="172">
        <f t="shared" si="5"/>
        <v>0</v>
      </c>
      <c r="Y11" s="173">
        <f t="shared" si="15"/>
        <v>0</v>
      </c>
      <c r="Z11" s="174">
        <f t="shared" si="16"/>
        <v>2</v>
      </c>
      <c r="AA11" s="172">
        <f t="shared" si="6"/>
        <v>0</v>
      </c>
      <c r="AB11" s="172">
        <f t="shared" si="7"/>
        <v>0</v>
      </c>
      <c r="AC11" s="172">
        <f t="shared" si="8"/>
        <v>0</v>
      </c>
      <c r="AD11" s="172">
        <f t="shared" si="9"/>
        <v>0</v>
      </c>
      <c r="AE11" s="173">
        <f t="shared" si="17"/>
        <v>0</v>
      </c>
      <c r="AF11" s="174">
        <f t="shared" si="18"/>
        <v>2</v>
      </c>
    </row>
    <row r="12" spans="1:32" ht="27" customHeight="1">
      <c r="A12" s="381" t="s">
        <v>1123</v>
      </c>
      <c r="B12" s="632"/>
      <c r="C12" s="632"/>
      <c r="D12" s="632"/>
      <c r="E12" s="632"/>
      <c r="F12" s="15">
        <f t="shared" si="10"/>
        <v>0</v>
      </c>
      <c r="G12" s="632"/>
      <c r="H12" s="632"/>
      <c r="I12" s="632"/>
      <c r="J12" s="632"/>
      <c r="K12" s="175">
        <f t="shared" si="0"/>
        <v>0</v>
      </c>
      <c r="L12" s="176">
        <f>IF(ROUND(ROUNDDOWN(別紙７【要入力】!B12/3,1)+ROUNDDOWN(別紙７【要入力】!C12/6,1)+ROUNDDOWN(別紙７【要入力】!D12/20,1)+ROUNDDOWN(別紙７【要入力】!E12/30,1),0)&lt;2,2,ROUND(ROUNDDOWN(別紙７【要入力】!B12/3,1)+ROUNDDOWN(別紙７【要入力】!C12/6,1)+ROUNDDOWN(別紙７【要入力】!D12/20,1)+ROUNDDOWN(別紙７【要入力】!E12/30,1),0))</f>
        <v>2</v>
      </c>
      <c r="M12" s="168">
        <f t="shared" si="11"/>
        <v>2</v>
      </c>
      <c r="N12" s="632">
        <v>2</v>
      </c>
      <c r="O12" s="632"/>
      <c r="P12" s="632"/>
      <c r="Q12" s="169">
        <f t="shared" si="12"/>
        <v>161000</v>
      </c>
      <c r="R12" s="170">
        <f t="shared" si="1"/>
        <v>0</v>
      </c>
      <c r="S12" s="170">
        <f t="shared" si="2"/>
        <v>81000</v>
      </c>
      <c r="T12" s="171">
        <f t="shared" si="13"/>
        <v>242000</v>
      </c>
      <c r="U12" s="172">
        <f t="shared" si="14"/>
        <v>0</v>
      </c>
      <c r="V12" s="172">
        <f t="shared" si="3"/>
        <v>0</v>
      </c>
      <c r="W12" s="172">
        <f t="shared" si="4"/>
        <v>0</v>
      </c>
      <c r="X12" s="172">
        <f t="shared" si="5"/>
        <v>0</v>
      </c>
      <c r="Y12" s="173">
        <f t="shared" si="15"/>
        <v>0</v>
      </c>
      <c r="Z12" s="174">
        <f t="shared" si="16"/>
        <v>2</v>
      </c>
      <c r="AA12" s="172">
        <f t="shared" si="6"/>
        <v>0</v>
      </c>
      <c r="AB12" s="172">
        <f t="shared" si="7"/>
        <v>0</v>
      </c>
      <c r="AC12" s="172">
        <f t="shared" si="8"/>
        <v>0</v>
      </c>
      <c r="AD12" s="172">
        <f t="shared" si="9"/>
        <v>0</v>
      </c>
      <c r="AE12" s="173">
        <f t="shared" si="17"/>
        <v>0</v>
      </c>
      <c r="AF12" s="174">
        <f t="shared" si="18"/>
        <v>2</v>
      </c>
    </row>
    <row r="13" spans="1:32" ht="27" customHeight="1">
      <c r="A13" s="381" t="s">
        <v>1124</v>
      </c>
      <c r="B13" s="632"/>
      <c r="C13" s="632"/>
      <c r="D13" s="632"/>
      <c r="E13" s="632"/>
      <c r="F13" s="15">
        <f t="shared" si="10"/>
        <v>0</v>
      </c>
      <c r="G13" s="632"/>
      <c r="H13" s="632"/>
      <c r="I13" s="632"/>
      <c r="J13" s="632"/>
      <c r="K13" s="175">
        <f t="shared" si="0"/>
        <v>0</v>
      </c>
      <c r="L13" s="176">
        <f>IF(ROUND(ROUNDDOWN(別紙７【要入力】!B13/3,1)+ROUNDDOWN(別紙７【要入力】!C13/6,1)+ROUNDDOWN(別紙７【要入力】!D13/20,1)+ROUNDDOWN(別紙７【要入力】!E13/30,1),0)&lt;2,2,ROUND(ROUNDDOWN(別紙７【要入力】!B13/3,1)+ROUNDDOWN(別紙７【要入力】!C13/6,1)+ROUNDDOWN(別紙７【要入力】!D13/20,1)+ROUNDDOWN(別紙７【要入力】!E13/30,1),0))</f>
        <v>2</v>
      </c>
      <c r="M13" s="168">
        <f t="shared" si="11"/>
        <v>2</v>
      </c>
      <c r="N13" s="632">
        <v>2</v>
      </c>
      <c r="O13" s="632"/>
      <c r="P13" s="632"/>
      <c r="Q13" s="169">
        <f t="shared" si="12"/>
        <v>161000</v>
      </c>
      <c r="R13" s="170">
        <f t="shared" si="1"/>
        <v>0</v>
      </c>
      <c r="S13" s="170">
        <f t="shared" si="2"/>
        <v>81000</v>
      </c>
      <c r="T13" s="171">
        <f t="shared" si="13"/>
        <v>242000</v>
      </c>
      <c r="U13" s="172">
        <f t="shared" si="14"/>
        <v>0</v>
      </c>
      <c r="V13" s="172">
        <f t="shared" si="3"/>
        <v>0</v>
      </c>
      <c r="W13" s="172">
        <f t="shared" si="4"/>
        <v>0</v>
      </c>
      <c r="X13" s="172">
        <f t="shared" si="5"/>
        <v>0</v>
      </c>
      <c r="Y13" s="173">
        <f t="shared" si="15"/>
        <v>0</v>
      </c>
      <c r="Z13" s="174">
        <f t="shared" si="16"/>
        <v>2</v>
      </c>
      <c r="AA13" s="172">
        <f t="shared" si="6"/>
        <v>0</v>
      </c>
      <c r="AB13" s="172">
        <f t="shared" si="7"/>
        <v>0</v>
      </c>
      <c r="AC13" s="172">
        <f t="shared" si="8"/>
        <v>0</v>
      </c>
      <c r="AD13" s="172">
        <f t="shared" si="9"/>
        <v>0</v>
      </c>
      <c r="AE13" s="173">
        <f t="shared" si="17"/>
        <v>0</v>
      </c>
      <c r="AF13" s="174">
        <f t="shared" si="18"/>
        <v>2</v>
      </c>
    </row>
    <row r="14" spans="1:32" ht="27" customHeight="1">
      <c r="A14" s="381" t="s">
        <v>1125</v>
      </c>
      <c r="B14" s="632"/>
      <c r="C14" s="632"/>
      <c r="D14" s="632"/>
      <c r="E14" s="632"/>
      <c r="F14" s="15">
        <f t="shared" si="10"/>
        <v>0</v>
      </c>
      <c r="G14" s="632"/>
      <c r="H14" s="632"/>
      <c r="I14" s="632"/>
      <c r="J14" s="632"/>
      <c r="K14" s="175">
        <f t="shared" si="0"/>
        <v>0</v>
      </c>
      <c r="L14" s="176">
        <f>IF(ROUND(ROUNDDOWN(別紙７【要入力】!B14/3,1)+ROUNDDOWN(別紙７【要入力】!C14/6,1)+ROUNDDOWN(別紙７【要入力】!D14/20,1)+ROUNDDOWN(別紙７【要入力】!E14/30,1),0)&lt;2,2,ROUND(ROUNDDOWN(別紙７【要入力】!B14/3,1)+ROUNDDOWN(別紙７【要入力】!C14/6,1)+ROUNDDOWN(別紙７【要入力】!D14/20,1)+ROUNDDOWN(別紙７【要入力】!E14/30,1),0))</f>
        <v>2</v>
      </c>
      <c r="M14" s="168">
        <f t="shared" si="11"/>
        <v>2</v>
      </c>
      <c r="N14" s="632">
        <v>2</v>
      </c>
      <c r="O14" s="632"/>
      <c r="P14" s="632"/>
      <c r="Q14" s="169">
        <f>L14*Q$8</f>
        <v>161000</v>
      </c>
      <c r="R14" s="170">
        <f t="shared" si="1"/>
        <v>0</v>
      </c>
      <c r="S14" s="170">
        <f t="shared" si="2"/>
        <v>81000</v>
      </c>
      <c r="T14" s="171">
        <f t="shared" si="13"/>
        <v>242000</v>
      </c>
      <c r="U14" s="172">
        <f t="shared" si="14"/>
        <v>0</v>
      </c>
      <c r="V14" s="172">
        <f t="shared" si="3"/>
        <v>0</v>
      </c>
      <c r="W14" s="172">
        <f t="shared" si="4"/>
        <v>0</v>
      </c>
      <c r="X14" s="172">
        <f t="shared" si="5"/>
        <v>0</v>
      </c>
      <c r="Y14" s="173">
        <f t="shared" si="15"/>
        <v>0</v>
      </c>
      <c r="Z14" s="174">
        <f t="shared" si="16"/>
        <v>2</v>
      </c>
      <c r="AA14" s="172">
        <f t="shared" si="6"/>
        <v>0</v>
      </c>
      <c r="AB14" s="172">
        <f t="shared" si="7"/>
        <v>0</v>
      </c>
      <c r="AC14" s="172">
        <f t="shared" si="8"/>
        <v>0</v>
      </c>
      <c r="AD14" s="172">
        <f t="shared" si="9"/>
        <v>0</v>
      </c>
      <c r="AE14" s="173">
        <f t="shared" si="17"/>
        <v>0</v>
      </c>
      <c r="AF14" s="174">
        <f t="shared" si="18"/>
        <v>2</v>
      </c>
    </row>
    <row r="15" spans="1:32" ht="27" customHeight="1">
      <c r="A15" s="381" t="s">
        <v>1126</v>
      </c>
      <c r="B15" s="632"/>
      <c r="C15" s="632"/>
      <c r="D15" s="632"/>
      <c r="E15" s="632"/>
      <c r="F15" s="15">
        <f t="shared" si="10"/>
        <v>0</v>
      </c>
      <c r="G15" s="632"/>
      <c r="H15" s="632"/>
      <c r="I15" s="632"/>
      <c r="J15" s="632"/>
      <c r="K15" s="175">
        <f t="shared" si="0"/>
        <v>0</v>
      </c>
      <c r="L15" s="176">
        <f>IF(ROUND(ROUNDDOWN(別紙７【要入力】!B15/3,1)+ROUNDDOWN(別紙７【要入力】!C15/6,1)+ROUNDDOWN(別紙７【要入力】!D15/20,1)+ROUNDDOWN(別紙７【要入力】!E15/30,1),0)&lt;2,2,ROUND(ROUNDDOWN(別紙７【要入力】!B15/3,1)+ROUNDDOWN(別紙７【要入力】!C15/6,1)+ROUNDDOWN(別紙７【要入力】!D15/20,1)+ROUNDDOWN(別紙７【要入力】!E15/30,1),0))</f>
        <v>2</v>
      </c>
      <c r="M15" s="168">
        <f t="shared" si="11"/>
        <v>2</v>
      </c>
      <c r="N15" s="641">
        <v>2</v>
      </c>
      <c r="O15" s="641"/>
      <c r="P15" s="641"/>
      <c r="Q15" s="169">
        <f t="shared" si="12"/>
        <v>161000</v>
      </c>
      <c r="R15" s="170">
        <f t="shared" si="1"/>
        <v>0</v>
      </c>
      <c r="S15" s="170">
        <f t="shared" si="2"/>
        <v>81000</v>
      </c>
      <c r="T15" s="171">
        <f t="shared" si="13"/>
        <v>242000</v>
      </c>
      <c r="U15" s="172">
        <f t="shared" si="14"/>
        <v>0</v>
      </c>
      <c r="V15" s="172">
        <f t="shared" si="3"/>
        <v>0</v>
      </c>
      <c r="W15" s="172">
        <f t="shared" si="4"/>
        <v>0</v>
      </c>
      <c r="X15" s="172">
        <f t="shared" si="5"/>
        <v>0</v>
      </c>
      <c r="Y15" s="173">
        <f t="shared" si="15"/>
        <v>0</v>
      </c>
      <c r="Z15" s="174">
        <f t="shared" si="16"/>
        <v>2</v>
      </c>
      <c r="AA15" s="172">
        <f t="shared" si="6"/>
        <v>0</v>
      </c>
      <c r="AB15" s="172">
        <f t="shared" si="7"/>
        <v>0</v>
      </c>
      <c r="AC15" s="172">
        <f t="shared" si="8"/>
        <v>0</v>
      </c>
      <c r="AD15" s="172">
        <f t="shared" si="9"/>
        <v>0</v>
      </c>
      <c r="AE15" s="173">
        <f t="shared" si="17"/>
        <v>0</v>
      </c>
      <c r="AF15" s="174">
        <f t="shared" si="18"/>
        <v>2</v>
      </c>
    </row>
    <row r="16" spans="1:32" ht="27" customHeight="1">
      <c r="A16" s="381" t="s">
        <v>1127</v>
      </c>
      <c r="B16" s="632"/>
      <c r="C16" s="632"/>
      <c r="D16" s="632"/>
      <c r="E16" s="632"/>
      <c r="F16" s="15">
        <f t="shared" si="10"/>
        <v>0</v>
      </c>
      <c r="G16" s="632"/>
      <c r="H16" s="632"/>
      <c r="I16" s="632"/>
      <c r="J16" s="632"/>
      <c r="K16" s="175">
        <f t="shared" si="0"/>
        <v>0</v>
      </c>
      <c r="L16" s="176">
        <f>IF(ROUND(ROUNDDOWN(別紙７【要入力】!B16/3,1)+ROUNDDOWN(別紙７【要入力】!C16/6,1)+ROUNDDOWN(別紙７【要入力】!D16/20,1)+ROUNDDOWN(別紙７【要入力】!E16/30,1),0)&lt;2,2,ROUND(ROUNDDOWN(別紙７【要入力】!B16/3,1)+ROUNDDOWN(別紙７【要入力】!C16/6,1)+ROUNDDOWN(別紙７【要入力】!D16/20,1)+ROUNDDOWN(別紙７【要入力】!E16/30,1),0))</f>
        <v>2</v>
      </c>
      <c r="M16" s="421">
        <f t="shared" si="11"/>
        <v>2</v>
      </c>
      <c r="N16" s="642">
        <v>2</v>
      </c>
      <c r="O16" s="643"/>
      <c r="P16" s="643"/>
      <c r="Q16" s="422">
        <f t="shared" si="12"/>
        <v>161000</v>
      </c>
      <c r="R16" s="170">
        <f t="shared" si="1"/>
        <v>0</v>
      </c>
      <c r="S16" s="170">
        <f t="shared" si="2"/>
        <v>81000</v>
      </c>
      <c r="T16" s="171">
        <f t="shared" si="13"/>
        <v>242000</v>
      </c>
      <c r="U16" s="172">
        <f t="shared" si="14"/>
        <v>0</v>
      </c>
      <c r="V16" s="172">
        <f t="shared" si="3"/>
        <v>0</v>
      </c>
      <c r="W16" s="172">
        <f t="shared" si="4"/>
        <v>0</v>
      </c>
      <c r="X16" s="172">
        <f t="shared" si="5"/>
        <v>0</v>
      </c>
      <c r="Y16" s="173">
        <f t="shared" si="15"/>
        <v>0</v>
      </c>
      <c r="Z16" s="174">
        <f t="shared" si="16"/>
        <v>2</v>
      </c>
      <c r="AA16" s="172">
        <f t="shared" si="6"/>
        <v>0</v>
      </c>
      <c r="AB16" s="172">
        <f t="shared" si="7"/>
        <v>0</v>
      </c>
      <c r="AC16" s="172">
        <f t="shared" si="8"/>
        <v>0</v>
      </c>
      <c r="AD16" s="172">
        <f t="shared" si="9"/>
        <v>0</v>
      </c>
      <c r="AE16" s="173">
        <f t="shared" si="17"/>
        <v>0</v>
      </c>
      <c r="AF16" s="174">
        <f t="shared" si="18"/>
        <v>2</v>
      </c>
    </row>
    <row r="17" spans="1:32" ht="27" customHeight="1">
      <c r="A17" s="381" t="s">
        <v>1128</v>
      </c>
      <c r="B17" s="634">
        <f t="shared" ref="B17:B20" si="19">B16</f>
        <v>0</v>
      </c>
      <c r="C17" s="634">
        <f t="shared" ref="C17:C20" si="20">C16</f>
        <v>0</v>
      </c>
      <c r="D17" s="634">
        <f t="shared" ref="D17:D20" si="21">D16</f>
        <v>0</v>
      </c>
      <c r="E17" s="634">
        <f t="shared" ref="E17:E20" si="22">E16</f>
        <v>0</v>
      </c>
      <c r="F17" s="15">
        <f t="shared" si="10"/>
        <v>0</v>
      </c>
      <c r="G17" s="634">
        <f>G16</f>
        <v>0</v>
      </c>
      <c r="H17" s="634">
        <f t="shared" ref="H17:J17" si="23">H16</f>
        <v>0</v>
      </c>
      <c r="I17" s="634">
        <f t="shared" si="23"/>
        <v>0</v>
      </c>
      <c r="J17" s="634">
        <f t="shared" si="23"/>
        <v>0</v>
      </c>
      <c r="K17" s="175">
        <f t="shared" si="0"/>
        <v>0</v>
      </c>
      <c r="L17" s="176">
        <f>IF(ROUND(ROUNDDOWN(別紙７【要入力】!B17/3,1)+ROUNDDOWN(別紙７【要入力】!C17/6,1)+ROUNDDOWN(別紙７【要入力】!D17/20,1)+ROUNDDOWN(別紙７【要入力】!E17/30,1),0)&lt;2,2,ROUND(ROUNDDOWN(別紙７【要入力】!B17/3,1)+ROUNDDOWN(別紙７【要入力】!C17/6,1)+ROUNDDOWN(別紙７【要入力】!D17/20,1)+ROUNDDOWN(別紙７【要入力】!E17/30,1),0))</f>
        <v>2</v>
      </c>
      <c r="M17" s="421">
        <f t="shared" si="11"/>
        <v>2</v>
      </c>
      <c r="N17" s="644">
        <f>IF(N16="","",N16)</f>
        <v>2</v>
      </c>
      <c r="O17" s="645" t="str">
        <f>IF(O16="","",O16)</f>
        <v/>
      </c>
      <c r="P17" s="645" t="str">
        <f>IF(P16="","",P16)</f>
        <v/>
      </c>
      <c r="Q17" s="422">
        <f t="shared" si="12"/>
        <v>161000</v>
      </c>
      <c r="R17" s="170">
        <f>IF(AND(N17=2,COUNTBLANK(O17)=1,COUNTBLANK(P17)=1),(M17-N17)*$R$8,IF(AND(COUNTBLANK(N17)=1,O17=1,COUNTBLANK(P17)=1),(M17-O17)*$R$8,IF(AND(COUNTBLANK(N17)=1,COUNTBLANK(O17)=1,COUNTBLANK(P17)=0),(M17-P17)*$R$8,"入力エラー")))</f>
        <v>0</v>
      </c>
      <c r="S17" s="170">
        <f>IF(AND(N17=2,COUNTBLANK(O17)=1,COUNTBLANK(P17)=1),N17*$S$8,IF(AND(COUNTBLANK(N17)=1,O17=1,COUNTBLANK(P17)=1),O17*$S$8,IF(AND(COUNTBLANK(N17)=1,COUNTBLANK(O17)=1,COUNTBLANK(P17)=0),P17*$S$8,"入力エラー")))</f>
        <v>81000</v>
      </c>
      <c r="T17" s="171">
        <f t="shared" si="13"/>
        <v>242000</v>
      </c>
      <c r="U17" s="172">
        <f t="shared" si="14"/>
        <v>0</v>
      </c>
      <c r="V17" s="172">
        <f t="shared" si="3"/>
        <v>0</v>
      </c>
      <c r="W17" s="172">
        <f t="shared" si="4"/>
        <v>0</v>
      </c>
      <c r="X17" s="172">
        <f t="shared" si="5"/>
        <v>0</v>
      </c>
      <c r="Y17" s="173">
        <f t="shared" si="15"/>
        <v>0</v>
      </c>
      <c r="Z17" s="174">
        <f t="shared" si="16"/>
        <v>2</v>
      </c>
      <c r="AA17" s="172">
        <f t="shared" si="6"/>
        <v>0</v>
      </c>
      <c r="AB17" s="172">
        <f t="shared" si="7"/>
        <v>0</v>
      </c>
      <c r="AC17" s="172">
        <f t="shared" si="8"/>
        <v>0</v>
      </c>
      <c r="AD17" s="172">
        <f t="shared" si="9"/>
        <v>0</v>
      </c>
      <c r="AE17" s="173">
        <f t="shared" si="17"/>
        <v>0</v>
      </c>
      <c r="AF17" s="174">
        <f t="shared" si="18"/>
        <v>2</v>
      </c>
    </row>
    <row r="18" spans="1:32" ht="27" customHeight="1">
      <c r="A18" s="381" t="s">
        <v>1129</v>
      </c>
      <c r="B18" s="634">
        <f t="shared" si="19"/>
        <v>0</v>
      </c>
      <c r="C18" s="634">
        <f t="shared" si="20"/>
        <v>0</v>
      </c>
      <c r="D18" s="634">
        <f t="shared" si="21"/>
        <v>0</v>
      </c>
      <c r="E18" s="634">
        <f t="shared" si="22"/>
        <v>0</v>
      </c>
      <c r="F18" s="15">
        <f t="shared" si="10"/>
        <v>0</v>
      </c>
      <c r="G18" s="634">
        <f t="shared" ref="G18:G20" si="24">G17</f>
        <v>0</v>
      </c>
      <c r="H18" s="634">
        <f t="shared" ref="H18:H20" si="25">H17</f>
        <v>0</v>
      </c>
      <c r="I18" s="634">
        <f t="shared" ref="I18:I20" si="26">I17</f>
        <v>0</v>
      </c>
      <c r="J18" s="634">
        <f t="shared" ref="J18:J20" si="27">J17</f>
        <v>0</v>
      </c>
      <c r="K18" s="175">
        <f t="shared" si="0"/>
        <v>0</v>
      </c>
      <c r="L18" s="176">
        <f>IF(ROUND(ROUNDDOWN(別紙７【要入力】!B18/3,1)+ROUNDDOWN(別紙７【要入力】!C18/6,1)+ROUNDDOWN(別紙７【要入力】!D18/20,1)+ROUNDDOWN(別紙７【要入力】!E18/30,1),0)&lt;2,2,ROUND(ROUNDDOWN(別紙７【要入力】!B18/3,1)+ROUNDDOWN(別紙７【要入力】!C18/6,1)+ROUNDDOWN(別紙７【要入力】!D18/20,1)+ROUNDDOWN(別紙７【要入力】!E18/30,1),0))</f>
        <v>2</v>
      </c>
      <c r="M18" s="421">
        <f t="shared" si="11"/>
        <v>2</v>
      </c>
      <c r="N18" s="646">
        <f t="shared" ref="N18:N20" si="28">N17</f>
        <v>2</v>
      </c>
      <c r="O18" s="634" t="str">
        <f t="shared" ref="O18:O20" si="29">O17</f>
        <v/>
      </c>
      <c r="P18" s="634" t="str">
        <f t="shared" ref="P18:P20" si="30">P17</f>
        <v/>
      </c>
      <c r="Q18" s="422">
        <f t="shared" si="12"/>
        <v>161000</v>
      </c>
      <c r="R18" s="170">
        <f t="shared" ref="R18:R20" si="31">IF(AND(N18=2,COUNTBLANK(O18)=1,COUNTBLANK(P18)=1),(M18-N18)*$R$8,IF(AND(COUNTBLANK(N18)=1,O18=1,COUNTBLANK(P18)=1),(M18-O18)*$R$8,IF(AND(COUNTBLANK(N18)=1,COUNTBLANK(O18)=1,COUNTBLANK(P18)=0),(M18-P18)*$R$8,"入力エラー")))</f>
        <v>0</v>
      </c>
      <c r="S18" s="170">
        <f t="shared" ref="S18:S20" si="32">IF(AND(N18=2,COUNTBLANK(O18)=1,COUNTBLANK(P18)=1),N18*$S$8,IF(AND(COUNTBLANK(N18)=1,O18=1,COUNTBLANK(P18)=1),O18*$S$8,IF(AND(COUNTBLANK(N18)=1,COUNTBLANK(O18)=1,COUNTBLANK(P18)=0),P18*$S$8,"入力エラー")))</f>
        <v>81000</v>
      </c>
      <c r="T18" s="171">
        <f t="shared" si="13"/>
        <v>242000</v>
      </c>
      <c r="U18" s="172">
        <f t="shared" si="14"/>
        <v>0</v>
      </c>
      <c r="V18" s="172">
        <f t="shared" si="3"/>
        <v>0</v>
      </c>
      <c r="W18" s="172">
        <f t="shared" si="4"/>
        <v>0</v>
      </c>
      <c r="X18" s="172">
        <f t="shared" si="5"/>
        <v>0</v>
      </c>
      <c r="Y18" s="173">
        <f t="shared" si="15"/>
        <v>0</v>
      </c>
      <c r="Z18" s="174">
        <f t="shared" si="16"/>
        <v>2</v>
      </c>
      <c r="AA18" s="172">
        <f t="shared" si="6"/>
        <v>0</v>
      </c>
      <c r="AB18" s="172">
        <f t="shared" si="7"/>
        <v>0</v>
      </c>
      <c r="AC18" s="172">
        <f t="shared" si="8"/>
        <v>0</v>
      </c>
      <c r="AD18" s="172">
        <f t="shared" si="9"/>
        <v>0</v>
      </c>
      <c r="AE18" s="173">
        <f t="shared" si="17"/>
        <v>0</v>
      </c>
      <c r="AF18" s="174">
        <f t="shared" si="18"/>
        <v>2</v>
      </c>
    </row>
    <row r="19" spans="1:32" ht="27" customHeight="1">
      <c r="A19" s="381" t="s">
        <v>1130</v>
      </c>
      <c r="B19" s="634">
        <f t="shared" si="19"/>
        <v>0</v>
      </c>
      <c r="C19" s="634">
        <f t="shared" si="20"/>
        <v>0</v>
      </c>
      <c r="D19" s="634">
        <f t="shared" si="21"/>
        <v>0</v>
      </c>
      <c r="E19" s="634">
        <f t="shared" si="22"/>
        <v>0</v>
      </c>
      <c r="F19" s="15">
        <f t="shared" si="10"/>
        <v>0</v>
      </c>
      <c r="G19" s="634">
        <f t="shared" si="24"/>
        <v>0</v>
      </c>
      <c r="H19" s="634">
        <f t="shared" si="25"/>
        <v>0</v>
      </c>
      <c r="I19" s="634">
        <f t="shared" si="26"/>
        <v>0</v>
      </c>
      <c r="J19" s="634">
        <f t="shared" si="27"/>
        <v>0</v>
      </c>
      <c r="K19" s="175">
        <f t="shared" si="0"/>
        <v>0</v>
      </c>
      <c r="L19" s="176">
        <f>IF(ROUND(ROUNDDOWN(別紙７【要入力】!B19/3,1)+ROUNDDOWN(別紙７【要入力】!C19/6,1)+ROUNDDOWN(別紙７【要入力】!D19/20,1)+ROUNDDOWN(別紙７【要入力】!E19/30,1),0)&lt;2,2,ROUND(ROUNDDOWN(別紙７【要入力】!B19/3,1)+ROUNDDOWN(別紙７【要入力】!C19/6,1)+ROUNDDOWN(別紙７【要入力】!D19/20,1)+ROUNDDOWN(別紙７【要入力】!E19/30,1),0))</f>
        <v>2</v>
      </c>
      <c r="M19" s="421">
        <f t="shared" si="11"/>
        <v>2</v>
      </c>
      <c r="N19" s="646">
        <f t="shared" si="28"/>
        <v>2</v>
      </c>
      <c r="O19" s="634" t="str">
        <f t="shared" si="29"/>
        <v/>
      </c>
      <c r="P19" s="634" t="str">
        <f t="shared" si="30"/>
        <v/>
      </c>
      <c r="Q19" s="422">
        <f t="shared" si="12"/>
        <v>161000</v>
      </c>
      <c r="R19" s="170">
        <f t="shared" si="31"/>
        <v>0</v>
      </c>
      <c r="S19" s="170">
        <f t="shared" si="32"/>
        <v>81000</v>
      </c>
      <c r="T19" s="171">
        <f t="shared" si="13"/>
        <v>242000</v>
      </c>
      <c r="U19" s="172">
        <f t="shared" si="14"/>
        <v>0</v>
      </c>
      <c r="V19" s="172">
        <f t="shared" si="3"/>
        <v>0</v>
      </c>
      <c r="W19" s="172">
        <f t="shared" si="4"/>
        <v>0</v>
      </c>
      <c r="X19" s="172">
        <f t="shared" si="5"/>
        <v>0</v>
      </c>
      <c r="Y19" s="173">
        <f t="shared" si="15"/>
        <v>0</v>
      </c>
      <c r="Z19" s="174">
        <f t="shared" si="16"/>
        <v>2</v>
      </c>
      <c r="AA19" s="172">
        <f t="shared" si="6"/>
        <v>0</v>
      </c>
      <c r="AB19" s="172">
        <f t="shared" si="7"/>
        <v>0</v>
      </c>
      <c r="AC19" s="172">
        <f t="shared" si="8"/>
        <v>0</v>
      </c>
      <c r="AD19" s="172">
        <f t="shared" si="9"/>
        <v>0</v>
      </c>
      <c r="AE19" s="173">
        <f t="shared" si="17"/>
        <v>0</v>
      </c>
      <c r="AF19" s="174">
        <f t="shared" si="18"/>
        <v>2</v>
      </c>
    </row>
    <row r="20" spans="1:32" ht="27" customHeight="1">
      <c r="A20" s="381" t="s">
        <v>1131</v>
      </c>
      <c r="B20" s="634">
        <f t="shared" si="19"/>
        <v>0</v>
      </c>
      <c r="C20" s="634">
        <f t="shared" si="20"/>
        <v>0</v>
      </c>
      <c r="D20" s="634">
        <f t="shared" si="21"/>
        <v>0</v>
      </c>
      <c r="E20" s="634">
        <f t="shared" si="22"/>
        <v>0</v>
      </c>
      <c r="F20" s="15">
        <f t="shared" si="10"/>
        <v>0</v>
      </c>
      <c r="G20" s="634">
        <f t="shared" si="24"/>
        <v>0</v>
      </c>
      <c r="H20" s="634">
        <f t="shared" si="25"/>
        <v>0</v>
      </c>
      <c r="I20" s="634">
        <f t="shared" si="26"/>
        <v>0</v>
      </c>
      <c r="J20" s="634">
        <f t="shared" si="27"/>
        <v>0</v>
      </c>
      <c r="K20" s="175">
        <f t="shared" si="0"/>
        <v>0</v>
      </c>
      <c r="L20" s="176">
        <f>IF(ROUND(ROUNDDOWN(別紙７【要入力】!B20/3,1)+ROUNDDOWN(別紙７【要入力】!C20/6,1)+ROUNDDOWN(別紙７【要入力】!D20/20,1)+ROUNDDOWN(別紙７【要入力】!E20/30,1),0)&lt;2,2,ROUND(ROUNDDOWN(別紙７【要入力】!B20/3,1)+ROUNDDOWN(別紙７【要入力】!C20/6,1)+ROUNDDOWN(別紙７【要入力】!D20/20,1)+ROUNDDOWN(別紙７【要入力】!E20/30,1),0))</f>
        <v>2</v>
      </c>
      <c r="M20" s="421">
        <f t="shared" si="11"/>
        <v>2</v>
      </c>
      <c r="N20" s="646">
        <f t="shared" si="28"/>
        <v>2</v>
      </c>
      <c r="O20" s="634" t="str">
        <f t="shared" si="29"/>
        <v/>
      </c>
      <c r="P20" s="634" t="str">
        <f t="shared" si="30"/>
        <v/>
      </c>
      <c r="Q20" s="422">
        <f t="shared" si="12"/>
        <v>161000</v>
      </c>
      <c r="R20" s="170">
        <f t="shared" si="31"/>
        <v>0</v>
      </c>
      <c r="S20" s="170">
        <f t="shared" si="32"/>
        <v>81000</v>
      </c>
      <c r="T20" s="171">
        <f t="shared" si="13"/>
        <v>242000</v>
      </c>
      <c r="U20" s="172">
        <f t="shared" si="14"/>
        <v>0</v>
      </c>
      <c r="V20" s="172">
        <f t="shared" si="3"/>
        <v>0</v>
      </c>
      <c r="W20" s="172">
        <f t="shared" si="4"/>
        <v>0</v>
      </c>
      <c r="X20" s="172">
        <f t="shared" si="5"/>
        <v>0</v>
      </c>
      <c r="Y20" s="173">
        <f t="shared" si="15"/>
        <v>0</v>
      </c>
      <c r="Z20" s="174">
        <f t="shared" si="16"/>
        <v>2</v>
      </c>
      <c r="AA20" s="172">
        <f t="shared" si="6"/>
        <v>0</v>
      </c>
      <c r="AB20" s="172">
        <f t="shared" si="7"/>
        <v>0</v>
      </c>
      <c r="AC20" s="172">
        <f t="shared" si="8"/>
        <v>0</v>
      </c>
      <c r="AD20" s="172">
        <f t="shared" si="9"/>
        <v>0</v>
      </c>
      <c r="AE20" s="173">
        <f t="shared" si="17"/>
        <v>0</v>
      </c>
      <c r="AF20" s="174">
        <f t="shared" si="18"/>
        <v>2</v>
      </c>
    </row>
    <row r="21" spans="1:32" ht="27" customHeight="1" thickBot="1">
      <c r="A21" s="19" t="s">
        <v>21</v>
      </c>
      <c r="B21" s="177">
        <f t="shared" ref="B21:J21" si="33">SUM(B9:B20)</f>
        <v>0</v>
      </c>
      <c r="C21" s="177">
        <f t="shared" si="33"/>
        <v>0</v>
      </c>
      <c r="D21" s="177">
        <f t="shared" si="33"/>
        <v>0</v>
      </c>
      <c r="E21" s="177">
        <f>SUM(E9:E20)</f>
        <v>0</v>
      </c>
      <c r="F21" s="177">
        <f t="shared" si="33"/>
        <v>0</v>
      </c>
      <c r="G21" s="177">
        <f t="shared" si="33"/>
        <v>0</v>
      </c>
      <c r="H21" s="177">
        <f t="shared" si="33"/>
        <v>0</v>
      </c>
      <c r="I21" s="177">
        <f t="shared" si="33"/>
        <v>0</v>
      </c>
      <c r="J21" s="177">
        <f t="shared" si="33"/>
        <v>0</v>
      </c>
      <c r="K21" s="178">
        <f t="shared" ref="K21:Q21" si="34">SUM(K9:K20)</f>
        <v>0</v>
      </c>
      <c r="L21" s="179">
        <f t="shared" si="34"/>
        <v>24</v>
      </c>
      <c r="M21" s="177">
        <f t="shared" si="34"/>
        <v>24</v>
      </c>
      <c r="N21" s="423">
        <f t="shared" si="34"/>
        <v>24</v>
      </c>
      <c r="O21" s="423">
        <f t="shared" si="34"/>
        <v>0</v>
      </c>
      <c r="P21" s="423">
        <f t="shared" si="34"/>
        <v>0</v>
      </c>
      <c r="Q21" s="180">
        <f t="shared" si="34"/>
        <v>1932000</v>
      </c>
      <c r="R21" s="180">
        <f>IF(COUNTIF(R9:R20,"入力エラー")&gt;0,"入力エラー",SUM(R9:R20))</f>
        <v>0</v>
      </c>
      <c r="S21" s="180">
        <f>IF(COUNTIF(S9:S20,"入力エラー")&gt;0,"入力エラー",SUM(S9:S20))</f>
        <v>972000</v>
      </c>
      <c r="T21" s="181">
        <f>IF(COUNTIF(T9:T20,"入力エラー")&gt;0,NA(),SUM(T9:T20))</f>
        <v>2904000</v>
      </c>
    </row>
    <row r="22" spans="1:32" ht="15" customHeight="1">
      <c r="A22" s="182" t="s">
        <v>23</v>
      </c>
      <c r="B22" s="183" t="s">
        <v>178</v>
      </c>
      <c r="C22" s="29"/>
      <c r="D22" s="29"/>
      <c r="E22" s="29"/>
      <c r="F22" s="29"/>
      <c r="G22" s="29"/>
      <c r="H22" s="29"/>
      <c r="I22" s="29"/>
      <c r="J22" s="29"/>
      <c r="K22" s="29"/>
      <c r="L22" s="29"/>
      <c r="M22" s="29"/>
      <c r="N22" s="29"/>
      <c r="O22" s="29"/>
      <c r="P22" s="29"/>
      <c r="Q22" s="184"/>
      <c r="R22" s="184"/>
      <c r="S22" s="184"/>
      <c r="T22" s="185"/>
    </row>
    <row r="23" spans="1:32">
      <c r="B23" s="28" t="s">
        <v>179</v>
      </c>
    </row>
    <row r="24" spans="1:32">
      <c r="A24" s="28"/>
      <c r="B24" s="28" t="s">
        <v>180</v>
      </c>
    </row>
    <row r="25" spans="1:32">
      <c r="A25" s="28"/>
      <c r="B25" s="186" t="s">
        <v>181</v>
      </c>
    </row>
    <row r="26" spans="1:32">
      <c r="A26" s="28"/>
      <c r="B26" s="28" t="s">
        <v>182</v>
      </c>
    </row>
    <row r="27" spans="1:32">
      <c r="A27" s="187"/>
      <c r="B27" s="28" t="s">
        <v>183</v>
      </c>
    </row>
    <row r="28" spans="1:32">
      <c r="B28" s="28" t="s">
        <v>184</v>
      </c>
      <c r="C28" s="28"/>
    </row>
    <row r="29" spans="1:32">
      <c r="B29" s="28" t="s">
        <v>185</v>
      </c>
      <c r="C29" s="28"/>
    </row>
    <row r="30" spans="1:32">
      <c r="B30" s="28" t="s">
        <v>186</v>
      </c>
      <c r="C30" s="28"/>
    </row>
  </sheetData>
  <sheetProtection algorithmName="SHA-512" hashValue="ch4ljUm8ygTn5n9XJoKKKMRaF21dHKoDFB7VOsN97H1yhxhKYpWmuz8gu9Y8mjnc9hok5NBMDKY1syBnnJEeyQ==" saltValue="NI35E9I2fFrBnax09zF/QQ==" spinCount="100000" sheet="1" selectLockedCells="1"/>
  <protectedRanges>
    <protectedRange sqref="N9:P20" name="範囲1"/>
    <protectedRange sqref="B9:E20 G9:J20" name="範囲1_3"/>
  </protectedRanges>
  <dataConsolidate/>
  <mergeCells count="32">
    <mergeCell ref="C2:I2"/>
    <mergeCell ref="R6:R7"/>
    <mergeCell ref="S6:S7"/>
    <mergeCell ref="U6:AF6"/>
    <mergeCell ref="U7:Z7"/>
    <mergeCell ref="AA7:AF7"/>
    <mergeCell ref="J6:J7"/>
    <mergeCell ref="K6:K7"/>
    <mergeCell ref="L6:L7"/>
    <mergeCell ref="M6:M7"/>
    <mergeCell ref="N6:P6"/>
    <mergeCell ref="E6:E7"/>
    <mergeCell ref="F6:F7"/>
    <mergeCell ref="G6:G7"/>
    <mergeCell ref="H6:H7"/>
    <mergeCell ref="I6:I7"/>
    <mergeCell ref="A1:B1"/>
    <mergeCell ref="E1:R1"/>
    <mergeCell ref="R2:T2"/>
    <mergeCell ref="A4:A8"/>
    <mergeCell ref="B4:K4"/>
    <mergeCell ref="L4:P4"/>
    <mergeCell ref="Q4:T4"/>
    <mergeCell ref="B5:F5"/>
    <mergeCell ref="G5:K5"/>
    <mergeCell ref="M5:P5"/>
    <mergeCell ref="Q6:Q7"/>
    <mergeCell ref="R5:S5"/>
    <mergeCell ref="T5:T6"/>
    <mergeCell ref="B6:B7"/>
    <mergeCell ref="C6:C7"/>
    <mergeCell ref="D6:D7"/>
  </mergeCells>
  <phoneticPr fontId="4"/>
  <conditionalFormatting sqref="B9:E20">
    <cfRule type="containsBlanks" dxfId="24" priority="6">
      <formula>LEN(TRIM(B9))=0</formula>
    </cfRule>
    <cfRule type="cellIs" dxfId="23" priority="7" operator="greaterThanOrEqual">
      <formula>0</formula>
    </cfRule>
  </conditionalFormatting>
  <conditionalFormatting sqref="C2">
    <cfRule type="expression" dxfId="22" priority="8">
      <formula>$C$2="37～39の入力に矛盾があります。"</formula>
    </cfRule>
  </conditionalFormatting>
  <conditionalFormatting sqref="G9:J20">
    <cfRule type="containsBlanks" dxfId="21" priority="4">
      <formula>LEN(TRIM(G9))=0</formula>
    </cfRule>
    <cfRule type="cellIs" dxfId="20" priority="5" operator="greaterThanOrEqual">
      <formula>0</formula>
    </cfRule>
  </conditionalFormatting>
  <conditionalFormatting sqref="N9:P20">
    <cfRule type="containsBlanks" dxfId="19" priority="1">
      <formula>LEN(TRIM(N9))=0</formula>
    </cfRule>
    <cfRule type="cellIs" dxfId="18" priority="2" operator="greaterThanOrEqual">
      <formula>0</formula>
    </cfRule>
    <cfRule type="cellIs" dxfId="17" priority="3" operator="greaterThanOrEqual">
      <formula>0</formula>
    </cfRule>
  </conditionalFormatting>
  <dataValidations count="7">
    <dataValidation type="list" allowBlank="1" showInputMessage="1" showErrorMessage="1" sqref="WVX983046:WVX983057 JL9:JL20 TH9:TH20 ADD9:ADD20 AMZ9:AMZ20 AWV9:AWV20 BGR9:BGR20 BQN9:BQN20 CAJ9:CAJ20 CKF9:CKF20 CUB9:CUB20 DDX9:DDX20 DNT9:DNT20 DXP9:DXP20 EHL9:EHL20 ERH9:ERH20 FBD9:FBD20 FKZ9:FKZ20 FUV9:FUV20 GER9:GER20 GON9:GON20 GYJ9:GYJ20 HIF9:HIF20 HSB9:HSB20 IBX9:IBX20 ILT9:ILT20 IVP9:IVP20 JFL9:JFL20 JPH9:JPH20 JZD9:JZD20 KIZ9:KIZ20 KSV9:KSV20 LCR9:LCR20 LMN9:LMN20 LWJ9:LWJ20 MGF9:MGF20 MQB9:MQB20 MZX9:MZX20 NJT9:NJT20 NTP9:NTP20 ODL9:ODL20 ONH9:ONH20 OXD9:OXD20 PGZ9:PGZ20 PQV9:PQV20 QAR9:QAR20 QKN9:QKN20 QUJ9:QUJ20 REF9:REF20 ROB9:ROB20 RXX9:RXX20 SHT9:SHT20 SRP9:SRP20 TBL9:TBL20 TLH9:TLH20 TVD9:TVD20 UEZ9:UEZ20 UOV9:UOV20 UYR9:UYR20 VIN9:VIN20 VSJ9:VSJ20 WCF9:WCF20 WMB9:WMB20 WVX9:WVX20 P65542:P65553 JL65542:JL65553 TH65542:TH65553 ADD65542:ADD65553 AMZ65542:AMZ65553 AWV65542:AWV65553 BGR65542:BGR65553 BQN65542:BQN65553 CAJ65542:CAJ65553 CKF65542:CKF65553 CUB65542:CUB65553 DDX65542:DDX65553 DNT65542:DNT65553 DXP65542:DXP65553 EHL65542:EHL65553 ERH65542:ERH65553 FBD65542:FBD65553 FKZ65542:FKZ65553 FUV65542:FUV65553 GER65542:GER65553 GON65542:GON65553 GYJ65542:GYJ65553 HIF65542:HIF65553 HSB65542:HSB65553 IBX65542:IBX65553 ILT65542:ILT65553 IVP65542:IVP65553 JFL65542:JFL65553 JPH65542:JPH65553 JZD65542:JZD65553 KIZ65542:KIZ65553 KSV65542:KSV65553 LCR65542:LCR65553 LMN65542:LMN65553 LWJ65542:LWJ65553 MGF65542:MGF65553 MQB65542:MQB65553 MZX65542:MZX65553 NJT65542:NJT65553 NTP65542:NTP65553 ODL65542:ODL65553 ONH65542:ONH65553 OXD65542:OXD65553 PGZ65542:PGZ65553 PQV65542:PQV65553 QAR65542:QAR65553 QKN65542:QKN65553 QUJ65542:QUJ65553 REF65542:REF65553 ROB65542:ROB65553 RXX65542:RXX65553 SHT65542:SHT65553 SRP65542:SRP65553 TBL65542:TBL65553 TLH65542:TLH65553 TVD65542:TVD65553 UEZ65542:UEZ65553 UOV65542:UOV65553 UYR65542:UYR65553 VIN65542:VIN65553 VSJ65542:VSJ65553 WCF65542:WCF65553 WMB65542:WMB65553 WVX65542:WVX65553 P131078:P131089 JL131078:JL131089 TH131078:TH131089 ADD131078:ADD131089 AMZ131078:AMZ131089 AWV131078:AWV131089 BGR131078:BGR131089 BQN131078:BQN131089 CAJ131078:CAJ131089 CKF131078:CKF131089 CUB131078:CUB131089 DDX131078:DDX131089 DNT131078:DNT131089 DXP131078:DXP131089 EHL131078:EHL131089 ERH131078:ERH131089 FBD131078:FBD131089 FKZ131078:FKZ131089 FUV131078:FUV131089 GER131078:GER131089 GON131078:GON131089 GYJ131078:GYJ131089 HIF131078:HIF131089 HSB131078:HSB131089 IBX131078:IBX131089 ILT131078:ILT131089 IVP131078:IVP131089 JFL131078:JFL131089 JPH131078:JPH131089 JZD131078:JZD131089 KIZ131078:KIZ131089 KSV131078:KSV131089 LCR131078:LCR131089 LMN131078:LMN131089 LWJ131078:LWJ131089 MGF131078:MGF131089 MQB131078:MQB131089 MZX131078:MZX131089 NJT131078:NJT131089 NTP131078:NTP131089 ODL131078:ODL131089 ONH131078:ONH131089 OXD131078:OXD131089 PGZ131078:PGZ131089 PQV131078:PQV131089 QAR131078:QAR131089 QKN131078:QKN131089 QUJ131078:QUJ131089 REF131078:REF131089 ROB131078:ROB131089 RXX131078:RXX131089 SHT131078:SHT131089 SRP131078:SRP131089 TBL131078:TBL131089 TLH131078:TLH131089 TVD131078:TVD131089 UEZ131078:UEZ131089 UOV131078:UOV131089 UYR131078:UYR131089 VIN131078:VIN131089 VSJ131078:VSJ131089 WCF131078:WCF131089 WMB131078:WMB131089 WVX131078:WVX131089 P196614:P196625 JL196614:JL196625 TH196614:TH196625 ADD196614:ADD196625 AMZ196614:AMZ196625 AWV196614:AWV196625 BGR196614:BGR196625 BQN196614:BQN196625 CAJ196614:CAJ196625 CKF196614:CKF196625 CUB196614:CUB196625 DDX196614:DDX196625 DNT196614:DNT196625 DXP196614:DXP196625 EHL196614:EHL196625 ERH196614:ERH196625 FBD196614:FBD196625 FKZ196614:FKZ196625 FUV196614:FUV196625 GER196614:GER196625 GON196614:GON196625 GYJ196614:GYJ196625 HIF196614:HIF196625 HSB196614:HSB196625 IBX196614:IBX196625 ILT196614:ILT196625 IVP196614:IVP196625 JFL196614:JFL196625 JPH196614:JPH196625 JZD196614:JZD196625 KIZ196614:KIZ196625 KSV196614:KSV196625 LCR196614:LCR196625 LMN196614:LMN196625 LWJ196614:LWJ196625 MGF196614:MGF196625 MQB196614:MQB196625 MZX196614:MZX196625 NJT196614:NJT196625 NTP196614:NTP196625 ODL196614:ODL196625 ONH196614:ONH196625 OXD196614:OXD196625 PGZ196614:PGZ196625 PQV196614:PQV196625 QAR196614:QAR196625 QKN196614:QKN196625 QUJ196614:QUJ196625 REF196614:REF196625 ROB196614:ROB196625 RXX196614:RXX196625 SHT196614:SHT196625 SRP196614:SRP196625 TBL196614:TBL196625 TLH196614:TLH196625 TVD196614:TVD196625 UEZ196614:UEZ196625 UOV196614:UOV196625 UYR196614:UYR196625 VIN196614:VIN196625 VSJ196614:VSJ196625 WCF196614:WCF196625 WMB196614:WMB196625 WVX196614:WVX196625 P262150:P262161 JL262150:JL262161 TH262150:TH262161 ADD262150:ADD262161 AMZ262150:AMZ262161 AWV262150:AWV262161 BGR262150:BGR262161 BQN262150:BQN262161 CAJ262150:CAJ262161 CKF262150:CKF262161 CUB262150:CUB262161 DDX262150:DDX262161 DNT262150:DNT262161 DXP262150:DXP262161 EHL262150:EHL262161 ERH262150:ERH262161 FBD262150:FBD262161 FKZ262150:FKZ262161 FUV262150:FUV262161 GER262150:GER262161 GON262150:GON262161 GYJ262150:GYJ262161 HIF262150:HIF262161 HSB262150:HSB262161 IBX262150:IBX262161 ILT262150:ILT262161 IVP262150:IVP262161 JFL262150:JFL262161 JPH262150:JPH262161 JZD262150:JZD262161 KIZ262150:KIZ262161 KSV262150:KSV262161 LCR262150:LCR262161 LMN262150:LMN262161 LWJ262150:LWJ262161 MGF262150:MGF262161 MQB262150:MQB262161 MZX262150:MZX262161 NJT262150:NJT262161 NTP262150:NTP262161 ODL262150:ODL262161 ONH262150:ONH262161 OXD262150:OXD262161 PGZ262150:PGZ262161 PQV262150:PQV262161 QAR262150:QAR262161 QKN262150:QKN262161 QUJ262150:QUJ262161 REF262150:REF262161 ROB262150:ROB262161 RXX262150:RXX262161 SHT262150:SHT262161 SRP262150:SRP262161 TBL262150:TBL262161 TLH262150:TLH262161 TVD262150:TVD262161 UEZ262150:UEZ262161 UOV262150:UOV262161 UYR262150:UYR262161 VIN262150:VIN262161 VSJ262150:VSJ262161 WCF262150:WCF262161 WMB262150:WMB262161 WVX262150:WVX262161 P327686:P327697 JL327686:JL327697 TH327686:TH327697 ADD327686:ADD327697 AMZ327686:AMZ327697 AWV327686:AWV327697 BGR327686:BGR327697 BQN327686:BQN327697 CAJ327686:CAJ327697 CKF327686:CKF327697 CUB327686:CUB327697 DDX327686:DDX327697 DNT327686:DNT327697 DXP327686:DXP327697 EHL327686:EHL327697 ERH327686:ERH327697 FBD327686:FBD327697 FKZ327686:FKZ327697 FUV327686:FUV327697 GER327686:GER327697 GON327686:GON327697 GYJ327686:GYJ327697 HIF327686:HIF327697 HSB327686:HSB327697 IBX327686:IBX327697 ILT327686:ILT327697 IVP327686:IVP327697 JFL327686:JFL327697 JPH327686:JPH327697 JZD327686:JZD327697 KIZ327686:KIZ327697 KSV327686:KSV327697 LCR327686:LCR327697 LMN327686:LMN327697 LWJ327686:LWJ327697 MGF327686:MGF327697 MQB327686:MQB327697 MZX327686:MZX327697 NJT327686:NJT327697 NTP327686:NTP327697 ODL327686:ODL327697 ONH327686:ONH327697 OXD327686:OXD327697 PGZ327686:PGZ327697 PQV327686:PQV327697 QAR327686:QAR327697 QKN327686:QKN327697 QUJ327686:QUJ327697 REF327686:REF327697 ROB327686:ROB327697 RXX327686:RXX327697 SHT327686:SHT327697 SRP327686:SRP327697 TBL327686:TBL327697 TLH327686:TLH327697 TVD327686:TVD327697 UEZ327686:UEZ327697 UOV327686:UOV327697 UYR327686:UYR327697 VIN327686:VIN327697 VSJ327686:VSJ327697 WCF327686:WCF327697 WMB327686:WMB327697 WVX327686:WVX327697 P393222:P393233 JL393222:JL393233 TH393222:TH393233 ADD393222:ADD393233 AMZ393222:AMZ393233 AWV393222:AWV393233 BGR393222:BGR393233 BQN393222:BQN393233 CAJ393222:CAJ393233 CKF393222:CKF393233 CUB393222:CUB393233 DDX393222:DDX393233 DNT393222:DNT393233 DXP393222:DXP393233 EHL393222:EHL393233 ERH393222:ERH393233 FBD393222:FBD393233 FKZ393222:FKZ393233 FUV393222:FUV393233 GER393222:GER393233 GON393222:GON393233 GYJ393222:GYJ393233 HIF393222:HIF393233 HSB393222:HSB393233 IBX393222:IBX393233 ILT393222:ILT393233 IVP393222:IVP393233 JFL393222:JFL393233 JPH393222:JPH393233 JZD393222:JZD393233 KIZ393222:KIZ393233 KSV393222:KSV393233 LCR393222:LCR393233 LMN393222:LMN393233 LWJ393222:LWJ393233 MGF393222:MGF393233 MQB393222:MQB393233 MZX393222:MZX393233 NJT393222:NJT393233 NTP393222:NTP393233 ODL393222:ODL393233 ONH393222:ONH393233 OXD393222:OXD393233 PGZ393222:PGZ393233 PQV393222:PQV393233 QAR393222:QAR393233 QKN393222:QKN393233 QUJ393222:QUJ393233 REF393222:REF393233 ROB393222:ROB393233 RXX393222:RXX393233 SHT393222:SHT393233 SRP393222:SRP393233 TBL393222:TBL393233 TLH393222:TLH393233 TVD393222:TVD393233 UEZ393222:UEZ393233 UOV393222:UOV393233 UYR393222:UYR393233 VIN393222:VIN393233 VSJ393222:VSJ393233 WCF393222:WCF393233 WMB393222:WMB393233 WVX393222:WVX393233 P458758:P458769 JL458758:JL458769 TH458758:TH458769 ADD458758:ADD458769 AMZ458758:AMZ458769 AWV458758:AWV458769 BGR458758:BGR458769 BQN458758:BQN458769 CAJ458758:CAJ458769 CKF458758:CKF458769 CUB458758:CUB458769 DDX458758:DDX458769 DNT458758:DNT458769 DXP458758:DXP458769 EHL458758:EHL458769 ERH458758:ERH458769 FBD458758:FBD458769 FKZ458758:FKZ458769 FUV458758:FUV458769 GER458758:GER458769 GON458758:GON458769 GYJ458758:GYJ458769 HIF458758:HIF458769 HSB458758:HSB458769 IBX458758:IBX458769 ILT458758:ILT458769 IVP458758:IVP458769 JFL458758:JFL458769 JPH458758:JPH458769 JZD458758:JZD458769 KIZ458758:KIZ458769 KSV458758:KSV458769 LCR458758:LCR458769 LMN458758:LMN458769 LWJ458758:LWJ458769 MGF458758:MGF458769 MQB458758:MQB458769 MZX458758:MZX458769 NJT458758:NJT458769 NTP458758:NTP458769 ODL458758:ODL458769 ONH458758:ONH458769 OXD458758:OXD458769 PGZ458758:PGZ458769 PQV458758:PQV458769 QAR458758:QAR458769 QKN458758:QKN458769 QUJ458758:QUJ458769 REF458758:REF458769 ROB458758:ROB458769 RXX458758:RXX458769 SHT458758:SHT458769 SRP458758:SRP458769 TBL458758:TBL458769 TLH458758:TLH458769 TVD458758:TVD458769 UEZ458758:UEZ458769 UOV458758:UOV458769 UYR458758:UYR458769 VIN458758:VIN458769 VSJ458758:VSJ458769 WCF458758:WCF458769 WMB458758:WMB458769 WVX458758:WVX458769 P524294:P524305 JL524294:JL524305 TH524294:TH524305 ADD524294:ADD524305 AMZ524294:AMZ524305 AWV524294:AWV524305 BGR524294:BGR524305 BQN524294:BQN524305 CAJ524294:CAJ524305 CKF524294:CKF524305 CUB524294:CUB524305 DDX524294:DDX524305 DNT524294:DNT524305 DXP524294:DXP524305 EHL524294:EHL524305 ERH524294:ERH524305 FBD524294:FBD524305 FKZ524294:FKZ524305 FUV524294:FUV524305 GER524294:GER524305 GON524294:GON524305 GYJ524294:GYJ524305 HIF524294:HIF524305 HSB524294:HSB524305 IBX524294:IBX524305 ILT524294:ILT524305 IVP524294:IVP524305 JFL524294:JFL524305 JPH524294:JPH524305 JZD524294:JZD524305 KIZ524294:KIZ524305 KSV524294:KSV524305 LCR524294:LCR524305 LMN524294:LMN524305 LWJ524294:LWJ524305 MGF524294:MGF524305 MQB524294:MQB524305 MZX524294:MZX524305 NJT524294:NJT524305 NTP524294:NTP524305 ODL524294:ODL524305 ONH524294:ONH524305 OXD524294:OXD524305 PGZ524294:PGZ524305 PQV524294:PQV524305 QAR524294:QAR524305 QKN524294:QKN524305 QUJ524294:QUJ524305 REF524294:REF524305 ROB524294:ROB524305 RXX524294:RXX524305 SHT524294:SHT524305 SRP524294:SRP524305 TBL524294:TBL524305 TLH524294:TLH524305 TVD524294:TVD524305 UEZ524294:UEZ524305 UOV524294:UOV524305 UYR524294:UYR524305 VIN524294:VIN524305 VSJ524294:VSJ524305 WCF524294:WCF524305 WMB524294:WMB524305 WVX524294:WVX524305 P589830:P589841 JL589830:JL589841 TH589830:TH589841 ADD589830:ADD589841 AMZ589830:AMZ589841 AWV589830:AWV589841 BGR589830:BGR589841 BQN589830:BQN589841 CAJ589830:CAJ589841 CKF589830:CKF589841 CUB589830:CUB589841 DDX589830:DDX589841 DNT589830:DNT589841 DXP589830:DXP589841 EHL589830:EHL589841 ERH589830:ERH589841 FBD589830:FBD589841 FKZ589830:FKZ589841 FUV589830:FUV589841 GER589830:GER589841 GON589830:GON589841 GYJ589830:GYJ589841 HIF589830:HIF589841 HSB589830:HSB589841 IBX589830:IBX589841 ILT589830:ILT589841 IVP589830:IVP589841 JFL589830:JFL589841 JPH589830:JPH589841 JZD589830:JZD589841 KIZ589830:KIZ589841 KSV589830:KSV589841 LCR589830:LCR589841 LMN589830:LMN589841 LWJ589830:LWJ589841 MGF589830:MGF589841 MQB589830:MQB589841 MZX589830:MZX589841 NJT589830:NJT589841 NTP589830:NTP589841 ODL589830:ODL589841 ONH589830:ONH589841 OXD589830:OXD589841 PGZ589830:PGZ589841 PQV589830:PQV589841 QAR589830:QAR589841 QKN589830:QKN589841 QUJ589830:QUJ589841 REF589830:REF589841 ROB589830:ROB589841 RXX589830:RXX589841 SHT589830:SHT589841 SRP589830:SRP589841 TBL589830:TBL589841 TLH589830:TLH589841 TVD589830:TVD589841 UEZ589830:UEZ589841 UOV589830:UOV589841 UYR589830:UYR589841 VIN589830:VIN589841 VSJ589830:VSJ589841 WCF589830:WCF589841 WMB589830:WMB589841 WVX589830:WVX589841 P655366:P655377 JL655366:JL655377 TH655366:TH655377 ADD655366:ADD655377 AMZ655366:AMZ655377 AWV655366:AWV655377 BGR655366:BGR655377 BQN655366:BQN655377 CAJ655366:CAJ655377 CKF655366:CKF655377 CUB655366:CUB655377 DDX655366:DDX655377 DNT655366:DNT655377 DXP655366:DXP655377 EHL655366:EHL655377 ERH655366:ERH655377 FBD655366:FBD655377 FKZ655366:FKZ655377 FUV655366:FUV655377 GER655366:GER655377 GON655366:GON655377 GYJ655366:GYJ655377 HIF655366:HIF655377 HSB655366:HSB655377 IBX655366:IBX655377 ILT655366:ILT655377 IVP655366:IVP655377 JFL655366:JFL655377 JPH655366:JPH655377 JZD655366:JZD655377 KIZ655366:KIZ655377 KSV655366:KSV655377 LCR655366:LCR655377 LMN655366:LMN655377 LWJ655366:LWJ655377 MGF655366:MGF655377 MQB655366:MQB655377 MZX655366:MZX655377 NJT655366:NJT655377 NTP655366:NTP655377 ODL655366:ODL655377 ONH655366:ONH655377 OXD655366:OXD655377 PGZ655366:PGZ655377 PQV655366:PQV655377 QAR655366:QAR655377 QKN655366:QKN655377 QUJ655366:QUJ655377 REF655366:REF655377 ROB655366:ROB655377 RXX655366:RXX655377 SHT655366:SHT655377 SRP655366:SRP655377 TBL655366:TBL655377 TLH655366:TLH655377 TVD655366:TVD655377 UEZ655366:UEZ655377 UOV655366:UOV655377 UYR655366:UYR655377 VIN655366:VIN655377 VSJ655366:VSJ655377 WCF655366:WCF655377 WMB655366:WMB655377 WVX655366:WVX655377 P720902:P720913 JL720902:JL720913 TH720902:TH720913 ADD720902:ADD720913 AMZ720902:AMZ720913 AWV720902:AWV720913 BGR720902:BGR720913 BQN720902:BQN720913 CAJ720902:CAJ720913 CKF720902:CKF720913 CUB720902:CUB720913 DDX720902:DDX720913 DNT720902:DNT720913 DXP720902:DXP720913 EHL720902:EHL720913 ERH720902:ERH720913 FBD720902:FBD720913 FKZ720902:FKZ720913 FUV720902:FUV720913 GER720902:GER720913 GON720902:GON720913 GYJ720902:GYJ720913 HIF720902:HIF720913 HSB720902:HSB720913 IBX720902:IBX720913 ILT720902:ILT720913 IVP720902:IVP720913 JFL720902:JFL720913 JPH720902:JPH720913 JZD720902:JZD720913 KIZ720902:KIZ720913 KSV720902:KSV720913 LCR720902:LCR720913 LMN720902:LMN720913 LWJ720902:LWJ720913 MGF720902:MGF720913 MQB720902:MQB720913 MZX720902:MZX720913 NJT720902:NJT720913 NTP720902:NTP720913 ODL720902:ODL720913 ONH720902:ONH720913 OXD720902:OXD720913 PGZ720902:PGZ720913 PQV720902:PQV720913 QAR720902:QAR720913 QKN720902:QKN720913 QUJ720902:QUJ720913 REF720902:REF720913 ROB720902:ROB720913 RXX720902:RXX720913 SHT720902:SHT720913 SRP720902:SRP720913 TBL720902:TBL720913 TLH720902:TLH720913 TVD720902:TVD720913 UEZ720902:UEZ720913 UOV720902:UOV720913 UYR720902:UYR720913 VIN720902:VIN720913 VSJ720902:VSJ720913 WCF720902:WCF720913 WMB720902:WMB720913 WVX720902:WVX720913 P786438:P786449 JL786438:JL786449 TH786438:TH786449 ADD786438:ADD786449 AMZ786438:AMZ786449 AWV786438:AWV786449 BGR786438:BGR786449 BQN786438:BQN786449 CAJ786438:CAJ786449 CKF786438:CKF786449 CUB786438:CUB786449 DDX786438:DDX786449 DNT786438:DNT786449 DXP786438:DXP786449 EHL786438:EHL786449 ERH786438:ERH786449 FBD786438:FBD786449 FKZ786438:FKZ786449 FUV786438:FUV786449 GER786438:GER786449 GON786438:GON786449 GYJ786438:GYJ786449 HIF786438:HIF786449 HSB786438:HSB786449 IBX786438:IBX786449 ILT786438:ILT786449 IVP786438:IVP786449 JFL786438:JFL786449 JPH786438:JPH786449 JZD786438:JZD786449 KIZ786438:KIZ786449 KSV786438:KSV786449 LCR786438:LCR786449 LMN786438:LMN786449 LWJ786438:LWJ786449 MGF786438:MGF786449 MQB786438:MQB786449 MZX786438:MZX786449 NJT786438:NJT786449 NTP786438:NTP786449 ODL786438:ODL786449 ONH786438:ONH786449 OXD786438:OXD786449 PGZ786438:PGZ786449 PQV786438:PQV786449 QAR786438:QAR786449 QKN786438:QKN786449 QUJ786438:QUJ786449 REF786438:REF786449 ROB786438:ROB786449 RXX786438:RXX786449 SHT786438:SHT786449 SRP786438:SRP786449 TBL786438:TBL786449 TLH786438:TLH786449 TVD786438:TVD786449 UEZ786438:UEZ786449 UOV786438:UOV786449 UYR786438:UYR786449 VIN786438:VIN786449 VSJ786438:VSJ786449 WCF786438:WCF786449 WMB786438:WMB786449 WVX786438:WVX786449 P851974:P851985 JL851974:JL851985 TH851974:TH851985 ADD851974:ADD851985 AMZ851974:AMZ851985 AWV851974:AWV851985 BGR851974:BGR851985 BQN851974:BQN851985 CAJ851974:CAJ851985 CKF851974:CKF851985 CUB851974:CUB851985 DDX851974:DDX851985 DNT851974:DNT851985 DXP851974:DXP851985 EHL851974:EHL851985 ERH851974:ERH851985 FBD851974:FBD851985 FKZ851974:FKZ851985 FUV851974:FUV851985 GER851974:GER851985 GON851974:GON851985 GYJ851974:GYJ851985 HIF851974:HIF851985 HSB851974:HSB851985 IBX851974:IBX851985 ILT851974:ILT851985 IVP851974:IVP851985 JFL851974:JFL851985 JPH851974:JPH851985 JZD851974:JZD851985 KIZ851974:KIZ851985 KSV851974:KSV851985 LCR851974:LCR851985 LMN851974:LMN851985 LWJ851974:LWJ851985 MGF851974:MGF851985 MQB851974:MQB851985 MZX851974:MZX851985 NJT851974:NJT851985 NTP851974:NTP851985 ODL851974:ODL851985 ONH851974:ONH851985 OXD851974:OXD851985 PGZ851974:PGZ851985 PQV851974:PQV851985 QAR851974:QAR851985 QKN851974:QKN851985 QUJ851974:QUJ851985 REF851974:REF851985 ROB851974:ROB851985 RXX851974:RXX851985 SHT851974:SHT851985 SRP851974:SRP851985 TBL851974:TBL851985 TLH851974:TLH851985 TVD851974:TVD851985 UEZ851974:UEZ851985 UOV851974:UOV851985 UYR851974:UYR851985 VIN851974:VIN851985 VSJ851974:VSJ851985 WCF851974:WCF851985 WMB851974:WMB851985 WVX851974:WVX851985 P917510:P917521 JL917510:JL917521 TH917510:TH917521 ADD917510:ADD917521 AMZ917510:AMZ917521 AWV917510:AWV917521 BGR917510:BGR917521 BQN917510:BQN917521 CAJ917510:CAJ917521 CKF917510:CKF917521 CUB917510:CUB917521 DDX917510:DDX917521 DNT917510:DNT917521 DXP917510:DXP917521 EHL917510:EHL917521 ERH917510:ERH917521 FBD917510:FBD917521 FKZ917510:FKZ917521 FUV917510:FUV917521 GER917510:GER917521 GON917510:GON917521 GYJ917510:GYJ917521 HIF917510:HIF917521 HSB917510:HSB917521 IBX917510:IBX917521 ILT917510:ILT917521 IVP917510:IVP917521 JFL917510:JFL917521 JPH917510:JPH917521 JZD917510:JZD917521 KIZ917510:KIZ917521 KSV917510:KSV917521 LCR917510:LCR917521 LMN917510:LMN917521 LWJ917510:LWJ917521 MGF917510:MGF917521 MQB917510:MQB917521 MZX917510:MZX917521 NJT917510:NJT917521 NTP917510:NTP917521 ODL917510:ODL917521 ONH917510:ONH917521 OXD917510:OXD917521 PGZ917510:PGZ917521 PQV917510:PQV917521 QAR917510:QAR917521 QKN917510:QKN917521 QUJ917510:QUJ917521 REF917510:REF917521 ROB917510:ROB917521 RXX917510:RXX917521 SHT917510:SHT917521 SRP917510:SRP917521 TBL917510:TBL917521 TLH917510:TLH917521 TVD917510:TVD917521 UEZ917510:UEZ917521 UOV917510:UOV917521 UYR917510:UYR917521 VIN917510:VIN917521 VSJ917510:VSJ917521 WCF917510:WCF917521 WMB917510:WMB917521 WVX917510:WVX917521 P983046:P983057 JL983046:JL983057 TH983046:TH983057 ADD983046:ADD983057 AMZ983046:AMZ983057 AWV983046:AWV983057 BGR983046:BGR983057 BQN983046:BQN983057 CAJ983046:CAJ983057 CKF983046:CKF983057 CUB983046:CUB983057 DDX983046:DDX983057 DNT983046:DNT983057 DXP983046:DXP983057 EHL983046:EHL983057 ERH983046:ERH983057 FBD983046:FBD983057 FKZ983046:FKZ983057 FUV983046:FUV983057 GER983046:GER983057 GON983046:GON983057 GYJ983046:GYJ983057 HIF983046:HIF983057 HSB983046:HSB983057 IBX983046:IBX983057 ILT983046:ILT983057 IVP983046:IVP983057 JFL983046:JFL983057 JPH983046:JPH983057 JZD983046:JZD983057 KIZ983046:KIZ983057 KSV983046:KSV983057 LCR983046:LCR983057 LMN983046:LMN983057 LWJ983046:LWJ983057 MGF983046:MGF983057 MQB983046:MQB983057 MZX983046:MZX983057 NJT983046:NJT983057 NTP983046:NTP983057 ODL983046:ODL983057 ONH983046:ONH983057 OXD983046:OXD983057 PGZ983046:PGZ983057 PQV983046:PQV983057 QAR983046:QAR983057 QKN983046:QKN983057 QUJ983046:QUJ983057 REF983046:REF983057 ROB983046:ROB983057 RXX983046:RXX983057 SHT983046:SHT983057 SRP983046:SRP983057 TBL983046:TBL983057 TLH983046:TLH983057 TVD983046:TVD983057 UEZ983046:UEZ983057 UOV983046:UOV983057 UYR983046:UYR983057 VIN983046:VIN983057 VSJ983046:VSJ983057 WCF983046:WCF983057 WMB983046:WMB983057" xr:uid="{00000000-0002-0000-0C00-000000000000}">
      <formula1>"0"</formula1>
    </dataValidation>
    <dataValidation type="list" allowBlank="1" showInputMessage="1" showErrorMessage="1" sqref="WVW983046:WVW983057 JK9:JK20 TG9:TG20 ADC9:ADC20 AMY9:AMY20 AWU9:AWU20 BGQ9:BGQ20 BQM9:BQM20 CAI9:CAI20 CKE9:CKE20 CUA9:CUA20 DDW9:DDW20 DNS9:DNS20 DXO9:DXO20 EHK9:EHK20 ERG9:ERG20 FBC9:FBC20 FKY9:FKY20 FUU9:FUU20 GEQ9:GEQ20 GOM9:GOM20 GYI9:GYI20 HIE9:HIE20 HSA9:HSA20 IBW9:IBW20 ILS9:ILS20 IVO9:IVO20 JFK9:JFK20 JPG9:JPG20 JZC9:JZC20 KIY9:KIY20 KSU9:KSU20 LCQ9:LCQ20 LMM9:LMM20 LWI9:LWI20 MGE9:MGE20 MQA9:MQA20 MZW9:MZW20 NJS9:NJS20 NTO9:NTO20 ODK9:ODK20 ONG9:ONG20 OXC9:OXC20 PGY9:PGY20 PQU9:PQU20 QAQ9:QAQ20 QKM9:QKM20 QUI9:QUI20 REE9:REE20 ROA9:ROA20 RXW9:RXW20 SHS9:SHS20 SRO9:SRO20 TBK9:TBK20 TLG9:TLG20 TVC9:TVC20 UEY9:UEY20 UOU9:UOU20 UYQ9:UYQ20 VIM9:VIM20 VSI9:VSI20 WCE9:WCE20 WMA9:WMA20 WVW9:WVW20 O65542:O65553 JK65542:JK65553 TG65542:TG65553 ADC65542:ADC65553 AMY65542:AMY65553 AWU65542:AWU65553 BGQ65542:BGQ65553 BQM65542:BQM65553 CAI65542:CAI65553 CKE65542:CKE65553 CUA65542:CUA65553 DDW65542:DDW65553 DNS65542:DNS65553 DXO65542:DXO65553 EHK65542:EHK65553 ERG65542:ERG65553 FBC65542:FBC65553 FKY65542:FKY65553 FUU65542:FUU65553 GEQ65542:GEQ65553 GOM65542:GOM65553 GYI65542:GYI65553 HIE65542:HIE65553 HSA65542:HSA65553 IBW65542:IBW65553 ILS65542:ILS65553 IVO65542:IVO65553 JFK65542:JFK65553 JPG65542:JPG65553 JZC65542:JZC65553 KIY65542:KIY65553 KSU65542:KSU65553 LCQ65542:LCQ65553 LMM65542:LMM65553 LWI65542:LWI65553 MGE65542:MGE65553 MQA65542:MQA65553 MZW65542:MZW65553 NJS65542:NJS65553 NTO65542:NTO65553 ODK65542:ODK65553 ONG65542:ONG65553 OXC65542:OXC65553 PGY65542:PGY65553 PQU65542:PQU65553 QAQ65542:QAQ65553 QKM65542:QKM65553 QUI65542:QUI65553 REE65542:REE65553 ROA65542:ROA65553 RXW65542:RXW65553 SHS65542:SHS65553 SRO65542:SRO65553 TBK65542:TBK65553 TLG65542:TLG65553 TVC65542:TVC65553 UEY65542:UEY65553 UOU65542:UOU65553 UYQ65542:UYQ65553 VIM65542:VIM65553 VSI65542:VSI65553 WCE65542:WCE65553 WMA65542:WMA65553 WVW65542:WVW65553 O131078:O131089 JK131078:JK131089 TG131078:TG131089 ADC131078:ADC131089 AMY131078:AMY131089 AWU131078:AWU131089 BGQ131078:BGQ131089 BQM131078:BQM131089 CAI131078:CAI131089 CKE131078:CKE131089 CUA131078:CUA131089 DDW131078:DDW131089 DNS131078:DNS131089 DXO131078:DXO131089 EHK131078:EHK131089 ERG131078:ERG131089 FBC131078:FBC131089 FKY131078:FKY131089 FUU131078:FUU131089 GEQ131078:GEQ131089 GOM131078:GOM131089 GYI131078:GYI131089 HIE131078:HIE131089 HSA131078:HSA131089 IBW131078:IBW131089 ILS131078:ILS131089 IVO131078:IVO131089 JFK131078:JFK131089 JPG131078:JPG131089 JZC131078:JZC131089 KIY131078:KIY131089 KSU131078:KSU131089 LCQ131078:LCQ131089 LMM131078:LMM131089 LWI131078:LWI131089 MGE131078:MGE131089 MQA131078:MQA131089 MZW131078:MZW131089 NJS131078:NJS131089 NTO131078:NTO131089 ODK131078:ODK131089 ONG131078:ONG131089 OXC131078:OXC131089 PGY131078:PGY131089 PQU131078:PQU131089 QAQ131078:QAQ131089 QKM131078:QKM131089 QUI131078:QUI131089 REE131078:REE131089 ROA131078:ROA131089 RXW131078:RXW131089 SHS131078:SHS131089 SRO131078:SRO131089 TBK131078:TBK131089 TLG131078:TLG131089 TVC131078:TVC131089 UEY131078:UEY131089 UOU131078:UOU131089 UYQ131078:UYQ131089 VIM131078:VIM131089 VSI131078:VSI131089 WCE131078:WCE131089 WMA131078:WMA131089 WVW131078:WVW131089 O196614:O196625 JK196614:JK196625 TG196614:TG196625 ADC196614:ADC196625 AMY196614:AMY196625 AWU196614:AWU196625 BGQ196614:BGQ196625 BQM196614:BQM196625 CAI196614:CAI196625 CKE196614:CKE196625 CUA196614:CUA196625 DDW196614:DDW196625 DNS196614:DNS196625 DXO196614:DXO196625 EHK196614:EHK196625 ERG196614:ERG196625 FBC196614:FBC196625 FKY196614:FKY196625 FUU196614:FUU196625 GEQ196614:GEQ196625 GOM196614:GOM196625 GYI196614:GYI196625 HIE196614:HIE196625 HSA196614:HSA196625 IBW196614:IBW196625 ILS196614:ILS196625 IVO196614:IVO196625 JFK196614:JFK196625 JPG196614:JPG196625 JZC196614:JZC196625 KIY196614:KIY196625 KSU196614:KSU196625 LCQ196614:LCQ196625 LMM196614:LMM196625 LWI196614:LWI196625 MGE196614:MGE196625 MQA196614:MQA196625 MZW196614:MZW196625 NJS196614:NJS196625 NTO196614:NTO196625 ODK196614:ODK196625 ONG196614:ONG196625 OXC196614:OXC196625 PGY196614:PGY196625 PQU196614:PQU196625 QAQ196614:QAQ196625 QKM196614:QKM196625 QUI196614:QUI196625 REE196614:REE196625 ROA196614:ROA196625 RXW196614:RXW196625 SHS196614:SHS196625 SRO196614:SRO196625 TBK196614:TBK196625 TLG196614:TLG196625 TVC196614:TVC196625 UEY196614:UEY196625 UOU196614:UOU196625 UYQ196614:UYQ196625 VIM196614:VIM196625 VSI196614:VSI196625 WCE196614:WCE196625 WMA196614:WMA196625 WVW196614:WVW196625 O262150:O262161 JK262150:JK262161 TG262150:TG262161 ADC262150:ADC262161 AMY262150:AMY262161 AWU262150:AWU262161 BGQ262150:BGQ262161 BQM262150:BQM262161 CAI262150:CAI262161 CKE262150:CKE262161 CUA262150:CUA262161 DDW262150:DDW262161 DNS262150:DNS262161 DXO262150:DXO262161 EHK262150:EHK262161 ERG262150:ERG262161 FBC262150:FBC262161 FKY262150:FKY262161 FUU262150:FUU262161 GEQ262150:GEQ262161 GOM262150:GOM262161 GYI262150:GYI262161 HIE262150:HIE262161 HSA262150:HSA262161 IBW262150:IBW262161 ILS262150:ILS262161 IVO262150:IVO262161 JFK262150:JFK262161 JPG262150:JPG262161 JZC262150:JZC262161 KIY262150:KIY262161 KSU262150:KSU262161 LCQ262150:LCQ262161 LMM262150:LMM262161 LWI262150:LWI262161 MGE262150:MGE262161 MQA262150:MQA262161 MZW262150:MZW262161 NJS262150:NJS262161 NTO262150:NTO262161 ODK262150:ODK262161 ONG262150:ONG262161 OXC262150:OXC262161 PGY262150:PGY262161 PQU262150:PQU262161 QAQ262150:QAQ262161 QKM262150:QKM262161 QUI262150:QUI262161 REE262150:REE262161 ROA262150:ROA262161 RXW262150:RXW262161 SHS262150:SHS262161 SRO262150:SRO262161 TBK262150:TBK262161 TLG262150:TLG262161 TVC262150:TVC262161 UEY262150:UEY262161 UOU262150:UOU262161 UYQ262150:UYQ262161 VIM262150:VIM262161 VSI262150:VSI262161 WCE262150:WCE262161 WMA262150:WMA262161 WVW262150:WVW262161 O327686:O327697 JK327686:JK327697 TG327686:TG327697 ADC327686:ADC327697 AMY327686:AMY327697 AWU327686:AWU327697 BGQ327686:BGQ327697 BQM327686:BQM327697 CAI327686:CAI327697 CKE327686:CKE327697 CUA327686:CUA327697 DDW327686:DDW327697 DNS327686:DNS327697 DXO327686:DXO327697 EHK327686:EHK327697 ERG327686:ERG327697 FBC327686:FBC327697 FKY327686:FKY327697 FUU327686:FUU327697 GEQ327686:GEQ327697 GOM327686:GOM327697 GYI327686:GYI327697 HIE327686:HIE327697 HSA327686:HSA327697 IBW327686:IBW327697 ILS327686:ILS327697 IVO327686:IVO327697 JFK327686:JFK327697 JPG327686:JPG327697 JZC327686:JZC327697 KIY327686:KIY327697 KSU327686:KSU327697 LCQ327686:LCQ327697 LMM327686:LMM327697 LWI327686:LWI327697 MGE327686:MGE327697 MQA327686:MQA327697 MZW327686:MZW327697 NJS327686:NJS327697 NTO327686:NTO327697 ODK327686:ODK327697 ONG327686:ONG327697 OXC327686:OXC327697 PGY327686:PGY327697 PQU327686:PQU327697 QAQ327686:QAQ327697 QKM327686:QKM327697 QUI327686:QUI327697 REE327686:REE327697 ROA327686:ROA327697 RXW327686:RXW327697 SHS327686:SHS327697 SRO327686:SRO327697 TBK327686:TBK327697 TLG327686:TLG327697 TVC327686:TVC327697 UEY327686:UEY327697 UOU327686:UOU327697 UYQ327686:UYQ327697 VIM327686:VIM327697 VSI327686:VSI327697 WCE327686:WCE327697 WMA327686:WMA327697 WVW327686:WVW327697 O393222:O393233 JK393222:JK393233 TG393222:TG393233 ADC393222:ADC393233 AMY393222:AMY393233 AWU393222:AWU393233 BGQ393222:BGQ393233 BQM393222:BQM393233 CAI393222:CAI393233 CKE393222:CKE393233 CUA393222:CUA393233 DDW393222:DDW393233 DNS393222:DNS393233 DXO393222:DXO393233 EHK393222:EHK393233 ERG393222:ERG393233 FBC393222:FBC393233 FKY393222:FKY393233 FUU393222:FUU393233 GEQ393222:GEQ393233 GOM393222:GOM393233 GYI393222:GYI393233 HIE393222:HIE393233 HSA393222:HSA393233 IBW393222:IBW393233 ILS393222:ILS393233 IVO393222:IVO393233 JFK393222:JFK393233 JPG393222:JPG393233 JZC393222:JZC393233 KIY393222:KIY393233 KSU393222:KSU393233 LCQ393222:LCQ393233 LMM393222:LMM393233 LWI393222:LWI393233 MGE393222:MGE393233 MQA393222:MQA393233 MZW393222:MZW393233 NJS393222:NJS393233 NTO393222:NTO393233 ODK393222:ODK393233 ONG393222:ONG393233 OXC393222:OXC393233 PGY393222:PGY393233 PQU393222:PQU393233 QAQ393222:QAQ393233 QKM393222:QKM393233 QUI393222:QUI393233 REE393222:REE393233 ROA393222:ROA393233 RXW393222:RXW393233 SHS393222:SHS393233 SRO393222:SRO393233 TBK393222:TBK393233 TLG393222:TLG393233 TVC393222:TVC393233 UEY393222:UEY393233 UOU393222:UOU393233 UYQ393222:UYQ393233 VIM393222:VIM393233 VSI393222:VSI393233 WCE393222:WCE393233 WMA393222:WMA393233 WVW393222:WVW393233 O458758:O458769 JK458758:JK458769 TG458758:TG458769 ADC458758:ADC458769 AMY458758:AMY458769 AWU458758:AWU458769 BGQ458758:BGQ458769 BQM458758:BQM458769 CAI458758:CAI458769 CKE458758:CKE458769 CUA458758:CUA458769 DDW458758:DDW458769 DNS458758:DNS458769 DXO458758:DXO458769 EHK458758:EHK458769 ERG458758:ERG458769 FBC458758:FBC458769 FKY458758:FKY458769 FUU458758:FUU458769 GEQ458758:GEQ458769 GOM458758:GOM458769 GYI458758:GYI458769 HIE458758:HIE458769 HSA458758:HSA458769 IBW458758:IBW458769 ILS458758:ILS458769 IVO458758:IVO458769 JFK458758:JFK458769 JPG458758:JPG458769 JZC458758:JZC458769 KIY458758:KIY458769 KSU458758:KSU458769 LCQ458758:LCQ458769 LMM458758:LMM458769 LWI458758:LWI458769 MGE458758:MGE458769 MQA458758:MQA458769 MZW458758:MZW458769 NJS458758:NJS458769 NTO458758:NTO458769 ODK458758:ODK458769 ONG458758:ONG458769 OXC458758:OXC458769 PGY458758:PGY458769 PQU458758:PQU458769 QAQ458758:QAQ458769 QKM458758:QKM458769 QUI458758:QUI458769 REE458758:REE458769 ROA458758:ROA458769 RXW458758:RXW458769 SHS458758:SHS458769 SRO458758:SRO458769 TBK458758:TBK458769 TLG458758:TLG458769 TVC458758:TVC458769 UEY458758:UEY458769 UOU458758:UOU458769 UYQ458758:UYQ458769 VIM458758:VIM458769 VSI458758:VSI458769 WCE458758:WCE458769 WMA458758:WMA458769 WVW458758:WVW458769 O524294:O524305 JK524294:JK524305 TG524294:TG524305 ADC524294:ADC524305 AMY524294:AMY524305 AWU524294:AWU524305 BGQ524294:BGQ524305 BQM524294:BQM524305 CAI524294:CAI524305 CKE524294:CKE524305 CUA524294:CUA524305 DDW524294:DDW524305 DNS524294:DNS524305 DXO524294:DXO524305 EHK524294:EHK524305 ERG524294:ERG524305 FBC524294:FBC524305 FKY524294:FKY524305 FUU524294:FUU524305 GEQ524294:GEQ524305 GOM524294:GOM524305 GYI524294:GYI524305 HIE524294:HIE524305 HSA524294:HSA524305 IBW524294:IBW524305 ILS524294:ILS524305 IVO524294:IVO524305 JFK524294:JFK524305 JPG524294:JPG524305 JZC524294:JZC524305 KIY524294:KIY524305 KSU524294:KSU524305 LCQ524294:LCQ524305 LMM524294:LMM524305 LWI524294:LWI524305 MGE524294:MGE524305 MQA524294:MQA524305 MZW524294:MZW524305 NJS524294:NJS524305 NTO524294:NTO524305 ODK524294:ODK524305 ONG524294:ONG524305 OXC524294:OXC524305 PGY524294:PGY524305 PQU524294:PQU524305 QAQ524294:QAQ524305 QKM524294:QKM524305 QUI524294:QUI524305 REE524294:REE524305 ROA524294:ROA524305 RXW524294:RXW524305 SHS524294:SHS524305 SRO524294:SRO524305 TBK524294:TBK524305 TLG524294:TLG524305 TVC524294:TVC524305 UEY524294:UEY524305 UOU524294:UOU524305 UYQ524294:UYQ524305 VIM524294:VIM524305 VSI524294:VSI524305 WCE524294:WCE524305 WMA524294:WMA524305 WVW524294:WVW524305 O589830:O589841 JK589830:JK589841 TG589830:TG589841 ADC589830:ADC589841 AMY589830:AMY589841 AWU589830:AWU589841 BGQ589830:BGQ589841 BQM589830:BQM589841 CAI589830:CAI589841 CKE589830:CKE589841 CUA589830:CUA589841 DDW589830:DDW589841 DNS589830:DNS589841 DXO589830:DXO589841 EHK589830:EHK589841 ERG589830:ERG589841 FBC589830:FBC589841 FKY589830:FKY589841 FUU589830:FUU589841 GEQ589830:GEQ589841 GOM589830:GOM589841 GYI589830:GYI589841 HIE589830:HIE589841 HSA589830:HSA589841 IBW589830:IBW589841 ILS589830:ILS589841 IVO589830:IVO589841 JFK589830:JFK589841 JPG589830:JPG589841 JZC589830:JZC589841 KIY589830:KIY589841 KSU589830:KSU589841 LCQ589830:LCQ589841 LMM589830:LMM589841 LWI589830:LWI589841 MGE589830:MGE589841 MQA589830:MQA589841 MZW589830:MZW589841 NJS589830:NJS589841 NTO589830:NTO589841 ODK589830:ODK589841 ONG589830:ONG589841 OXC589830:OXC589841 PGY589830:PGY589841 PQU589830:PQU589841 QAQ589830:QAQ589841 QKM589830:QKM589841 QUI589830:QUI589841 REE589830:REE589841 ROA589830:ROA589841 RXW589830:RXW589841 SHS589830:SHS589841 SRO589830:SRO589841 TBK589830:TBK589841 TLG589830:TLG589841 TVC589830:TVC589841 UEY589830:UEY589841 UOU589830:UOU589841 UYQ589830:UYQ589841 VIM589830:VIM589841 VSI589830:VSI589841 WCE589830:WCE589841 WMA589830:WMA589841 WVW589830:WVW589841 O655366:O655377 JK655366:JK655377 TG655366:TG655377 ADC655366:ADC655377 AMY655366:AMY655377 AWU655366:AWU655377 BGQ655366:BGQ655377 BQM655366:BQM655377 CAI655366:CAI655377 CKE655366:CKE655377 CUA655366:CUA655377 DDW655366:DDW655377 DNS655366:DNS655377 DXO655366:DXO655377 EHK655366:EHK655377 ERG655366:ERG655377 FBC655366:FBC655377 FKY655366:FKY655377 FUU655366:FUU655377 GEQ655366:GEQ655377 GOM655366:GOM655377 GYI655366:GYI655377 HIE655366:HIE655377 HSA655366:HSA655377 IBW655366:IBW655377 ILS655366:ILS655377 IVO655366:IVO655377 JFK655366:JFK655377 JPG655366:JPG655377 JZC655366:JZC655377 KIY655366:KIY655377 KSU655366:KSU655377 LCQ655366:LCQ655377 LMM655366:LMM655377 LWI655366:LWI655377 MGE655366:MGE655377 MQA655366:MQA655377 MZW655366:MZW655377 NJS655366:NJS655377 NTO655366:NTO655377 ODK655366:ODK655377 ONG655366:ONG655377 OXC655366:OXC655377 PGY655366:PGY655377 PQU655366:PQU655377 QAQ655366:QAQ655377 QKM655366:QKM655377 QUI655366:QUI655377 REE655366:REE655377 ROA655366:ROA655377 RXW655366:RXW655377 SHS655366:SHS655377 SRO655366:SRO655377 TBK655366:TBK655377 TLG655366:TLG655377 TVC655366:TVC655377 UEY655366:UEY655377 UOU655366:UOU655377 UYQ655366:UYQ655377 VIM655366:VIM655377 VSI655366:VSI655377 WCE655366:WCE655377 WMA655366:WMA655377 WVW655366:WVW655377 O720902:O720913 JK720902:JK720913 TG720902:TG720913 ADC720902:ADC720913 AMY720902:AMY720913 AWU720902:AWU720913 BGQ720902:BGQ720913 BQM720902:BQM720913 CAI720902:CAI720913 CKE720902:CKE720913 CUA720902:CUA720913 DDW720902:DDW720913 DNS720902:DNS720913 DXO720902:DXO720913 EHK720902:EHK720913 ERG720902:ERG720913 FBC720902:FBC720913 FKY720902:FKY720913 FUU720902:FUU720913 GEQ720902:GEQ720913 GOM720902:GOM720913 GYI720902:GYI720913 HIE720902:HIE720913 HSA720902:HSA720913 IBW720902:IBW720913 ILS720902:ILS720913 IVO720902:IVO720913 JFK720902:JFK720913 JPG720902:JPG720913 JZC720902:JZC720913 KIY720902:KIY720913 KSU720902:KSU720913 LCQ720902:LCQ720913 LMM720902:LMM720913 LWI720902:LWI720913 MGE720902:MGE720913 MQA720902:MQA720913 MZW720902:MZW720913 NJS720902:NJS720913 NTO720902:NTO720913 ODK720902:ODK720913 ONG720902:ONG720913 OXC720902:OXC720913 PGY720902:PGY720913 PQU720902:PQU720913 QAQ720902:QAQ720913 QKM720902:QKM720913 QUI720902:QUI720913 REE720902:REE720913 ROA720902:ROA720913 RXW720902:RXW720913 SHS720902:SHS720913 SRO720902:SRO720913 TBK720902:TBK720913 TLG720902:TLG720913 TVC720902:TVC720913 UEY720902:UEY720913 UOU720902:UOU720913 UYQ720902:UYQ720913 VIM720902:VIM720913 VSI720902:VSI720913 WCE720902:WCE720913 WMA720902:WMA720913 WVW720902:WVW720913 O786438:O786449 JK786438:JK786449 TG786438:TG786449 ADC786438:ADC786449 AMY786438:AMY786449 AWU786438:AWU786449 BGQ786438:BGQ786449 BQM786438:BQM786449 CAI786438:CAI786449 CKE786438:CKE786449 CUA786438:CUA786449 DDW786438:DDW786449 DNS786438:DNS786449 DXO786438:DXO786449 EHK786438:EHK786449 ERG786438:ERG786449 FBC786438:FBC786449 FKY786438:FKY786449 FUU786438:FUU786449 GEQ786438:GEQ786449 GOM786438:GOM786449 GYI786438:GYI786449 HIE786438:HIE786449 HSA786438:HSA786449 IBW786438:IBW786449 ILS786438:ILS786449 IVO786438:IVO786449 JFK786438:JFK786449 JPG786438:JPG786449 JZC786438:JZC786449 KIY786438:KIY786449 KSU786438:KSU786449 LCQ786438:LCQ786449 LMM786438:LMM786449 LWI786438:LWI786449 MGE786438:MGE786449 MQA786438:MQA786449 MZW786438:MZW786449 NJS786438:NJS786449 NTO786438:NTO786449 ODK786438:ODK786449 ONG786438:ONG786449 OXC786438:OXC786449 PGY786438:PGY786449 PQU786438:PQU786449 QAQ786438:QAQ786449 QKM786438:QKM786449 QUI786438:QUI786449 REE786438:REE786449 ROA786438:ROA786449 RXW786438:RXW786449 SHS786438:SHS786449 SRO786438:SRO786449 TBK786438:TBK786449 TLG786438:TLG786449 TVC786438:TVC786449 UEY786438:UEY786449 UOU786438:UOU786449 UYQ786438:UYQ786449 VIM786438:VIM786449 VSI786438:VSI786449 WCE786438:WCE786449 WMA786438:WMA786449 WVW786438:WVW786449 O851974:O851985 JK851974:JK851985 TG851974:TG851985 ADC851974:ADC851985 AMY851974:AMY851985 AWU851974:AWU851985 BGQ851974:BGQ851985 BQM851974:BQM851985 CAI851974:CAI851985 CKE851974:CKE851985 CUA851974:CUA851985 DDW851974:DDW851985 DNS851974:DNS851985 DXO851974:DXO851985 EHK851974:EHK851985 ERG851974:ERG851985 FBC851974:FBC851985 FKY851974:FKY851985 FUU851974:FUU851985 GEQ851974:GEQ851985 GOM851974:GOM851985 GYI851974:GYI851985 HIE851974:HIE851985 HSA851974:HSA851985 IBW851974:IBW851985 ILS851974:ILS851985 IVO851974:IVO851985 JFK851974:JFK851985 JPG851974:JPG851985 JZC851974:JZC851985 KIY851974:KIY851985 KSU851974:KSU851985 LCQ851974:LCQ851985 LMM851974:LMM851985 LWI851974:LWI851985 MGE851974:MGE851985 MQA851974:MQA851985 MZW851974:MZW851985 NJS851974:NJS851985 NTO851974:NTO851985 ODK851974:ODK851985 ONG851974:ONG851985 OXC851974:OXC851985 PGY851974:PGY851985 PQU851974:PQU851985 QAQ851974:QAQ851985 QKM851974:QKM851985 QUI851974:QUI851985 REE851974:REE851985 ROA851974:ROA851985 RXW851974:RXW851985 SHS851974:SHS851985 SRO851974:SRO851985 TBK851974:TBK851985 TLG851974:TLG851985 TVC851974:TVC851985 UEY851974:UEY851985 UOU851974:UOU851985 UYQ851974:UYQ851985 VIM851974:VIM851985 VSI851974:VSI851985 WCE851974:WCE851985 WMA851974:WMA851985 WVW851974:WVW851985 O917510:O917521 JK917510:JK917521 TG917510:TG917521 ADC917510:ADC917521 AMY917510:AMY917521 AWU917510:AWU917521 BGQ917510:BGQ917521 BQM917510:BQM917521 CAI917510:CAI917521 CKE917510:CKE917521 CUA917510:CUA917521 DDW917510:DDW917521 DNS917510:DNS917521 DXO917510:DXO917521 EHK917510:EHK917521 ERG917510:ERG917521 FBC917510:FBC917521 FKY917510:FKY917521 FUU917510:FUU917521 GEQ917510:GEQ917521 GOM917510:GOM917521 GYI917510:GYI917521 HIE917510:HIE917521 HSA917510:HSA917521 IBW917510:IBW917521 ILS917510:ILS917521 IVO917510:IVO917521 JFK917510:JFK917521 JPG917510:JPG917521 JZC917510:JZC917521 KIY917510:KIY917521 KSU917510:KSU917521 LCQ917510:LCQ917521 LMM917510:LMM917521 LWI917510:LWI917521 MGE917510:MGE917521 MQA917510:MQA917521 MZW917510:MZW917521 NJS917510:NJS917521 NTO917510:NTO917521 ODK917510:ODK917521 ONG917510:ONG917521 OXC917510:OXC917521 PGY917510:PGY917521 PQU917510:PQU917521 QAQ917510:QAQ917521 QKM917510:QKM917521 QUI917510:QUI917521 REE917510:REE917521 ROA917510:ROA917521 RXW917510:RXW917521 SHS917510:SHS917521 SRO917510:SRO917521 TBK917510:TBK917521 TLG917510:TLG917521 TVC917510:TVC917521 UEY917510:UEY917521 UOU917510:UOU917521 UYQ917510:UYQ917521 VIM917510:VIM917521 VSI917510:VSI917521 WCE917510:WCE917521 WMA917510:WMA917521 WVW917510:WVW917521 O983046:O983057 JK983046:JK983057 TG983046:TG983057 ADC983046:ADC983057 AMY983046:AMY983057 AWU983046:AWU983057 BGQ983046:BGQ983057 BQM983046:BQM983057 CAI983046:CAI983057 CKE983046:CKE983057 CUA983046:CUA983057 DDW983046:DDW983057 DNS983046:DNS983057 DXO983046:DXO983057 EHK983046:EHK983057 ERG983046:ERG983057 FBC983046:FBC983057 FKY983046:FKY983057 FUU983046:FUU983057 GEQ983046:GEQ983057 GOM983046:GOM983057 GYI983046:GYI983057 HIE983046:HIE983057 HSA983046:HSA983057 IBW983046:IBW983057 ILS983046:ILS983057 IVO983046:IVO983057 JFK983046:JFK983057 JPG983046:JPG983057 JZC983046:JZC983057 KIY983046:KIY983057 KSU983046:KSU983057 LCQ983046:LCQ983057 LMM983046:LMM983057 LWI983046:LWI983057 MGE983046:MGE983057 MQA983046:MQA983057 MZW983046:MZW983057 NJS983046:NJS983057 NTO983046:NTO983057 ODK983046:ODK983057 ONG983046:ONG983057 OXC983046:OXC983057 PGY983046:PGY983057 PQU983046:PQU983057 QAQ983046:QAQ983057 QKM983046:QKM983057 QUI983046:QUI983057 REE983046:REE983057 ROA983046:ROA983057 RXW983046:RXW983057 SHS983046:SHS983057 SRO983046:SRO983057 TBK983046:TBK983057 TLG983046:TLG983057 TVC983046:TVC983057 UEY983046:UEY983057 UOU983046:UOU983057 UYQ983046:UYQ983057 VIM983046:VIM983057 VSI983046:VSI983057 WCE983046:WCE983057 WMA983046:WMA983057" xr:uid="{00000000-0002-0000-0C00-000001000000}">
      <formula1>"1"</formula1>
    </dataValidation>
    <dataValidation type="list" allowBlank="1" showInputMessage="1" showErrorMessage="1" sqref="WVV983046:WVV983057 JJ9:JJ20 TF9:TF20 ADB9:ADB20 AMX9:AMX20 AWT9:AWT20 BGP9:BGP20 BQL9:BQL20 CAH9:CAH20 CKD9:CKD20 CTZ9:CTZ20 DDV9:DDV20 DNR9:DNR20 DXN9:DXN20 EHJ9:EHJ20 ERF9:ERF20 FBB9:FBB20 FKX9:FKX20 FUT9:FUT20 GEP9:GEP20 GOL9:GOL20 GYH9:GYH20 HID9:HID20 HRZ9:HRZ20 IBV9:IBV20 ILR9:ILR20 IVN9:IVN20 JFJ9:JFJ20 JPF9:JPF20 JZB9:JZB20 KIX9:KIX20 KST9:KST20 LCP9:LCP20 LML9:LML20 LWH9:LWH20 MGD9:MGD20 MPZ9:MPZ20 MZV9:MZV20 NJR9:NJR20 NTN9:NTN20 ODJ9:ODJ20 ONF9:ONF20 OXB9:OXB20 PGX9:PGX20 PQT9:PQT20 QAP9:QAP20 QKL9:QKL20 QUH9:QUH20 RED9:RED20 RNZ9:RNZ20 RXV9:RXV20 SHR9:SHR20 SRN9:SRN20 TBJ9:TBJ20 TLF9:TLF20 TVB9:TVB20 UEX9:UEX20 UOT9:UOT20 UYP9:UYP20 VIL9:VIL20 VSH9:VSH20 WCD9:WCD20 WLZ9:WLZ20 WVV9:WVV20 N65542:N65553 JJ65542:JJ65553 TF65542:TF65553 ADB65542:ADB65553 AMX65542:AMX65553 AWT65542:AWT65553 BGP65542:BGP65553 BQL65542:BQL65553 CAH65542:CAH65553 CKD65542:CKD65553 CTZ65542:CTZ65553 DDV65542:DDV65553 DNR65542:DNR65553 DXN65542:DXN65553 EHJ65542:EHJ65553 ERF65542:ERF65553 FBB65542:FBB65553 FKX65542:FKX65553 FUT65542:FUT65553 GEP65542:GEP65553 GOL65542:GOL65553 GYH65542:GYH65553 HID65542:HID65553 HRZ65542:HRZ65553 IBV65542:IBV65553 ILR65542:ILR65553 IVN65542:IVN65553 JFJ65542:JFJ65553 JPF65542:JPF65553 JZB65542:JZB65553 KIX65542:KIX65553 KST65542:KST65553 LCP65542:LCP65553 LML65542:LML65553 LWH65542:LWH65553 MGD65542:MGD65553 MPZ65542:MPZ65553 MZV65542:MZV65553 NJR65542:NJR65553 NTN65542:NTN65553 ODJ65542:ODJ65553 ONF65542:ONF65553 OXB65542:OXB65553 PGX65542:PGX65553 PQT65542:PQT65553 QAP65542:QAP65553 QKL65542:QKL65553 QUH65542:QUH65553 RED65542:RED65553 RNZ65542:RNZ65553 RXV65542:RXV65553 SHR65542:SHR65553 SRN65542:SRN65553 TBJ65542:TBJ65553 TLF65542:TLF65553 TVB65542:TVB65553 UEX65542:UEX65553 UOT65542:UOT65553 UYP65542:UYP65553 VIL65542:VIL65553 VSH65542:VSH65553 WCD65542:WCD65553 WLZ65542:WLZ65553 WVV65542:WVV65553 N131078:N131089 JJ131078:JJ131089 TF131078:TF131089 ADB131078:ADB131089 AMX131078:AMX131089 AWT131078:AWT131089 BGP131078:BGP131089 BQL131078:BQL131089 CAH131078:CAH131089 CKD131078:CKD131089 CTZ131078:CTZ131089 DDV131078:DDV131089 DNR131078:DNR131089 DXN131078:DXN131089 EHJ131078:EHJ131089 ERF131078:ERF131089 FBB131078:FBB131089 FKX131078:FKX131089 FUT131078:FUT131089 GEP131078:GEP131089 GOL131078:GOL131089 GYH131078:GYH131089 HID131078:HID131089 HRZ131078:HRZ131089 IBV131078:IBV131089 ILR131078:ILR131089 IVN131078:IVN131089 JFJ131078:JFJ131089 JPF131078:JPF131089 JZB131078:JZB131089 KIX131078:KIX131089 KST131078:KST131089 LCP131078:LCP131089 LML131078:LML131089 LWH131078:LWH131089 MGD131078:MGD131089 MPZ131078:MPZ131089 MZV131078:MZV131089 NJR131078:NJR131089 NTN131078:NTN131089 ODJ131078:ODJ131089 ONF131078:ONF131089 OXB131078:OXB131089 PGX131078:PGX131089 PQT131078:PQT131089 QAP131078:QAP131089 QKL131078:QKL131089 QUH131078:QUH131089 RED131078:RED131089 RNZ131078:RNZ131089 RXV131078:RXV131089 SHR131078:SHR131089 SRN131078:SRN131089 TBJ131078:TBJ131089 TLF131078:TLF131089 TVB131078:TVB131089 UEX131078:UEX131089 UOT131078:UOT131089 UYP131078:UYP131089 VIL131078:VIL131089 VSH131078:VSH131089 WCD131078:WCD131089 WLZ131078:WLZ131089 WVV131078:WVV131089 N196614:N196625 JJ196614:JJ196625 TF196614:TF196625 ADB196614:ADB196625 AMX196614:AMX196625 AWT196614:AWT196625 BGP196614:BGP196625 BQL196614:BQL196625 CAH196614:CAH196625 CKD196614:CKD196625 CTZ196614:CTZ196625 DDV196614:DDV196625 DNR196614:DNR196625 DXN196614:DXN196625 EHJ196614:EHJ196625 ERF196614:ERF196625 FBB196614:FBB196625 FKX196614:FKX196625 FUT196614:FUT196625 GEP196614:GEP196625 GOL196614:GOL196625 GYH196614:GYH196625 HID196614:HID196625 HRZ196614:HRZ196625 IBV196614:IBV196625 ILR196614:ILR196625 IVN196614:IVN196625 JFJ196614:JFJ196625 JPF196614:JPF196625 JZB196614:JZB196625 KIX196614:KIX196625 KST196614:KST196625 LCP196614:LCP196625 LML196614:LML196625 LWH196614:LWH196625 MGD196614:MGD196625 MPZ196614:MPZ196625 MZV196614:MZV196625 NJR196614:NJR196625 NTN196614:NTN196625 ODJ196614:ODJ196625 ONF196614:ONF196625 OXB196614:OXB196625 PGX196614:PGX196625 PQT196614:PQT196625 QAP196614:QAP196625 QKL196614:QKL196625 QUH196614:QUH196625 RED196614:RED196625 RNZ196614:RNZ196625 RXV196614:RXV196625 SHR196614:SHR196625 SRN196614:SRN196625 TBJ196614:TBJ196625 TLF196614:TLF196625 TVB196614:TVB196625 UEX196614:UEX196625 UOT196614:UOT196625 UYP196614:UYP196625 VIL196614:VIL196625 VSH196614:VSH196625 WCD196614:WCD196625 WLZ196614:WLZ196625 WVV196614:WVV196625 N262150:N262161 JJ262150:JJ262161 TF262150:TF262161 ADB262150:ADB262161 AMX262150:AMX262161 AWT262150:AWT262161 BGP262150:BGP262161 BQL262150:BQL262161 CAH262150:CAH262161 CKD262150:CKD262161 CTZ262150:CTZ262161 DDV262150:DDV262161 DNR262150:DNR262161 DXN262150:DXN262161 EHJ262150:EHJ262161 ERF262150:ERF262161 FBB262150:FBB262161 FKX262150:FKX262161 FUT262150:FUT262161 GEP262150:GEP262161 GOL262150:GOL262161 GYH262150:GYH262161 HID262150:HID262161 HRZ262150:HRZ262161 IBV262150:IBV262161 ILR262150:ILR262161 IVN262150:IVN262161 JFJ262150:JFJ262161 JPF262150:JPF262161 JZB262150:JZB262161 KIX262150:KIX262161 KST262150:KST262161 LCP262150:LCP262161 LML262150:LML262161 LWH262150:LWH262161 MGD262150:MGD262161 MPZ262150:MPZ262161 MZV262150:MZV262161 NJR262150:NJR262161 NTN262150:NTN262161 ODJ262150:ODJ262161 ONF262150:ONF262161 OXB262150:OXB262161 PGX262150:PGX262161 PQT262150:PQT262161 QAP262150:QAP262161 QKL262150:QKL262161 QUH262150:QUH262161 RED262150:RED262161 RNZ262150:RNZ262161 RXV262150:RXV262161 SHR262150:SHR262161 SRN262150:SRN262161 TBJ262150:TBJ262161 TLF262150:TLF262161 TVB262150:TVB262161 UEX262150:UEX262161 UOT262150:UOT262161 UYP262150:UYP262161 VIL262150:VIL262161 VSH262150:VSH262161 WCD262150:WCD262161 WLZ262150:WLZ262161 WVV262150:WVV262161 N327686:N327697 JJ327686:JJ327697 TF327686:TF327697 ADB327686:ADB327697 AMX327686:AMX327697 AWT327686:AWT327697 BGP327686:BGP327697 BQL327686:BQL327697 CAH327686:CAH327697 CKD327686:CKD327697 CTZ327686:CTZ327697 DDV327686:DDV327697 DNR327686:DNR327697 DXN327686:DXN327697 EHJ327686:EHJ327697 ERF327686:ERF327697 FBB327686:FBB327697 FKX327686:FKX327697 FUT327686:FUT327697 GEP327686:GEP327697 GOL327686:GOL327697 GYH327686:GYH327697 HID327686:HID327697 HRZ327686:HRZ327697 IBV327686:IBV327697 ILR327686:ILR327697 IVN327686:IVN327697 JFJ327686:JFJ327697 JPF327686:JPF327697 JZB327686:JZB327697 KIX327686:KIX327697 KST327686:KST327697 LCP327686:LCP327697 LML327686:LML327697 LWH327686:LWH327697 MGD327686:MGD327697 MPZ327686:MPZ327697 MZV327686:MZV327697 NJR327686:NJR327697 NTN327686:NTN327697 ODJ327686:ODJ327697 ONF327686:ONF327697 OXB327686:OXB327697 PGX327686:PGX327697 PQT327686:PQT327697 QAP327686:QAP327697 QKL327686:QKL327697 QUH327686:QUH327697 RED327686:RED327697 RNZ327686:RNZ327697 RXV327686:RXV327697 SHR327686:SHR327697 SRN327686:SRN327697 TBJ327686:TBJ327697 TLF327686:TLF327697 TVB327686:TVB327697 UEX327686:UEX327697 UOT327686:UOT327697 UYP327686:UYP327697 VIL327686:VIL327697 VSH327686:VSH327697 WCD327686:WCD327697 WLZ327686:WLZ327697 WVV327686:WVV327697 N393222:N393233 JJ393222:JJ393233 TF393222:TF393233 ADB393222:ADB393233 AMX393222:AMX393233 AWT393222:AWT393233 BGP393222:BGP393233 BQL393222:BQL393233 CAH393222:CAH393233 CKD393222:CKD393233 CTZ393222:CTZ393233 DDV393222:DDV393233 DNR393222:DNR393233 DXN393222:DXN393233 EHJ393222:EHJ393233 ERF393222:ERF393233 FBB393222:FBB393233 FKX393222:FKX393233 FUT393222:FUT393233 GEP393222:GEP393233 GOL393222:GOL393233 GYH393222:GYH393233 HID393222:HID393233 HRZ393222:HRZ393233 IBV393222:IBV393233 ILR393222:ILR393233 IVN393222:IVN393233 JFJ393222:JFJ393233 JPF393222:JPF393233 JZB393222:JZB393233 KIX393222:KIX393233 KST393222:KST393233 LCP393222:LCP393233 LML393222:LML393233 LWH393222:LWH393233 MGD393222:MGD393233 MPZ393222:MPZ393233 MZV393222:MZV393233 NJR393222:NJR393233 NTN393222:NTN393233 ODJ393222:ODJ393233 ONF393222:ONF393233 OXB393222:OXB393233 PGX393222:PGX393233 PQT393222:PQT393233 QAP393222:QAP393233 QKL393222:QKL393233 QUH393222:QUH393233 RED393222:RED393233 RNZ393222:RNZ393233 RXV393222:RXV393233 SHR393222:SHR393233 SRN393222:SRN393233 TBJ393222:TBJ393233 TLF393222:TLF393233 TVB393222:TVB393233 UEX393222:UEX393233 UOT393222:UOT393233 UYP393222:UYP393233 VIL393222:VIL393233 VSH393222:VSH393233 WCD393222:WCD393233 WLZ393222:WLZ393233 WVV393222:WVV393233 N458758:N458769 JJ458758:JJ458769 TF458758:TF458769 ADB458758:ADB458769 AMX458758:AMX458769 AWT458758:AWT458769 BGP458758:BGP458769 BQL458758:BQL458769 CAH458758:CAH458769 CKD458758:CKD458769 CTZ458758:CTZ458769 DDV458758:DDV458769 DNR458758:DNR458769 DXN458758:DXN458769 EHJ458758:EHJ458769 ERF458758:ERF458769 FBB458758:FBB458769 FKX458758:FKX458769 FUT458758:FUT458769 GEP458758:GEP458769 GOL458758:GOL458769 GYH458758:GYH458769 HID458758:HID458769 HRZ458758:HRZ458769 IBV458758:IBV458769 ILR458758:ILR458769 IVN458758:IVN458769 JFJ458758:JFJ458769 JPF458758:JPF458769 JZB458758:JZB458769 KIX458758:KIX458769 KST458758:KST458769 LCP458758:LCP458769 LML458758:LML458769 LWH458758:LWH458769 MGD458758:MGD458769 MPZ458758:MPZ458769 MZV458758:MZV458769 NJR458758:NJR458769 NTN458758:NTN458769 ODJ458758:ODJ458769 ONF458758:ONF458769 OXB458758:OXB458769 PGX458758:PGX458769 PQT458758:PQT458769 QAP458758:QAP458769 QKL458758:QKL458769 QUH458758:QUH458769 RED458758:RED458769 RNZ458758:RNZ458769 RXV458758:RXV458769 SHR458758:SHR458769 SRN458758:SRN458769 TBJ458758:TBJ458769 TLF458758:TLF458769 TVB458758:TVB458769 UEX458758:UEX458769 UOT458758:UOT458769 UYP458758:UYP458769 VIL458758:VIL458769 VSH458758:VSH458769 WCD458758:WCD458769 WLZ458758:WLZ458769 WVV458758:WVV458769 N524294:N524305 JJ524294:JJ524305 TF524294:TF524305 ADB524294:ADB524305 AMX524294:AMX524305 AWT524294:AWT524305 BGP524294:BGP524305 BQL524294:BQL524305 CAH524294:CAH524305 CKD524294:CKD524305 CTZ524294:CTZ524305 DDV524294:DDV524305 DNR524294:DNR524305 DXN524294:DXN524305 EHJ524294:EHJ524305 ERF524294:ERF524305 FBB524294:FBB524305 FKX524294:FKX524305 FUT524294:FUT524305 GEP524294:GEP524305 GOL524294:GOL524305 GYH524294:GYH524305 HID524294:HID524305 HRZ524294:HRZ524305 IBV524294:IBV524305 ILR524294:ILR524305 IVN524294:IVN524305 JFJ524294:JFJ524305 JPF524294:JPF524305 JZB524294:JZB524305 KIX524294:KIX524305 KST524294:KST524305 LCP524294:LCP524305 LML524294:LML524305 LWH524294:LWH524305 MGD524294:MGD524305 MPZ524294:MPZ524305 MZV524294:MZV524305 NJR524294:NJR524305 NTN524294:NTN524305 ODJ524294:ODJ524305 ONF524294:ONF524305 OXB524294:OXB524305 PGX524294:PGX524305 PQT524294:PQT524305 QAP524294:QAP524305 QKL524294:QKL524305 QUH524294:QUH524305 RED524294:RED524305 RNZ524294:RNZ524305 RXV524294:RXV524305 SHR524294:SHR524305 SRN524294:SRN524305 TBJ524294:TBJ524305 TLF524294:TLF524305 TVB524294:TVB524305 UEX524294:UEX524305 UOT524294:UOT524305 UYP524294:UYP524305 VIL524294:VIL524305 VSH524294:VSH524305 WCD524294:WCD524305 WLZ524294:WLZ524305 WVV524294:WVV524305 N589830:N589841 JJ589830:JJ589841 TF589830:TF589841 ADB589830:ADB589841 AMX589830:AMX589841 AWT589830:AWT589841 BGP589830:BGP589841 BQL589830:BQL589841 CAH589830:CAH589841 CKD589830:CKD589841 CTZ589830:CTZ589841 DDV589830:DDV589841 DNR589830:DNR589841 DXN589830:DXN589841 EHJ589830:EHJ589841 ERF589830:ERF589841 FBB589830:FBB589841 FKX589830:FKX589841 FUT589830:FUT589841 GEP589830:GEP589841 GOL589830:GOL589841 GYH589830:GYH589841 HID589830:HID589841 HRZ589830:HRZ589841 IBV589830:IBV589841 ILR589830:ILR589841 IVN589830:IVN589841 JFJ589830:JFJ589841 JPF589830:JPF589841 JZB589830:JZB589841 KIX589830:KIX589841 KST589830:KST589841 LCP589830:LCP589841 LML589830:LML589841 LWH589830:LWH589841 MGD589830:MGD589841 MPZ589830:MPZ589841 MZV589830:MZV589841 NJR589830:NJR589841 NTN589830:NTN589841 ODJ589830:ODJ589841 ONF589830:ONF589841 OXB589830:OXB589841 PGX589830:PGX589841 PQT589830:PQT589841 QAP589830:QAP589841 QKL589830:QKL589841 QUH589830:QUH589841 RED589830:RED589841 RNZ589830:RNZ589841 RXV589830:RXV589841 SHR589830:SHR589841 SRN589830:SRN589841 TBJ589830:TBJ589841 TLF589830:TLF589841 TVB589830:TVB589841 UEX589830:UEX589841 UOT589830:UOT589841 UYP589830:UYP589841 VIL589830:VIL589841 VSH589830:VSH589841 WCD589830:WCD589841 WLZ589830:WLZ589841 WVV589830:WVV589841 N655366:N655377 JJ655366:JJ655377 TF655366:TF655377 ADB655366:ADB655377 AMX655366:AMX655377 AWT655366:AWT655377 BGP655366:BGP655377 BQL655366:BQL655377 CAH655366:CAH655377 CKD655366:CKD655377 CTZ655366:CTZ655377 DDV655366:DDV655377 DNR655366:DNR655377 DXN655366:DXN655377 EHJ655366:EHJ655377 ERF655366:ERF655377 FBB655366:FBB655377 FKX655366:FKX655377 FUT655366:FUT655377 GEP655366:GEP655377 GOL655366:GOL655377 GYH655366:GYH655377 HID655366:HID655377 HRZ655366:HRZ655377 IBV655366:IBV655377 ILR655366:ILR655377 IVN655366:IVN655377 JFJ655366:JFJ655377 JPF655366:JPF655377 JZB655366:JZB655377 KIX655366:KIX655377 KST655366:KST655377 LCP655366:LCP655377 LML655366:LML655377 LWH655366:LWH655377 MGD655366:MGD655377 MPZ655366:MPZ655377 MZV655366:MZV655377 NJR655366:NJR655377 NTN655366:NTN655377 ODJ655366:ODJ655377 ONF655366:ONF655377 OXB655366:OXB655377 PGX655366:PGX655377 PQT655366:PQT655377 QAP655366:QAP655377 QKL655366:QKL655377 QUH655366:QUH655377 RED655366:RED655377 RNZ655366:RNZ655377 RXV655366:RXV655377 SHR655366:SHR655377 SRN655366:SRN655377 TBJ655366:TBJ655377 TLF655366:TLF655377 TVB655366:TVB655377 UEX655366:UEX655377 UOT655366:UOT655377 UYP655366:UYP655377 VIL655366:VIL655377 VSH655366:VSH655377 WCD655366:WCD655377 WLZ655366:WLZ655377 WVV655366:WVV655377 N720902:N720913 JJ720902:JJ720913 TF720902:TF720913 ADB720902:ADB720913 AMX720902:AMX720913 AWT720902:AWT720913 BGP720902:BGP720913 BQL720902:BQL720913 CAH720902:CAH720913 CKD720902:CKD720913 CTZ720902:CTZ720913 DDV720902:DDV720913 DNR720902:DNR720913 DXN720902:DXN720913 EHJ720902:EHJ720913 ERF720902:ERF720913 FBB720902:FBB720913 FKX720902:FKX720913 FUT720902:FUT720913 GEP720902:GEP720913 GOL720902:GOL720913 GYH720902:GYH720913 HID720902:HID720913 HRZ720902:HRZ720913 IBV720902:IBV720913 ILR720902:ILR720913 IVN720902:IVN720913 JFJ720902:JFJ720913 JPF720902:JPF720913 JZB720902:JZB720913 KIX720902:KIX720913 KST720902:KST720913 LCP720902:LCP720913 LML720902:LML720913 LWH720902:LWH720913 MGD720902:MGD720913 MPZ720902:MPZ720913 MZV720902:MZV720913 NJR720902:NJR720913 NTN720902:NTN720913 ODJ720902:ODJ720913 ONF720902:ONF720913 OXB720902:OXB720913 PGX720902:PGX720913 PQT720902:PQT720913 QAP720902:QAP720913 QKL720902:QKL720913 QUH720902:QUH720913 RED720902:RED720913 RNZ720902:RNZ720913 RXV720902:RXV720913 SHR720902:SHR720913 SRN720902:SRN720913 TBJ720902:TBJ720913 TLF720902:TLF720913 TVB720902:TVB720913 UEX720902:UEX720913 UOT720902:UOT720913 UYP720902:UYP720913 VIL720902:VIL720913 VSH720902:VSH720913 WCD720902:WCD720913 WLZ720902:WLZ720913 WVV720902:WVV720913 N786438:N786449 JJ786438:JJ786449 TF786438:TF786449 ADB786438:ADB786449 AMX786438:AMX786449 AWT786438:AWT786449 BGP786438:BGP786449 BQL786438:BQL786449 CAH786438:CAH786449 CKD786438:CKD786449 CTZ786438:CTZ786449 DDV786438:DDV786449 DNR786438:DNR786449 DXN786438:DXN786449 EHJ786438:EHJ786449 ERF786438:ERF786449 FBB786438:FBB786449 FKX786438:FKX786449 FUT786438:FUT786449 GEP786438:GEP786449 GOL786438:GOL786449 GYH786438:GYH786449 HID786438:HID786449 HRZ786438:HRZ786449 IBV786438:IBV786449 ILR786438:ILR786449 IVN786438:IVN786449 JFJ786438:JFJ786449 JPF786438:JPF786449 JZB786438:JZB786449 KIX786438:KIX786449 KST786438:KST786449 LCP786438:LCP786449 LML786438:LML786449 LWH786438:LWH786449 MGD786438:MGD786449 MPZ786438:MPZ786449 MZV786438:MZV786449 NJR786438:NJR786449 NTN786438:NTN786449 ODJ786438:ODJ786449 ONF786438:ONF786449 OXB786438:OXB786449 PGX786438:PGX786449 PQT786438:PQT786449 QAP786438:QAP786449 QKL786438:QKL786449 QUH786438:QUH786449 RED786438:RED786449 RNZ786438:RNZ786449 RXV786438:RXV786449 SHR786438:SHR786449 SRN786438:SRN786449 TBJ786438:TBJ786449 TLF786438:TLF786449 TVB786438:TVB786449 UEX786438:UEX786449 UOT786438:UOT786449 UYP786438:UYP786449 VIL786438:VIL786449 VSH786438:VSH786449 WCD786438:WCD786449 WLZ786438:WLZ786449 WVV786438:WVV786449 N851974:N851985 JJ851974:JJ851985 TF851974:TF851985 ADB851974:ADB851985 AMX851974:AMX851985 AWT851974:AWT851985 BGP851974:BGP851985 BQL851974:BQL851985 CAH851974:CAH851985 CKD851974:CKD851985 CTZ851974:CTZ851985 DDV851974:DDV851985 DNR851974:DNR851985 DXN851974:DXN851985 EHJ851974:EHJ851985 ERF851974:ERF851985 FBB851974:FBB851985 FKX851974:FKX851985 FUT851974:FUT851985 GEP851974:GEP851985 GOL851974:GOL851985 GYH851974:GYH851985 HID851974:HID851985 HRZ851974:HRZ851985 IBV851974:IBV851985 ILR851974:ILR851985 IVN851974:IVN851985 JFJ851974:JFJ851985 JPF851974:JPF851985 JZB851974:JZB851985 KIX851974:KIX851985 KST851974:KST851985 LCP851974:LCP851985 LML851974:LML851985 LWH851974:LWH851985 MGD851974:MGD851985 MPZ851974:MPZ851985 MZV851974:MZV851985 NJR851974:NJR851985 NTN851974:NTN851985 ODJ851974:ODJ851985 ONF851974:ONF851985 OXB851974:OXB851985 PGX851974:PGX851985 PQT851974:PQT851985 QAP851974:QAP851985 QKL851974:QKL851985 QUH851974:QUH851985 RED851974:RED851985 RNZ851974:RNZ851985 RXV851974:RXV851985 SHR851974:SHR851985 SRN851974:SRN851985 TBJ851974:TBJ851985 TLF851974:TLF851985 TVB851974:TVB851985 UEX851974:UEX851985 UOT851974:UOT851985 UYP851974:UYP851985 VIL851974:VIL851985 VSH851974:VSH851985 WCD851974:WCD851985 WLZ851974:WLZ851985 WVV851974:WVV851985 N917510:N917521 JJ917510:JJ917521 TF917510:TF917521 ADB917510:ADB917521 AMX917510:AMX917521 AWT917510:AWT917521 BGP917510:BGP917521 BQL917510:BQL917521 CAH917510:CAH917521 CKD917510:CKD917521 CTZ917510:CTZ917521 DDV917510:DDV917521 DNR917510:DNR917521 DXN917510:DXN917521 EHJ917510:EHJ917521 ERF917510:ERF917521 FBB917510:FBB917521 FKX917510:FKX917521 FUT917510:FUT917521 GEP917510:GEP917521 GOL917510:GOL917521 GYH917510:GYH917521 HID917510:HID917521 HRZ917510:HRZ917521 IBV917510:IBV917521 ILR917510:ILR917521 IVN917510:IVN917521 JFJ917510:JFJ917521 JPF917510:JPF917521 JZB917510:JZB917521 KIX917510:KIX917521 KST917510:KST917521 LCP917510:LCP917521 LML917510:LML917521 LWH917510:LWH917521 MGD917510:MGD917521 MPZ917510:MPZ917521 MZV917510:MZV917521 NJR917510:NJR917521 NTN917510:NTN917521 ODJ917510:ODJ917521 ONF917510:ONF917521 OXB917510:OXB917521 PGX917510:PGX917521 PQT917510:PQT917521 QAP917510:QAP917521 QKL917510:QKL917521 QUH917510:QUH917521 RED917510:RED917521 RNZ917510:RNZ917521 RXV917510:RXV917521 SHR917510:SHR917521 SRN917510:SRN917521 TBJ917510:TBJ917521 TLF917510:TLF917521 TVB917510:TVB917521 UEX917510:UEX917521 UOT917510:UOT917521 UYP917510:UYP917521 VIL917510:VIL917521 VSH917510:VSH917521 WCD917510:WCD917521 WLZ917510:WLZ917521 WVV917510:WVV917521 N983046:N983057 JJ983046:JJ983057 TF983046:TF983057 ADB983046:ADB983057 AMX983046:AMX983057 AWT983046:AWT983057 BGP983046:BGP983057 BQL983046:BQL983057 CAH983046:CAH983057 CKD983046:CKD983057 CTZ983046:CTZ983057 DDV983046:DDV983057 DNR983046:DNR983057 DXN983046:DXN983057 EHJ983046:EHJ983057 ERF983046:ERF983057 FBB983046:FBB983057 FKX983046:FKX983057 FUT983046:FUT983057 GEP983046:GEP983057 GOL983046:GOL983057 GYH983046:GYH983057 HID983046:HID983057 HRZ983046:HRZ983057 IBV983046:IBV983057 ILR983046:ILR983057 IVN983046:IVN983057 JFJ983046:JFJ983057 JPF983046:JPF983057 JZB983046:JZB983057 KIX983046:KIX983057 KST983046:KST983057 LCP983046:LCP983057 LML983046:LML983057 LWH983046:LWH983057 MGD983046:MGD983057 MPZ983046:MPZ983057 MZV983046:MZV983057 NJR983046:NJR983057 NTN983046:NTN983057 ODJ983046:ODJ983057 ONF983046:ONF983057 OXB983046:OXB983057 PGX983046:PGX983057 PQT983046:PQT983057 QAP983046:QAP983057 QKL983046:QKL983057 QUH983046:QUH983057 RED983046:RED983057 RNZ983046:RNZ983057 RXV983046:RXV983057 SHR983046:SHR983057 SRN983046:SRN983057 TBJ983046:TBJ983057 TLF983046:TLF983057 TVB983046:TVB983057 UEX983046:UEX983057 UOT983046:UOT983057 UYP983046:UYP983057 VIL983046:VIL983057 VSH983046:VSH983057 WCD983046:WCD983057 WLZ983046:WLZ983057" xr:uid="{00000000-0002-0000-0C00-000002000000}">
      <formula1>"2"</formula1>
    </dataValidation>
    <dataValidation type="list" allowBlank="1" showInputMessage="1" showErrorMessage="1" promptTitle="36,37,38のいずれかのみ入力してください。" sqref="N9:N20" xr:uid="{DD626B7A-6F17-48D7-9506-33CE61138FEC}">
      <formula1>"2"</formula1>
    </dataValidation>
    <dataValidation type="list" allowBlank="1" showInputMessage="1" showErrorMessage="1" promptTitle="36,37,38のいずれかのみ入力してください。" sqref="O9:O20" xr:uid="{E381C351-2E89-4D6F-8624-60BF17BAAB37}">
      <formula1>"1"</formula1>
    </dataValidation>
    <dataValidation type="list" allowBlank="1" showInputMessage="1" showErrorMessage="1" promptTitle="36,37,38のいずれかのみ入力してください。" sqref="P9:P20" xr:uid="{F04E8614-1D44-41B4-9B70-90AAD50E0C41}">
      <formula1>"0"</formula1>
    </dataValidation>
    <dataValidation type="whole" operator="greaterThanOrEqual" allowBlank="1" showInputMessage="1" showErrorMessage="1" sqref="G9:J20 B9:E20" xr:uid="{D9C36650-70AA-42E6-8364-56FD5F061045}">
      <formula1>0</formula1>
    </dataValidation>
  </dataValidations>
  <printOptions horizontalCentered="1" verticalCentered="1"/>
  <pageMargins left="0" right="0" top="0.39370078740157483" bottom="0.19685039370078741" header="0.51181102362204722" footer="0.51181102362204722"/>
  <pageSetup paperSize="9" scale="63"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3EDA3-97DF-45FB-B8EC-D103E0C07447}">
  <sheetPr codeName="Sheet56">
    <tabColor theme="1"/>
    <pageSetUpPr fitToPage="1"/>
  </sheetPr>
  <dimension ref="A1:BG222"/>
  <sheetViews>
    <sheetView view="pageBreakPreview" zoomScale="85" zoomScaleNormal="85" zoomScaleSheetLayoutView="85" workbookViewId="0">
      <pane xSplit="3" ySplit="3" topLeftCell="D201" activePane="bottomRight" state="frozen"/>
      <selection activeCell="BD17" sqref="BD17"/>
      <selection pane="topRight" activeCell="BD17" sqref="BD17"/>
      <selection pane="bottomLeft" activeCell="BD17" sqref="BD17"/>
      <selection pane="bottomRight" activeCell="A212" sqref="A212"/>
    </sheetView>
  </sheetViews>
  <sheetFormatPr defaultColWidth="9" defaultRowHeight="13.2"/>
  <cols>
    <col min="1" max="1" width="11.109375" style="544" customWidth="1"/>
    <col min="2" max="2" width="5.77734375" style="538" customWidth="1"/>
    <col min="3" max="3" width="20.33203125" style="544" customWidth="1"/>
    <col min="4" max="4" width="24.33203125" style="544" customWidth="1"/>
    <col min="5" max="6" width="14.44140625" style="544" customWidth="1"/>
    <col min="7" max="7" width="32.88671875" style="544" customWidth="1"/>
    <col min="8" max="9" width="14.44140625" style="544" customWidth="1"/>
    <col min="10" max="10" width="32.88671875" style="544" customWidth="1"/>
    <col min="11" max="11" width="11.6640625" style="544" customWidth="1"/>
    <col min="12" max="28" width="11.109375" style="544" customWidth="1"/>
    <col min="29" max="29" width="13.44140625" style="538" customWidth="1"/>
    <col min="30" max="31" width="13.44140625" style="544" customWidth="1"/>
    <col min="32" max="33" width="5.109375" style="545" customWidth="1"/>
    <col min="34" max="34" width="5" style="545" customWidth="1"/>
    <col min="35" max="38" width="5.109375" style="545" customWidth="1"/>
    <col min="39" max="39" width="5" style="545" customWidth="1"/>
    <col min="40" max="41" width="5.109375" style="545" customWidth="1"/>
    <col min="42" max="44" width="5" style="545" customWidth="1"/>
    <col min="45" max="46" width="5.109375" style="545" customWidth="1"/>
    <col min="47" max="56" width="5" style="545" customWidth="1"/>
    <col min="57" max="57" width="13.44140625" style="538" customWidth="1"/>
    <col min="58" max="58" width="16.109375" style="444" bestFit="1" customWidth="1"/>
    <col min="59" max="59" width="9" style="444" customWidth="1"/>
    <col min="60" max="16384" width="9" style="538"/>
  </cols>
  <sheetData>
    <row r="1" spans="1:58" ht="18.75" customHeight="1">
      <c r="A1" s="663" t="s">
        <v>558</v>
      </c>
      <c r="B1" s="667" t="s">
        <v>559</v>
      </c>
      <c r="C1" s="668" t="s">
        <v>560</v>
      </c>
      <c r="D1" s="668" t="s">
        <v>1703</v>
      </c>
      <c r="E1" s="668"/>
      <c r="F1" s="668"/>
      <c r="G1" s="668"/>
      <c r="H1" s="668"/>
      <c r="I1" s="668"/>
      <c r="J1" s="668"/>
      <c r="K1" s="668"/>
      <c r="L1" s="668"/>
      <c r="M1" s="574" t="s">
        <v>561</v>
      </c>
      <c r="N1" s="575"/>
      <c r="O1" s="575"/>
      <c r="P1" s="575"/>
      <c r="Q1" s="575"/>
      <c r="R1" s="575"/>
      <c r="S1" s="575"/>
      <c r="T1" s="575"/>
      <c r="U1" s="575"/>
      <c r="V1" s="575"/>
      <c r="W1" s="575"/>
      <c r="X1" s="575"/>
      <c r="Y1" s="575"/>
      <c r="Z1" s="575"/>
      <c r="AA1" s="575"/>
      <c r="AB1" s="576"/>
      <c r="AC1" s="652" t="s">
        <v>1081</v>
      </c>
      <c r="AD1" s="653"/>
      <c r="AE1" s="653"/>
      <c r="AF1" s="653"/>
      <c r="AG1" s="653"/>
      <c r="AH1" s="653"/>
      <c r="AI1" s="653"/>
      <c r="AJ1" s="653"/>
      <c r="AK1" s="653"/>
      <c r="AL1" s="653"/>
      <c r="AM1" s="653"/>
      <c r="AN1" s="653"/>
      <c r="AO1" s="653"/>
      <c r="AP1" s="653"/>
      <c r="AQ1" s="653"/>
      <c r="AR1" s="653"/>
      <c r="AS1" s="653"/>
      <c r="AT1" s="653"/>
      <c r="AU1" s="653"/>
      <c r="AV1" s="653"/>
      <c r="AW1" s="653"/>
      <c r="AX1" s="653"/>
      <c r="AY1" s="653"/>
      <c r="AZ1" s="653"/>
      <c r="BA1" s="653"/>
      <c r="BB1" s="653"/>
      <c r="BC1" s="653"/>
      <c r="BD1" s="653"/>
      <c r="BE1" s="654"/>
    </row>
    <row r="2" spans="1:58" ht="24" customHeight="1">
      <c r="A2" s="666"/>
      <c r="B2" s="667"/>
      <c r="C2" s="668"/>
      <c r="D2" s="568" t="s">
        <v>562</v>
      </c>
      <c r="E2" s="567" t="s">
        <v>1706</v>
      </c>
      <c r="F2" s="567" t="s">
        <v>1707</v>
      </c>
      <c r="G2" s="567" t="s">
        <v>1708</v>
      </c>
      <c r="H2" s="567" t="s">
        <v>1702</v>
      </c>
      <c r="I2" s="567" t="s">
        <v>1704</v>
      </c>
      <c r="J2" s="567" t="s">
        <v>1705</v>
      </c>
      <c r="K2" s="568" t="s">
        <v>563</v>
      </c>
      <c r="L2" s="568" t="s">
        <v>564</v>
      </c>
      <c r="M2" s="665" t="s">
        <v>565</v>
      </c>
      <c r="N2" s="536"/>
      <c r="O2" s="536"/>
      <c r="P2" s="537"/>
      <c r="Q2" s="665" t="s">
        <v>566</v>
      </c>
      <c r="R2" s="536"/>
      <c r="S2" s="536"/>
      <c r="T2" s="537"/>
      <c r="U2" s="665" t="s">
        <v>567</v>
      </c>
      <c r="V2" s="536"/>
      <c r="W2" s="536"/>
      <c r="X2" s="537"/>
      <c r="Y2" s="665" t="s">
        <v>568</v>
      </c>
      <c r="Z2" s="536"/>
      <c r="AA2" s="536"/>
      <c r="AB2" s="537"/>
      <c r="AC2" s="661" t="s">
        <v>569</v>
      </c>
      <c r="AD2" s="663" t="s">
        <v>1072</v>
      </c>
      <c r="AE2" s="663" t="s">
        <v>1073</v>
      </c>
      <c r="AF2" s="655" t="s">
        <v>1074</v>
      </c>
      <c r="AG2" s="656"/>
      <c r="AH2" s="656"/>
      <c r="AI2" s="656"/>
      <c r="AJ2" s="657"/>
      <c r="AK2" s="655" t="s">
        <v>1075</v>
      </c>
      <c r="AL2" s="656"/>
      <c r="AM2" s="656"/>
      <c r="AN2" s="656"/>
      <c r="AO2" s="657"/>
      <c r="AP2" s="655" t="s">
        <v>1076</v>
      </c>
      <c r="AQ2" s="656"/>
      <c r="AR2" s="656"/>
      <c r="AS2" s="656"/>
      <c r="AT2" s="657"/>
      <c r="AU2" s="655" t="s">
        <v>1077</v>
      </c>
      <c r="AV2" s="656"/>
      <c r="AW2" s="656"/>
      <c r="AX2" s="656"/>
      <c r="AY2" s="657"/>
      <c r="AZ2" s="655" t="s">
        <v>1078</v>
      </c>
      <c r="BA2" s="656"/>
      <c r="BB2" s="656"/>
      <c r="BC2" s="656"/>
      <c r="BD2" s="657"/>
      <c r="BE2" s="661"/>
    </row>
    <row r="3" spans="1:58" ht="39" customHeight="1">
      <c r="A3" s="664"/>
      <c r="B3" s="667"/>
      <c r="C3" s="668"/>
      <c r="D3" s="532">
        <v>3</v>
      </c>
      <c r="E3" s="532">
        <v>37</v>
      </c>
      <c r="F3" s="532">
        <v>38</v>
      </c>
      <c r="G3" s="532">
        <v>39</v>
      </c>
      <c r="H3" s="532">
        <v>37</v>
      </c>
      <c r="I3" s="532">
        <v>38</v>
      </c>
      <c r="J3" s="532">
        <v>39</v>
      </c>
      <c r="K3" s="532">
        <v>44</v>
      </c>
      <c r="L3" s="532">
        <v>45</v>
      </c>
      <c r="M3" s="664"/>
      <c r="N3" s="534" t="s">
        <v>570</v>
      </c>
      <c r="O3" s="534" t="s">
        <v>571</v>
      </c>
      <c r="P3" s="534" t="s">
        <v>572</v>
      </c>
      <c r="Q3" s="664"/>
      <c r="R3" s="534" t="s">
        <v>570</v>
      </c>
      <c r="S3" s="534" t="s">
        <v>571</v>
      </c>
      <c r="T3" s="534" t="s">
        <v>572</v>
      </c>
      <c r="U3" s="664"/>
      <c r="V3" s="534" t="s">
        <v>570</v>
      </c>
      <c r="W3" s="534" t="s">
        <v>571</v>
      </c>
      <c r="X3" s="534" t="s">
        <v>572</v>
      </c>
      <c r="Y3" s="664"/>
      <c r="Z3" s="534" t="s">
        <v>570</v>
      </c>
      <c r="AA3" s="534" t="s">
        <v>571</v>
      </c>
      <c r="AB3" s="534" t="s">
        <v>572</v>
      </c>
      <c r="AC3" s="662"/>
      <c r="AD3" s="664"/>
      <c r="AE3" s="664"/>
      <c r="AF3" s="658"/>
      <c r="AG3" s="659"/>
      <c r="AH3" s="659"/>
      <c r="AI3" s="659"/>
      <c r="AJ3" s="660"/>
      <c r="AK3" s="658"/>
      <c r="AL3" s="659"/>
      <c r="AM3" s="659"/>
      <c r="AN3" s="659"/>
      <c r="AO3" s="660"/>
      <c r="AP3" s="658"/>
      <c r="AQ3" s="659"/>
      <c r="AR3" s="659"/>
      <c r="AS3" s="659"/>
      <c r="AT3" s="660"/>
      <c r="AU3" s="658"/>
      <c r="AV3" s="659"/>
      <c r="AW3" s="659"/>
      <c r="AX3" s="659"/>
      <c r="AY3" s="660"/>
      <c r="AZ3" s="658"/>
      <c r="BA3" s="659"/>
      <c r="BB3" s="659"/>
      <c r="BC3" s="659"/>
      <c r="BD3" s="660"/>
      <c r="BE3" s="662"/>
      <c r="BF3" s="444" t="s">
        <v>1265</v>
      </c>
    </row>
    <row r="4" spans="1:58" ht="17.25" customHeight="1">
      <c r="A4" s="532" t="s">
        <v>1390</v>
      </c>
      <c r="B4" s="535">
        <v>1</v>
      </c>
      <c r="C4" s="532" t="s">
        <v>359</v>
      </c>
      <c r="D4" s="532" t="s">
        <v>573</v>
      </c>
      <c r="E4" s="532" t="s">
        <v>574</v>
      </c>
      <c r="F4" s="532" t="s">
        <v>575</v>
      </c>
      <c r="G4" s="532" t="s">
        <v>576</v>
      </c>
      <c r="H4" s="532" t="s">
        <v>574</v>
      </c>
      <c r="I4" s="532" t="s">
        <v>575</v>
      </c>
      <c r="J4" s="532" t="s">
        <v>576</v>
      </c>
      <c r="K4" s="532">
        <v>1002468</v>
      </c>
      <c r="L4" s="532">
        <v>0</v>
      </c>
      <c r="M4" s="438"/>
      <c r="N4" s="438"/>
      <c r="O4" s="438"/>
      <c r="P4" s="438"/>
      <c r="Q4" s="438"/>
      <c r="R4" s="438"/>
      <c r="S4" s="438"/>
      <c r="T4" s="438"/>
      <c r="U4" s="438"/>
      <c r="V4" s="438"/>
      <c r="W4" s="438"/>
      <c r="X4" s="438"/>
      <c r="Y4" s="438"/>
      <c r="Z4" s="438"/>
      <c r="AA4" s="438"/>
      <c r="AB4" s="438"/>
      <c r="AC4" s="439"/>
      <c r="AD4" s="571"/>
      <c r="AE4" s="532"/>
      <c r="AF4" s="440" t="s">
        <v>1445</v>
      </c>
      <c r="AG4" s="539" t="s">
        <v>1080</v>
      </c>
      <c r="AH4" s="540" t="s">
        <v>1446</v>
      </c>
      <c r="AI4" s="541" t="s">
        <v>1079</v>
      </c>
      <c r="AJ4" s="441" t="s">
        <v>1080</v>
      </c>
      <c r="AK4" s="440" t="s">
        <v>1447</v>
      </c>
      <c r="AL4" s="441" t="s">
        <v>1448</v>
      </c>
      <c r="AM4" s="540" t="s">
        <v>1446</v>
      </c>
      <c r="AN4" s="440" t="s">
        <v>1449</v>
      </c>
      <c r="AO4" s="441" t="s">
        <v>1448</v>
      </c>
      <c r="AP4" s="440" t="s">
        <v>1079</v>
      </c>
      <c r="AQ4" s="441" t="s">
        <v>1080</v>
      </c>
      <c r="AR4" s="540" t="s">
        <v>1446</v>
      </c>
      <c r="AS4" s="440" t="s">
        <v>1450</v>
      </c>
      <c r="AT4" s="441" t="s">
        <v>1080</v>
      </c>
      <c r="AU4" s="440" t="s">
        <v>1445</v>
      </c>
      <c r="AV4" s="441" t="s">
        <v>1080</v>
      </c>
      <c r="AW4" s="540" t="s">
        <v>1446</v>
      </c>
      <c r="AX4" s="440" t="s">
        <v>1447</v>
      </c>
      <c r="AY4" s="441" t="s">
        <v>1448</v>
      </c>
      <c r="AZ4" s="440" t="s">
        <v>1449</v>
      </c>
      <c r="BA4" s="441" t="s">
        <v>1448</v>
      </c>
      <c r="BB4" s="540" t="s">
        <v>1446</v>
      </c>
      <c r="BC4" s="440" t="s">
        <v>1450</v>
      </c>
      <c r="BD4" s="441" t="s">
        <v>1080</v>
      </c>
      <c r="BE4" s="439"/>
      <c r="BF4" s="446"/>
    </row>
    <row r="5" spans="1:58" ht="17.25" customHeight="1">
      <c r="A5" s="532" t="s">
        <v>1391</v>
      </c>
      <c r="B5" s="535">
        <v>2</v>
      </c>
      <c r="C5" s="532" t="s">
        <v>367</v>
      </c>
      <c r="D5" s="532" t="s">
        <v>577</v>
      </c>
      <c r="E5" s="532" t="s">
        <v>574</v>
      </c>
      <c r="F5" s="532" t="s">
        <v>1810</v>
      </c>
      <c r="G5" s="532" t="s">
        <v>578</v>
      </c>
      <c r="H5" s="532" t="s">
        <v>1679</v>
      </c>
      <c r="I5" s="532" t="s">
        <v>1811</v>
      </c>
      <c r="J5" s="532" t="s">
        <v>1680</v>
      </c>
      <c r="K5" s="532">
        <v>1002172</v>
      </c>
      <c r="L5" s="532">
        <v>0</v>
      </c>
      <c r="M5" s="438"/>
      <c r="N5" s="438"/>
      <c r="O5" s="438"/>
      <c r="P5" s="438"/>
      <c r="Q5" s="438"/>
      <c r="R5" s="438"/>
      <c r="S5" s="438"/>
      <c r="T5" s="438"/>
      <c r="U5" s="438"/>
      <c r="V5" s="438"/>
      <c r="W5" s="438"/>
      <c r="X5" s="438"/>
      <c r="Y5" s="438"/>
      <c r="Z5" s="438"/>
      <c r="AA5" s="438"/>
      <c r="AB5" s="438"/>
      <c r="AC5" s="439"/>
      <c r="AD5" s="571"/>
      <c r="AE5" s="532"/>
      <c r="AF5" s="440" t="s">
        <v>1445</v>
      </c>
      <c r="AG5" s="539" t="s">
        <v>1080</v>
      </c>
      <c r="AH5" s="540" t="s">
        <v>1446</v>
      </c>
      <c r="AI5" s="541" t="s">
        <v>1079</v>
      </c>
      <c r="AJ5" s="441" t="s">
        <v>1080</v>
      </c>
      <c r="AK5" s="440" t="s">
        <v>1451</v>
      </c>
      <c r="AL5" s="441" t="s">
        <v>1080</v>
      </c>
      <c r="AM5" s="540" t="s">
        <v>1446</v>
      </c>
      <c r="AN5" s="440" t="s">
        <v>1452</v>
      </c>
      <c r="AO5" s="441" t="s">
        <v>1080</v>
      </c>
      <c r="AP5" s="440" t="s">
        <v>1079</v>
      </c>
      <c r="AQ5" s="441" t="s">
        <v>1080</v>
      </c>
      <c r="AR5" s="540" t="s">
        <v>1446</v>
      </c>
      <c r="AS5" s="440" t="s">
        <v>1450</v>
      </c>
      <c r="AT5" s="441" t="s">
        <v>1080</v>
      </c>
      <c r="AU5" s="440" t="s">
        <v>1445</v>
      </c>
      <c r="AV5" s="441" t="s">
        <v>1080</v>
      </c>
      <c r="AW5" s="540" t="s">
        <v>1446</v>
      </c>
      <c r="AX5" s="440" t="s">
        <v>1451</v>
      </c>
      <c r="AY5" s="441" t="s">
        <v>1080</v>
      </c>
      <c r="AZ5" s="440" t="s">
        <v>1452</v>
      </c>
      <c r="BA5" s="441" t="s">
        <v>1080</v>
      </c>
      <c r="BB5" s="540" t="s">
        <v>1446</v>
      </c>
      <c r="BC5" s="440" t="s">
        <v>1450</v>
      </c>
      <c r="BD5" s="441" t="s">
        <v>1080</v>
      </c>
      <c r="BE5" s="439"/>
      <c r="BF5" s="446"/>
    </row>
    <row r="6" spans="1:58" ht="17.25" customHeight="1">
      <c r="A6" s="532" t="s">
        <v>1392</v>
      </c>
      <c r="B6" s="535">
        <v>3</v>
      </c>
      <c r="C6" s="532" t="s">
        <v>364</v>
      </c>
      <c r="D6" s="532" t="s">
        <v>579</v>
      </c>
      <c r="E6" s="532" t="s">
        <v>574</v>
      </c>
      <c r="F6" s="532" t="s">
        <v>1728</v>
      </c>
      <c r="G6" s="532" t="s">
        <v>1682</v>
      </c>
      <c r="H6" s="532" t="s">
        <v>1679</v>
      </c>
      <c r="I6" s="532" t="s">
        <v>1681</v>
      </c>
      <c r="J6" s="532" t="s">
        <v>1682</v>
      </c>
      <c r="K6" s="532">
        <v>1002474</v>
      </c>
      <c r="L6" s="532">
        <v>0</v>
      </c>
      <c r="M6" s="438"/>
      <c r="N6" s="438"/>
      <c r="O6" s="438"/>
      <c r="P6" s="438"/>
      <c r="Q6" s="438"/>
      <c r="R6" s="438"/>
      <c r="S6" s="438"/>
      <c r="T6" s="438"/>
      <c r="U6" s="438"/>
      <c r="V6" s="438"/>
      <c r="W6" s="438"/>
      <c r="X6" s="438"/>
      <c r="Y6" s="438"/>
      <c r="Z6" s="438"/>
      <c r="AA6" s="438"/>
      <c r="AB6" s="438"/>
      <c r="AC6" s="439"/>
      <c r="AD6" s="571"/>
      <c r="AE6" s="532"/>
      <c r="AF6" s="440" t="s">
        <v>1445</v>
      </c>
      <c r="AG6" s="539" t="s">
        <v>1080</v>
      </c>
      <c r="AH6" s="540" t="s">
        <v>1446</v>
      </c>
      <c r="AI6" s="541" t="s">
        <v>1079</v>
      </c>
      <c r="AJ6" s="441" t="s">
        <v>1080</v>
      </c>
      <c r="AK6" s="440" t="s">
        <v>1451</v>
      </c>
      <c r="AL6" s="441" t="s">
        <v>1080</v>
      </c>
      <c r="AM6" s="540" t="s">
        <v>1446</v>
      </c>
      <c r="AN6" s="440" t="s">
        <v>1452</v>
      </c>
      <c r="AO6" s="441" t="s">
        <v>1080</v>
      </c>
      <c r="AP6" s="440" t="s">
        <v>1079</v>
      </c>
      <c r="AQ6" s="441" t="s">
        <v>1080</v>
      </c>
      <c r="AR6" s="540" t="s">
        <v>1446</v>
      </c>
      <c r="AS6" s="440" t="s">
        <v>1450</v>
      </c>
      <c r="AT6" s="441" t="s">
        <v>1080</v>
      </c>
      <c r="AU6" s="440" t="s">
        <v>1445</v>
      </c>
      <c r="AV6" s="441" t="s">
        <v>1080</v>
      </c>
      <c r="AW6" s="540" t="s">
        <v>1446</v>
      </c>
      <c r="AX6" s="440" t="s">
        <v>1451</v>
      </c>
      <c r="AY6" s="441" t="s">
        <v>1080</v>
      </c>
      <c r="AZ6" s="440" t="s">
        <v>1452</v>
      </c>
      <c r="BA6" s="441" t="s">
        <v>1080</v>
      </c>
      <c r="BB6" s="540" t="s">
        <v>1446</v>
      </c>
      <c r="BC6" s="440" t="s">
        <v>1450</v>
      </c>
      <c r="BD6" s="441" t="s">
        <v>1080</v>
      </c>
      <c r="BE6" s="439"/>
      <c r="BF6" s="446"/>
    </row>
    <row r="7" spans="1:58" ht="17.25" customHeight="1">
      <c r="A7" s="532" t="s">
        <v>580</v>
      </c>
      <c r="B7" s="535">
        <v>4</v>
      </c>
      <c r="C7" s="532" t="s">
        <v>362</v>
      </c>
      <c r="D7" s="532" t="s">
        <v>581</v>
      </c>
      <c r="E7" s="532" t="s">
        <v>574</v>
      </c>
      <c r="F7" s="532" t="s">
        <v>582</v>
      </c>
      <c r="G7" s="532" t="s">
        <v>583</v>
      </c>
      <c r="H7" s="532" t="s">
        <v>574</v>
      </c>
      <c r="I7" s="532" t="s">
        <v>582</v>
      </c>
      <c r="J7" s="532" t="s">
        <v>583</v>
      </c>
      <c r="K7" s="532">
        <v>1002330</v>
      </c>
      <c r="L7" s="532">
        <v>0</v>
      </c>
      <c r="M7" s="438"/>
      <c r="N7" s="438"/>
      <c r="O7" s="438"/>
      <c r="P7" s="438"/>
      <c r="Q7" s="438"/>
      <c r="R7" s="438"/>
      <c r="S7" s="438"/>
      <c r="T7" s="438"/>
      <c r="U7" s="438"/>
      <c r="V7" s="438"/>
      <c r="W7" s="438"/>
      <c r="X7" s="438"/>
      <c r="Y7" s="438"/>
      <c r="Z7" s="438"/>
      <c r="AA7" s="438"/>
      <c r="AB7" s="438"/>
      <c r="AC7" s="439"/>
      <c r="AD7" s="532"/>
      <c r="AE7" s="532"/>
      <c r="AF7" s="440" t="s">
        <v>1445</v>
      </c>
      <c r="AG7" s="539" t="s">
        <v>1080</v>
      </c>
      <c r="AH7" s="540" t="s">
        <v>1446</v>
      </c>
      <c r="AI7" s="541" t="s">
        <v>1079</v>
      </c>
      <c r="AJ7" s="441" t="s">
        <v>1080</v>
      </c>
      <c r="AK7" s="440" t="s">
        <v>1451</v>
      </c>
      <c r="AL7" s="441" t="s">
        <v>1080</v>
      </c>
      <c r="AM7" s="540" t="s">
        <v>1446</v>
      </c>
      <c r="AN7" s="440" t="s">
        <v>1452</v>
      </c>
      <c r="AO7" s="441" t="s">
        <v>1080</v>
      </c>
      <c r="AP7" s="440" t="s">
        <v>1079</v>
      </c>
      <c r="AQ7" s="441" t="s">
        <v>1080</v>
      </c>
      <c r="AR7" s="540" t="s">
        <v>1446</v>
      </c>
      <c r="AS7" s="440" t="s">
        <v>1450</v>
      </c>
      <c r="AT7" s="441" t="s">
        <v>1080</v>
      </c>
      <c r="AU7" s="440" t="s">
        <v>1445</v>
      </c>
      <c r="AV7" s="441" t="s">
        <v>1080</v>
      </c>
      <c r="AW7" s="540" t="s">
        <v>1446</v>
      </c>
      <c r="AX7" s="440" t="s">
        <v>1451</v>
      </c>
      <c r="AY7" s="441" t="s">
        <v>1080</v>
      </c>
      <c r="AZ7" s="440" t="s">
        <v>1452</v>
      </c>
      <c r="BA7" s="441" t="s">
        <v>1080</v>
      </c>
      <c r="BB7" s="540" t="s">
        <v>1446</v>
      </c>
      <c r="BC7" s="440" t="s">
        <v>1450</v>
      </c>
      <c r="BD7" s="441" t="s">
        <v>1080</v>
      </c>
      <c r="BE7" s="439"/>
      <c r="BF7" s="446"/>
    </row>
    <row r="8" spans="1:58" ht="17.25" customHeight="1">
      <c r="A8" s="532" t="s">
        <v>1393</v>
      </c>
      <c r="B8" s="535">
        <v>5</v>
      </c>
      <c r="C8" s="532" t="s">
        <v>380</v>
      </c>
      <c r="D8" s="532" t="s">
        <v>584</v>
      </c>
      <c r="E8" s="532" t="s">
        <v>574</v>
      </c>
      <c r="F8" s="532" t="s">
        <v>585</v>
      </c>
      <c r="G8" s="532" t="s">
        <v>586</v>
      </c>
      <c r="H8" s="532" t="s">
        <v>574</v>
      </c>
      <c r="I8" s="532" t="s">
        <v>585</v>
      </c>
      <c r="J8" s="532" t="s">
        <v>586</v>
      </c>
      <c r="K8" s="532">
        <v>1002442</v>
      </c>
      <c r="L8" s="532">
        <v>0</v>
      </c>
      <c r="M8" s="438"/>
      <c r="N8" s="438"/>
      <c r="O8" s="438"/>
      <c r="P8" s="438"/>
      <c r="Q8" s="438"/>
      <c r="R8" s="438"/>
      <c r="S8" s="438"/>
      <c r="T8" s="438"/>
      <c r="U8" s="438"/>
      <c r="V8" s="438"/>
      <c r="W8" s="438"/>
      <c r="X8" s="438"/>
      <c r="Y8" s="438"/>
      <c r="Z8" s="438"/>
      <c r="AA8" s="438"/>
      <c r="AB8" s="438"/>
      <c r="AC8" s="439"/>
      <c r="AD8" s="532"/>
      <c r="AE8" s="532"/>
      <c r="AF8" s="440" t="s">
        <v>1445</v>
      </c>
      <c r="AG8" s="539" t="s">
        <v>1080</v>
      </c>
      <c r="AH8" s="540" t="s">
        <v>1446</v>
      </c>
      <c r="AI8" s="541" t="s">
        <v>1079</v>
      </c>
      <c r="AJ8" s="441" t="s">
        <v>1080</v>
      </c>
      <c r="AK8" s="440" t="s">
        <v>1451</v>
      </c>
      <c r="AL8" s="441" t="s">
        <v>1080</v>
      </c>
      <c r="AM8" s="540" t="s">
        <v>1446</v>
      </c>
      <c r="AN8" s="440" t="s">
        <v>1452</v>
      </c>
      <c r="AO8" s="441" t="s">
        <v>1080</v>
      </c>
      <c r="AP8" s="440" t="s">
        <v>1079</v>
      </c>
      <c r="AQ8" s="441" t="s">
        <v>1080</v>
      </c>
      <c r="AR8" s="540" t="s">
        <v>1446</v>
      </c>
      <c r="AS8" s="440" t="s">
        <v>1450</v>
      </c>
      <c r="AT8" s="441" t="s">
        <v>1080</v>
      </c>
      <c r="AU8" s="440" t="s">
        <v>1445</v>
      </c>
      <c r="AV8" s="441" t="s">
        <v>1080</v>
      </c>
      <c r="AW8" s="540" t="s">
        <v>1446</v>
      </c>
      <c r="AX8" s="440" t="s">
        <v>1451</v>
      </c>
      <c r="AY8" s="441" t="s">
        <v>1080</v>
      </c>
      <c r="AZ8" s="440" t="s">
        <v>1452</v>
      </c>
      <c r="BA8" s="441" t="s">
        <v>1080</v>
      </c>
      <c r="BB8" s="540" t="s">
        <v>1446</v>
      </c>
      <c r="BC8" s="440" t="s">
        <v>1450</v>
      </c>
      <c r="BD8" s="441" t="s">
        <v>1080</v>
      </c>
      <c r="BE8" s="439"/>
      <c r="BF8" s="446"/>
    </row>
    <row r="9" spans="1:58" ht="17.25" customHeight="1">
      <c r="A9" s="532" t="s">
        <v>1812</v>
      </c>
      <c r="B9" s="535">
        <v>6</v>
      </c>
      <c r="C9" s="532" t="s">
        <v>377</v>
      </c>
      <c r="D9" s="532" t="s">
        <v>587</v>
      </c>
      <c r="E9" s="532" t="s">
        <v>574</v>
      </c>
      <c r="F9" s="532" t="s">
        <v>588</v>
      </c>
      <c r="G9" s="532" t="s">
        <v>589</v>
      </c>
      <c r="H9" s="532" t="s">
        <v>574</v>
      </c>
      <c r="I9" s="532" t="s">
        <v>588</v>
      </c>
      <c r="J9" s="532" t="s">
        <v>589</v>
      </c>
      <c r="K9" s="532">
        <v>1003051</v>
      </c>
      <c r="L9" s="532">
        <v>0</v>
      </c>
      <c r="M9" s="438"/>
      <c r="N9" s="438"/>
      <c r="O9" s="438"/>
      <c r="P9" s="438"/>
      <c r="Q9" s="438"/>
      <c r="R9" s="438"/>
      <c r="S9" s="438"/>
      <c r="T9" s="438"/>
      <c r="U9" s="438"/>
      <c r="V9" s="438"/>
      <c r="W9" s="438"/>
      <c r="X9" s="438"/>
      <c r="Y9" s="438"/>
      <c r="Z9" s="438"/>
      <c r="AA9" s="438"/>
      <c r="AB9" s="438"/>
      <c r="AC9" s="439"/>
      <c r="AD9" s="571"/>
      <c r="AE9" s="532"/>
      <c r="AF9" s="440" t="s">
        <v>1445</v>
      </c>
      <c r="AG9" s="539" t="s">
        <v>1080</v>
      </c>
      <c r="AH9" s="540" t="s">
        <v>1446</v>
      </c>
      <c r="AI9" s="541" t="s">
        <v>1079</v>
      </c>
      <c r="AJ9" s="441" t="s">
        <v>1080</v>
      </c>
      <c r="AK9" s="440" t="s">
        <v>1451</v>
      </c>
      <c r="AL9" s="441" t="s">
        <v>1080</v>
      </c>
      <c r="AM9" s="540" t="s">
        <v>1446</v>
      </c>
      <c r="AN9" s="440" t="s">
        <v>1452</v>
      </c>
      <c r="AO9" s="441" t="s">
        <v>1080</v>
      </c>
      <c r="AP9" s="440" t="s">
        <v>1079</v>
      </c>
      <c r="AQ9" s="441" t="s">
        <v>1080</v>
      </c>
      <c r="AR9" s="540" t="s">
        <v>1446</v>
      </c>
      <c r="AS9" s="440" t="s">
        <v>1450</v>
      </c>
      <c r="AT9" s="441" t="s">
        <v>1080</v>
      </c>
      <c r="AU9" s="440" t="s">
        <v>1445</v>
      </c>
      <c r="AV9" s="441" t="s">
        <v>1080</v>
      </c>
      <c r="AW9" s="540" t="s">
        <v>1446</v>
      </c>
      <c r="AX9" s="440" t="s">
        <v>1451</v>
      </c>
      <c r="AY9" s="441" t="s">
        <v>1080</v>
      </c>
      <c r="AZ9" s="440" t="s">
        <v>1452</v>
      </c>
      <c r="BA9" s="441" t="s">
        <v>1080</v>
      </c>
      <c r="BB9" s="540" t="s">
        <v>1446</v>
      </c>
      <c r="BC9" s="440" t="s">
        <v>1450</v>
      </c>
      <c r="BD9" s="441" t="s">
        <v>1080</v>
      </c>
      <c r="BE9" s="439"/>
      <c r="BF9" s="446"/>
    </row>
    <row r="10" spans="1:58" ht="17.25" customHeight="1">
      <c r="A10" s="532" t="s">
        <v>590</v>
      </c>
      <c r="B10" s="535">
        <v>7</v>
      </c>
      <c r="C10" s="532" t="s">
        <v>384</v>
      </c>
      <c r="D10" s="532" t="s">
        <v>591</v>
      </c>
      <c r="E10" s="532" t="s">
        <v>574</v>
      </c>
      <c r="F10" s="532" t="s">
        <v>592</v>
      </c>
      <c r="G10" s="532" t="s">
        <v>593</v>
      </c>
      <c r="H10" s="532" t="s">
        <v>574</v>
      </c>
      <c r="I10" s="532" t="s">
        <v>592</v>
      </c>
      <c r="J10" s="532" t="s">
        <v>593</v>
      </c>
      <c r="K10" s="532">
        <v>1003220</v>
      </c>
      <c r="L10" s="532">
        <v>0</v>
      </c>
      <c r="M10" s="438"/>
      <c r="N10" s="438"/>
      <c r="O10" s="438"/>
      <c r="P10" s="438"/>
      <c r="Q10" s="438"/>
      <c r="R10" s="438"/>
      <c r="S10" s="438"/>
      <c r="T10" s="438"/>
      <c r="U10" s="438"/>
      <c r="V10" s="438"/>
      <c r="W10" s="438"/>
      <c r="X10" s="438"/>
      <c r="Y10" s="438"/>
      <c r="Z10" s="438"/>
      <c r="AA10" s="438"/>
      <c r="AB10" s="438"/>
      <c r="AC10" s="439"/>
      <c r="AD10" s="532"/>
      <c r="AE10" s="532"/>
      <c r="AF10" s="440" t="s">
        <v>1445</v>
      </c>
      <c r="AG10" s="539" t="s">
        <v>1080</v>
      </c>
      <c r="AH10" s="540" t="s">
        <v>1446</v>
      </c>
      <c r="AI10" s="541" t="s">
        <v>1079</v>
      </c>
      <c r="AJ10" s="441" t="s">
        <v>1080</v>
      </c>
      <c r="AK10" s="440" t="s">
        <v>1451</v>
      </c>
      <c r="AL10" s="441" t="s">
        <v>1080</v>
      </c>
      <c r="AM10" s="540" t="s">
        <v>1446</v>
      </c>
      <c r="AN10" s="440" t="s">
        <v>1452</v>
      </c>
      <c r="AO10" s="441" t="s">
        <v>1080</v>
      </c>
      <c r="AP10" s="440" t="s">
        <v>1079</v>
      </c>
      <c r="AQ10" s="441" t="s">
        <v>1080</v>
      </c>
      <c r="AR10" s="540" t="s">
        <v>1446</v>
      </c>
      <c r="AS10" s="440" t="s">
        <v>1450</v>
      </c>
      <c r="AT10" s="441" t="s">
        <v>1080</v>
      </c>
      <c r="AU10" s="440" t="s">
        <v>1445</v>
      </c>
      <c r="AV10" s="441" t="s">
        <v>1080</v>
      </c>
      <c r="AW10" s="540" t="s">
        <v>1446</v>
      </c>
      <c r="AX10" s="440" t="s">
        <v>1451</v>
      </c>
      <c r="AY10" s="441" t="s">
        <v>1080</v>
      </c>
      <c r="AZ10" s="440" t="s">
        <v>1452</v>
      </c>
      <c r="BA10" s="441" t="s">
        <v>1080</v>
      </c>
      <c r="BB10" s="540" t="s">
        <v>1446</v>
      </c>
      <c r="BC10" s="440" t="s">
        <v>1450</v>
      </c>
      <c r="BD10" s="441" t="s">
        <v>1080</v>
      </c>
      <c r="BE10" s="439"/>
      <c r="BF10" s="446"/>
    </row>
    <row r="11" spans="1:58" ht="17.25" customHeight="1">
      <c r="A11" s="532" t="s">
        <v>594</v>
      </c>
      <c r="B11" s="535">
        <v>8</v>
      </c>
      <c r="C11" s="532" t="s">
        <v>391</v>
      </c>
      <c r="D11" s="532" t="s">
        <v>595</v>
      </c>
      <c r="E11" s="532" t="s">
        <v>574</v>
      </c>
      <c r="F11" s="532" t="s">
        <v>1813</v>
      </c>
      <c r="G11" s="532" t="s">
        <v>596</v>
      </c>
      <c r="H11" s="532" t="s">
        <v>574</v>
      </c>
      <c r="I11" s="532" t="s">
        <v>1813</v>
      </c>
      <c r="J11" s="532" t="s">
        <v>596</v>
      </c>
      <c r="K11" s="532">
        <v>1002239</v>
      </c>
      <c r="L11" s="532">
        <v>0</v>
      </c>
      <c r="M11" s="438"/>
      <c r="N11" s="438"/>
      <c r="O11" s="438"/>
      <c r="P11" s="438"/>
      <c r="Q11" s="438"/>
      <c r="R11" s="438"/>
      <c r="S11" s="438"/>
      <c r="T11" s="438"/>
      <c r="U11" s="438"/>
      <c r="V11" s="438"/>
      <c r="W11" s="438"/>
      <c r="X11" s="438"/>
      <c r="Y11" s="438"/>
      <c r="Z11" s="438"/>
      <c r="AA11" s="438"/>
      <c r="AB11" s="438"/>
      <c r="AC11" s="439"/>
      <c r="AD11" s="571"/>
      <c r="AE11" s="532"/>
      <c r="AF11" s="440" t="s">
        <v>1445</v>
      </c>
      <c r="AG11" s="539" t="s">
        <v>1080</v>
      </c>
      <c r="AH11" s="540" t="s">
        <v>1446</v>
      </c>
      <c r="AI11" s="541" t="s">
        <v>1079</v>
      </c>
      <c r="AJ11" s="441" t="s">
        <v>1080</v>
      </c>
      <c r="AK11" s="440" t="s">
        <v>1451</v>
      </c>
      <c r="AL11" s="441" t="s">
        <v>1080</v>
      </c>
      <c r="AM11" s="540" t="s">
        <v>1446</v>
      </c>
      <c r="AN11" s="440" t="s">
        <v>1452</v>
      </c>
      <c r="AO11" s="441" t="s">
        <v>1080</v>
      </c>
      <c r="AP11" s="440" t="s">
        <v>1079</v>
      </c>
      <c r="AQ11" s="441" t="s">
        <v>1080</v>
      </c>
      <c r="AR11" s="540" t="s">
        <v>1446</v>
      </c>
      <c r="AS11" s="440" t="s">
        <v>1450</v>
      </c>
      <c r="AT11" s="441" t="s">
        <v>1080</v>
      </c>
      <c r="AU11" s="440" t="s">
        <v>1445</v>
      </c>
      <c r="AV11" s="441" t="s">
        <v>1080</v>
      </c>
      <c r="AW11" s="540" t="s">
        <v>1446</v>
      </c>
      <c r="AX11" s="440" t="s">
        <v>1451</v>
      </c>
      <c r="AY11" s="441" t="s">
        <v>1080</v>
      </c>
      <c r="AZ11" s="440" t="s">
        <v>1452</v>
      </c>
      <c r="BA11" s="441" t="s">
        <v>1080</v>
      </c>
      <c r="BB11" s="540" t="s">
        <v>1446</v>
      </c>
      <c r="BC11" s="440" t="s">
        <v>1450</v>
      </c>
      <c r="BD11" s="441" t="s">
        <v>1080</v>
      </c>
      <c r="BE11" s="439"/>
      <c r="BF11" s="446"/>
    </row>
    <row r="12" spans="1:58" ht="17.25" customHeight="1">
      <c r="A12" s="532" t="s">
        <v>597</v>
      </c>
      <c r="B12" s="535">
        <v>9</v>
      </c>
      <c r="C12" s="532" t="s">
        <v>402</v>
      </c>
      <c r="D12" s="532" t="s">
        <v>598</v>
      </c>
      <c r="E12" s="532" t="s">
        <v>574</v>
      </c>
      <c r="F12" s="532" t="s">
        <v>1649</v>
      </c>
      <c r="G12" s="532" t="s">
        <v>599</v>
      </c>
      <c r="H12" s="532" t="s">
        <v>574</v>
      </c>
      <c r="I12" s="532" t="s">
        <v>1649</v>
      </c>
      <c r="J12" s="532" t="s">
        <v>599</v>
      </c>
      <c r="K12" s="532">
        <v>1002469</v>
      </c>
      <c r="L12" s="532">
        <v>0</v>
      </c>
      <c r="M12" s="438"/>
      <c r="N12" s="438"/>
      <c r="O12" s="438"/>
      <c r="P12" s="438"/>
      <c r="Q12" s="438"/>
      <c r="R12" s="438"/>
      <c r="S12" s="438"/>
      <c r="T12" s="438"/>
      <c r="U12" s="438"/>
      <c r="V12" s="438"/>
      <c r="W12" s="438"/>
      <c r="X12" s="438"/>
      <c r="Y12" s="438"/>
      <c r="Z12" s="438"/>
      <c r="AA12" s="438"/>
      <c r="AB12" s="438"/>
      <c r="AC12" s="439"/>
      <c r="AD12" s="571"/>
      <c r="AE12" s="532"/>
      <c r="AF12" s="440" t="s">
        <v>1445</v>
      </c>
      <c r="AG12" s="539" t="s">
        <v>1080</v>
      </c>
      <c r="AH12" s="540" t="s">
        <v>1446</v>
      </c>
      <c r="AI12" s="541" t="s">
        <v>1079</v>
      </c>
      <c r="AJ12" s="441" t="s">
        <v>1080</v>
      </c>
      <c r="AK12" s="440" t="s">
        <v>1451</v>
      </c>
      <c r="AL12" s="441" t="s">
        <v>1080</v>
      </c>
      <c r="AM12" s="540" t="s">
        <v>1446</v>
      </c>
      <c r="AN12" s="440" t="s">
        <v>1452</v>
      </c>
      <c r="AO12" s="441" t="s">
        <v>1080</v>
      </c>
      <c r="AP12" s="440" t="s">
        <v>1079</v>
      </c>
      <c r="AQ12" s="441" t="s">
        <v>1080</v>
      </c>
      <c r="AR12" s="540" t="s">
        <v>1446</v>
      </c>
      <c r="AS12" s="440" t="s">
        <v>1450</v>
      </c>
      <c r="AT12" s="441" t="s">
        <v>1080</v>
      </c>
      <c r="AU12" s="440" t="s">
        <v>1445</v>
      </c>
      <c r="AV12" s="441" t="s">
        <v>1080</v>
      </c>
      <c r="AW12" s="540" t="s">
        <v>1446</v>
      </c>
      <c r="AX12" s="440" t="s">
        <v>1451</v>
      </c>
      <c r="AY12" s="441" t="s">
        <v>1080</v>
      </c>
      <c r="AZ12" s="440" t="s">
        <v>1452</v>
      </c>
      <c r="BA12" s="441" t="s">
        <v>1080</v>
      </c>
      <c r="BB12" s="540" t="s">
        <v>1446</v>
      </c>
      <c r="BC12" s="440" t="s">
        <v>1450</v>
      </c>
      <c r="BD12" s="441" t="s">
        <v>1080</v>
      </c>
      <c r="BE12" s="439"/>
      <c r="BF12" s="446"/>
    </row>
    <row r="13" spans="1:58" ht="17.25" customHeight="1">
      <c r="A13" s="532" t="s">
        <v>1394</v>
      </c>
      <c r="B13" s="535">
        <v>10</v>
      </c>
      <c r="C13" s="532" t="s">
        <v>374</v>
      </c>
      <c r="D13" s="532" t="s">
        <v>600</v>
      </c>
      <c r="E13" s="532" t="s">
        <v>574</v>
      </c>
      <c r="F13" s="532" t="s">
        <v>601</v>
      </c>
      <c r="G13" s="532" t="s">
        <v>602</v>
      </c>
      <c r="H13" s="532" t="s">
        <v>574</v>
      </c>
      <c r="I13" s="532" t="s">
        <v>601</v>
      </c>
      <c r="J13" s="532" t="s">
        <v>602</v>
      </c>
      <c r="K13" s="532">
        <v>1004273</v>
      </c>
      <c r="L13" s="532">
        <v>0</v>
      </c>
      <c r="M13" s="438"/>
      <c r="N13" s="438"/>
      <c r="O13" s="438"/>
      <c r="P13" s="438"/>
      <c r="Q13" s="438"/>
      <c r="R13" s="438"/>
      <c r="S13" s="438"/>
      <c r="T13" s="438"/>
      <c r="U13" s="438"/>
      <c r="V13" s="438"/>
      <c r="W13" s="438"/>
      <c r="X13" s="438"/>
      <c r="Y13" s="438"/>
      <c r="Z13" s="438"/>
      <c r="AA13" s="438"/>
      <c r="AB13" s="438"/>
      <c r="AC13" s="439"/>
      <c r="AD13" s="571"/>
      <c r="AE13" s="532"/>
      <c r="AF13" s="440" t="s">
        <v>1445</v>
      </c>
      <c r="AG13" s="539" t="s">
        <v>1080</v>
      </c>
      <c r="AH13" s="540" t="s">
        <v>1446</v>
      </c>
      <c r="AI13" s="541" t="s">
        <v>1079</v>
      </c>
      <c r="AJ13" s="441" t="s">
        <v>1080</v>
      </c>
      <c r="AK13" s="440" t="s">
        <v>1447</v>
      </c>
      <c r="AL13" s="441" t="s">
        <v>1448</v>
      </c>
      <c r="AM13" s="540" t="s">
        <v>1446</v>
      </c>
      <c r="AN13" s="440" t="s">
        <v>1449</v>
      </c>
      <c r="AO13" s="441" t="s">
        <v>1448</v>
      </c>
      <c r="AP13" s="440" t="s">
        <v>1079</v>
      </c>
      <c r="AQ13" s="441" t="s">
        <v>1080</v>
      </c>
      <c r="AR13" s="540" t="s">
        <v>1446</v>
      </c>
      <c r="AS13" s="440" t="s">
        <v>1450</v>
      </c>
      <c r="AT13" s="441" t="s">
        <v>1080</v>
      </c>
      <c r="AU13" s="440" t="s">
        <v>1445</v>
      </c>
      <c r="AV13" s="441" t="s">
        <v>1080</v>
      </c>
      <c r="AW13" s="540" t="s">
        <v>1446</v>
      </c>
      <c r="AX13" s="440" t="s">
        <v>1447</v>
      </c>
      <c r="AY13" s="441" t="s">
        <v>1448</v>
      </c>
      <c r="AZ13" s="440" t="s">
        <v>1449</v>
      </c>
      <c r="BA13" s="441" t="s">
        <v>1448</v>
      </c>
      <c r="BB13" s="540" t="s">
        <v>1446</v>
      </c>
      <c r="BC13" s="440" t="s">
        <v>1450</v>
      </c>
      <c r="BD13" s="441" t="s">
        <v>1080</v>
      </c>
      <c r="BE13" s="439"/>
      <c r="BF13" s="446"/>
    </row>
    <row r="14" spans="1:58" ht="17.25" customHeight="1">
      <c r="A14" s="532" t="s">
        <v>603</v>
      </c>
      <c r="B14" s="535">
        <v>11</v>
      </c>
      <c r="C14" s="532" t="s">
        <v>388</v>
      </c>
      <c r="D14" s="532" t="s">
        <v>604</v>
      </c>
      <c r="E14" s="532" t="s">
        <v>574</v>
      </c>
      <c r="F14" s="532" t="s">
        <v>605</v>
      </c>
      <c r="G14" s="532" t="s">
        <v>606</v>
      </c>
      <c r="H14" s="532" t="s">
        <v>574</v>
      </c>
      <c r="I14" s="532" t="s">
        <v>605</v>
      </c>
      <c r="J14" s="532" t="s">
        <v>606</v>
      </c>
      <c r="K14" s="532">
        <v>1003081</v>
      </c>
      <c r="L14" s="532">
        <v>0</v>
      </c>
      <c r="M14" s="438"/>
      <c r="N14" s="438"/>
      <c r="O14" s="438"/>
      <c r="P14" s="438"/>
      <c r="Q14" s="438"/>
      <c r="R14" s="438"/>
      <c r="S14" s="438"/>
      <c r="T14" s="438"/>
      <c r="U14" s="438"/>
      <c r="V14" s="438"/>
      <c r="W14" s="438"/>
      <c r="X14" s="438"/>
      <c r="Y14" s="438"/>
      <c r="Z14" s="438"/>
      <c r="AA14" s="438"/>
      <c r="AB14" s="438"/>
      <c r="AC14" s="439"/>
      <c r="AD14" s="532"/>
      <c r="AE14" s="532"/>
      <c r="AF14" s="440" t="s">
        <v>1445</v>
      </c>
      <c r="AG14" s="539" t="s">
        <v>1080</v>
      </c>
      <c r="AH14" s="540" t="s">
        <v>1446</v>
      </c>
      <c r="AI14" s="541" t="s">
        <v>1079</v>
      </c>
      <c r="AJ14" s="441" t="s">
        <v>1080</v>
      </c>
      <c r="AK14" s="440" t="s">
        <v>1451</v>
      </c>
      <c r="AL14" s="441" t="s">
        <v>1080</v>
      </c>
      <c r="AM14" s="540" t="s">
        <v>1446</v>
      </c>
      <c r="AN14" s="440" t="s">
        <v>1452</v>
      </c>
      <c r="AO14" s="441" t="s">
        <v>1080</v>
      </c>
      <c r="AP14" s="440" t="s">
        <v>1079</v>
      </c>
      <c r="AQ14" s="441" t="s">
        <v>1080</v>
      </c>
      <c r="AR14" s="540" t="s">
        <v>1446</v>
      </c>
      <c r="AS14" s="440" t="s">
        <v>1450</v>
      </c>
      <c r="AT14" s="441" t="s">
        <v>1080</v>
      </c>
      <c r="AU14" s="440" t="s">
        <v>1445</v>
      </c>
      <c r="AV14" s="441" t="s">
        <v>1080</v>
      </c>
      <c r="AW14" s="540" t="s">
        <v>1446</v>
      </c>
      <c r="AX14" s="440" t="s">
        <v>1451</v>
      </c>
      <c r="AY14" s="441" t="s">
        <v>1080</v>
      </c>
      <c r="AZ14" s="440" t="s">
        <v>1452</v>
      </c>
      <c r="BA14" s="441" t="s">
        <v>1080</v>
      </c>
      <c r="BB14" s="540" t="s">
        <v>1446</v>
      </c>
      <c r="BC14" s="440" t="s">
        <v>1450</v>
      </c>
      <c r="BD14" s="441" t="s">
        <v>1080</v>
      </c>
      <c r="BE14" s="439"/>
      <c r="BF14" s="446"/>
    </row>
    <row r="15" spans="1:58" ht="17.25" customHeight="1">
      <c r="A15" s="532" t="s">
        <v>607</v>
      </c>
      <c r="B15" s="535">
        <v>12</v>
      </c>
      <c r="C15" s="532" t="s">
        <v>397</v>
      </c>
      <c r="D15" s="532" t="s">
        <v>608</v>
      </c>
      <c r="E15" s="532" t="s">
        <v>574</v>
      </c>
      <c r="F15" s="532" t="s">
        <v>609</v>
      </c>
      <c r="G15" s="532" t="s">
        <v>610</v>
      </c>
      <c r="H15" s="532" t="s">
        <v>574</v>
      </c>
      <c r="I15" s="532" t="s">
        <v>609</v>
      </c>
      <c r="J15" s="532" t="s">
        <v>610</v>
      </c>
      <c r="K15" s="532">
        <v>1002217</v>
      </c>
      <c r="L15" s="532">
        <v>0</v>
      </c>
      <c r="M15" s="438"/>
      <c r="N15" s="438"/>
      <c r="O15" s="438"/>
      <c r="P15" s="438"/>
      <c r="Q15" s="438"/>
      <c r="R15" s="438"/>
      <c r="S15" s="438"/>
      <c r="T15" s="438"/>
      <c r="U15" s="438"/>
      <c r="V15" s="438"/>
      <c r="W15" s="438"/>
      <c r="X15" s="438"/>
      <c r="Y15" s="438"/>
      <c r="Z15" s="438"/>
      <c r="AA15" s="438"/>
      <c r="AB15" s="438"/>
      <c r="AC15" s="439"/>
      <c r="AD15" s="571"/>
      <c r="AE15" s="532"/>
      <c r="AF15" s="440" t="s">
        <v>1445</v>
      </c>
      <c r="AG15" s="539" t="s">
        <v>1080</v>
      </c>
      <c r="AH15" s="540" t="s">
        <v>1446</v>
      </c>
      <c r="AI15" s="541" t="s">
        <v>1079</v>
      </c>
      <c r="AJ15" s="441" t="s">
        <v>1080</v>
      </c>
      <c r="AK15" s="440" t="s">
        <v>1447</v>
      </c>
      <c r="AL15" s="441" t="s">
        <v>1448</v>
      </c>
      <c r="AM15" s="540" t="s">
        <v>1446</v>
      </c>
      <c r="AN15" s="440" t="s">
        <v>1449</v>
      </c>
      <c r="AO15" s="441" t="s">
        <v>1448</v>
      </c>
      <c r="AP15" s="440" t="s">
        <v>1079</v>
      </c>
      <c r="AQ15" s="441" t="s">
        <v>1080</v>
      </c>
      <c r="AR15" s="540" t="s">
        <v>1446</v>
      </c>
      <c r="AS15" s="440" t="s">
        <v>1450</v>
      </c>
      <c r="AT15" s="441" t="s">
        <v>1080</v>
      </c>
      <c r="AU15" s="440" t="s">
        <v>1445</v>
      </c>
      <c r="AV15" s="441" t="s">
        <v>1080</v>
      </c>
      <c r="AW15" s="540" t="s">
        <v>1446</v>
      </c>
      <c r="AX15" s="440" t="s">
        <v>1447</v>
      </c>
      <c r="AY15" s="441" t="s">
        <v>1448</v>
      </c>
      <c r="AZ15" s="440" t="s">
        <v>1449</v>
      </c>
      <c r="BA15" s="441" t="s">
        <v>1448</v>
      </c>
      <c r="BB15" s="540" t="s">
        <v>1446</v>
      </c>
      <c r="BC15" s="440" t="s">
        <v>1450</v>
      </c>
      <c r="BD15" s="441" t="s">
        <v>1080</v>
      </c>
      <c r="BE15" s="439"/>
      <c r="BF15" s="446"/>
    </row>
    <row r="16" spans="1:58" ht="17.25" customHeight="1">
      <c r="A16" s="532" t="s">
        <v>1395</v>
      </c>
      <c r="B16" s="535">
        <v>13</v>
      </c>
      <c r="C16" s="532" t="s">
        <v>399</v>
      </c>
      <c r="D16" s="532" t="s">
        <v>611</v>
      </c>
      <c r="E16" s="532" t="s">
        <v>574</v>
      </c>
      <c r="F16" s="532" t="s">
        <v>612</v>
      </c>
      <c r="G16" s="532" t="s">
        <v>613</v>
      </c>
      <c r="H16" s="532" t="s">
        <v>574</v>
      </c>
      <c r="I16" s="532" t="s">
        <v>612</v>
      </c>
      <c r="J16" s="532" t="s">
        <v>613</v>
      </c>
      <c r="K16" s="532">
        <v>1004277</v>
      </c>
      <c r="L16" s="532">
        <v>0</v>
      </c>
      <c r="M16" s="438"/>
      <c r="N16" s="438"/>
      <c r="O16" s="438"/>
      <c r="P16" s="438"/>
      <c r="Q16" s="438"/>
      <c r="R16" s="438"/>
      <c r="S16" s="438"/>
      <c r="T16" s="438"/>
      <c r="U16" s="438"/>
      <c r="V16" s="438"/>
      <c r="W16" s="438"/>
      <c r="X16" s="438"/>
      <c r="Y16" s="438"/>
      <c r="Z16" s="438"/>
      <c r="AA16" s="438"/>
      <c r="AB16" s="438"/>
      <c r="AC16" s="439"/>
      <c r="AD16" s="571"/>
      <c r="AE16" s="532"/>
      <c r="AF16" s="440" t="s">
        <v>1445</v>
      </c>
      <c r="AG16" s="539" t="s">
        <v>1080</v>
      </c>
      <c r="AH16" s="540" t="s">
        <v>1446</v>
      </c>
      <c r="AI16" s="541" t="s">
        <v>1079</v>
      </c>
      <c r="AJ16" s="441" t="s">
        <v>1080</v>
      </c>
      <c r="AK16" s="440" t="s">
        <v>1447</v>
      </c>
      <c r="AL16" s="441" t="s">
        <v>1448</v>
      </c>
      <c r="AM16" s="540" t="s">
        <v>1446</v>
      </c>
      <c r="AN16" s="440" t="s">
        <v>1449</v>
      </c>
      <c r="AO16" s="441" t="s">
        <v>1448</v>
      </c>
      <c r="AP16" s="440" t="s">
        <v>1079</v>
      </c>
      <c r="AQ16" s="441" t="s">
        <v>1080</v>
      </c>
      <c r="AR16" s="540" t="s">
        <v>1446</v>
      </c>
      <c r="AS16" s="440" t="s">
        <v>1450</v>
      </c>
      <c r="AT16" s="441" t="s">
        <v>1080</v>
      </c>
      <c r="AU16" s="440" t="s">
        <v>1445</v>
      </c>
      <c r="AV16" s="441" t="s">
        <v>1080</v>
      </c>
      <c r="AW16" s="540" t="s">
        <v>1446</v>
      </c>
      <c r="AX16" s="440" t="s">
        <v>1447</v>
      </c>
      <c r="AY16" s="441" t="s">
        <v>1448</v>
      </c>
      <c r="AZ16" s="440" t="s">
        <v>1449</v>
      </c>
      <c r="BA16" s="441" t="s">
        <v>1448</v>
      </c>
      <c r="BB16" s="540" t="s">
        <v>1446</v>
      </c>
      <c r="BC16" s="440" t="s">
        <v>1450</v>
      </c>
      <c r="BD16" s="441" t="s">
        <v>1080</v>
      </c>
      <c r="BE16" s="439"/>
      <c r="BF16" s="446"/>
    </row>
    <row r="17" spans="1:58" ht="17.25" customHeight="1">
      <c r="A17" s="532" t="s">
        <v>1814</v>
      </c>
      <c r="B17" s="535">
        <v>14</v>
      </c>
      <c r="C17" s="532" t="s">
        <v>369</v>
      </c>
      <c r="D17" s="532" t="s">
        <v>614</v>
      </c>
      <c r="E17" s="532" t="s">
        <v>574</v>
      </c>
      <c r="F17" s="532" t="s">
        <v>615</v>
      </c>
      <c r="G17" s="532" t="s">
        <v>616</v>
      </c>
      <c r="H17" s="532" t="s">
        <v>574</v>
      </c>
      <c r="I17" s="532" t="s">
        <v>615</v>
      </c>
      <c r="J17" s="532" t="s">
        <v>616</v>
      </c>
      <c r="K17" s="532">
        <v>1003082</v>
      </c>
      <c r="L17" s="532">
        <v>0</v>
      </c>
      <c r="M17" s="438"/>
      <c r="N17" s="438"/>
      <c r="O17" s="438"/>
      <c r="P17" s="438"/>
      <c r="Q17" s="438"/>
      <c r="R17" s="438"/>
      <c r="S17" s="438"/>
      <c r="T17" s="438"/>
      <c r="U17" s="438"/>
      <c r="V17" s="438"/>
      <c r="W17" s="438"/>
      <c r="X17" s="438"/>
      <c r="Y17" s="438"/>
      <c r="Z17" s="438"/>
      <c r="AA17" s="438"/>
      <c r="AB17" s="438"/>
      <c r="AC17" s="439"/>
      <c r="AD17" s="532"/>
      <c r="AE17" s="532"/>
      <c r="AF17" s="440" t="s">
        <v>1445</v>
      </c>
      <c r="AG17" s="539" t="s">
        <v>1080</v>
      </c>
      <c r="AH17" s="540" t="s">
        <v>1446</v>
      </c>
      <c r="AI17" s="541" t="s">
        <v>1079</v>
      </c>
      <c r="AJ17" s="441" t="s">
        <v>1080</v>
      </c>
      <c r="AK17" s="440" t="s">
        <v>1451</v>
      </c>
      <c r="AL17" s="441" t="s">
        <v>1080</v>
      </c>
      <c r="AM17" s="540" t="s">
        <v>1446</v>
      </c>
      <c r="AN17" s="440" t="s">
        <v>1452</v>
      </c>
      <c r="AO17" s="441" t="s">
        <v>1080</v>
      </c>
      <c r="AP17" s="440" t="s">
        <v>1079</v>
      </c>
      <c r="AQ17" s="441" t="s">
        <v>1080</v>
      </c>
      <c r="AR17" s="540" t="s">
        <v>1446</v>
      </c>
      <c r="AS17" s="440" t="s">
        <v>1450</v>
      </c>
      <c r="AT17" s="441" t="s">
        <v>1080</v>
      </c>
      <c r="AU17" s="440" t="s">
        <v>1445</v>
      </c>
      <c r="AV17" s="441" t="s">
        <v>1080</v>
      </c>
      <c r="AW17" s="540" t="s">
        <v>1446</v>
      </c>
      <c r="AX17" s="440" t="s">
        <v>1451</v>
      </c>
      <c r="AY17" s="441" t="s">
        <v>1080</v>
      </c>
      <c r="AZ17" s="440" t="s">
        <v>1452</v>
      </c>
      <c r="BA17" s="441" t="s">
        <v>1080</v>
      </c>
      <c r="BB17" s="540" t="s">
        <v>1446</v>
      </c>
      <c r="BC17" s="440" t="s">
        <v>1450</v>
      </c>
      <c r="BD17" s="441" t="s">
        <v>1080</v>
      </c>
      <c r="BE17" s="439"/>
      <c r="BF17" s="570"/>
    </row>
    <row r="18" spans="1:58" ht="17.25" customHeight="1">
      <c r="A18" s="532" t="s">
        <v>617</v>
      </c>
      <c r="B18" s="535">
        <v>15</v>
      </c>
      <c r="C18" s="532" t="s">
        <v>408</v>
      </c>
      <c r="D18" s="532" t="s">
        <v>618</v>
      </c>
      <c r="E18" s="532" t="s">
        <v>574</v>
      </c>
      <c r="F18" s="532" t="s">
        <v>1204</v>
      </c>
      <c r="G18" s="532" t="s">
        <v>619</v>
      </c>
      <c r="H18" s="532" t="s">
        <v>574</v>
      </c>
      <c r="I18" s="532" t="s">
        <v>1204</v>
      </c>
      <c r="J18" s="532" t="s">
        <v>619</v>
      </c>
      <c r="K18" s="532">
        <v>1003083</v>
      </c>
      <c r="L18" s="532">
        <v>0</v>
      </c>
      <c r="M18" s="438"/>
      <c r="N18" s="438"/>
      <c r="O18" s="438"/>
      <c r="P18" s="438"/>
      <c r="Q18" s="438"/>
      <c r="R18" s="438"/>
      <c r="S18" s="438"/>
      <c r="T18" s="438"/>
      <c r="U18" s="438"/>
      <c r="V18" s="438"/>
      <c r="W18" s="438"/>
      <c r="X18" s="438"/>
      <c r="Y18" s="438"/>
      <c r="Z18" s="438"/>
      <c r="AA18" s="438"/>
      <c r="AB18" s="438"/>
      <c r="AC18" s="439"/>
      <c r="AD18" s="532"/>
      <c r="AE18" s="532"/>
      <c r="AF18" s="440" t="s">
        <v>1445</v>
      </c>
      <c r="AG18" s="539" t="s">
        <v>1080</v>
      </c>
      <c r="AH18" s="540" t="s">
        <v>1446</v>
      </c>
      <c r="AI18" s="541" t="s">
        <v>1079</v>
      </c>
      <c r="AJ18" s="441" t="s">
        <v>1080</v>
      </c>
      <c r="AK18" s="440" t="s">
        <v>1451</v>
      </c>
      <c r="AL18" s="441" t="s">
        <v>1080</v>
      </c>
      <c r="AM18" s="540" t="s">
        <v>1446</v>
      </c>
      <c r="AN18" s="440" t="s">
        <v>1452</v>
      </c>
      <c r="AO18" s="441" t="s">
        <v>1080</v>
      </c>
      <c r="AP18" s="440" t="s">
        <v>1079</v>
      </c>
      <c r="AQ18" s="441" t="s">
        <v>1080</v>
      </c>
      <c r="AR18" s="540" t="s">
        <v>1446</v>
      </c>
      <c r="AS18" s="440" t="s">
        <v>1450</v>
      </c>
      <c r="AT18" s="441" t="s">
        <v>1080</v>
      </c>
      <c r="AU18" s="440" t="s">
        <v>1445</v>
      </c>
      <c r="AV18" s="441" t="s">
        <v>1080</v>
      </c>
      <c r="AW18" s="540" t="s">
        <v>1446</v>
      </c>
      <c r="AX18" s="440" t="s">
        <v>1451</v>
      </c>
      <c r="AY18" s="441" t="s">
        <v>1080</v>
      </c>
      <c r="AZ18" s="440" t="s">
        <v>1452</v>
      </c>
      <c r="BA18" s="441" t="s">
        <v>1080</v>
      </c>
      <c r="BB18" s="540" t="s">
        <v>1446</v>
      </c>
      <c r="BC18" s="440" t="s">
        <v>1450</v>
      </c>
      <c r="BD18" s="441" t="s">
        <v>1080</v>
      </c>
      <c r="BE18" s="439"/>
      <c r="BF18" s="446"/>
    </row>
    <row r="19" spans="1:58" ht="17.25" customHeight="1">
      <c r="A19" s="532" t="s">
        <v>620</v>
      </c>
      <c r="B19" s="535">
        <v>16</v>
      </c>
      <c r="C19" s="532" t="s">
        <v>411</v>
      </c>
      <c r="D19" s="532" t="s">
        <v>621</v>
      </c>
      <c r="E19" s="532" t="s">
        <v>574</v>
      </c>
      <c r="F19" s="532" t="s">
        <v>622</v>
      </c>
      <c r="G19" s="532" t="s">
        <v>623</v>
      </c>
      <c r="H19" s="532" t="s">
        <v>574</v>
      </c>
      <c r="I19" s="532" t="s">
        <v>622</v>
      </c>
      <c r="J19" s="532" t="s">
        <v>623</v>
      </c>
      <c r="K19" s="532">
        <v>1002334</v>
      </c>
      <c r="L19" s="532">
        <v>0</v>
      </c>
      <c r="M19" s="438"/>
      <c r="N19" s="438"/>
      <c r="O19" s="438"/>
      <c r="P19" s="438"/>
      <c r="Q19" s="438"/>
      <c r="R19" s="438"/>
      <c r="S19" s="438"/>
      <c r="T19" s="438"/>
      <c r="U19" s="438"/>
      <c r="V19" s="438"/>
      <c r="W19" s="438"/>
      <c r="X19" s="438"/>
      <c r="Y19" s="438"/>
      <c r="Z19" s="438"/>
      <c r="AA19" s="438"/>
      <c r="AB19" s="438"/>
      <c r="AC19" s="439"/>
      <c r="AD19" s="571"/>
      <c r="AE19" s="532"/>
      <c r="AF19" s="440" t="s">
        <v>1445</v>
      </c>
      <c r="AG19" s="539" t="s">
        <v>1080</v>
      </c>
      <c r="AH19" s="540" t="s">
        <v>1446</v>
      </c>
      <c r="AI19" s="541" t="s">
        <v>1079</v>
      </c>
      <c r="AJ19" s="441" t="s">
        <v>1080</v>
      </c>
      <c r="AK19" s="440" t="s">
        <v>1451</v>
      </c>
      <c r="AL19" s="441" t="s">
        <v>1080</v>
      </c>
      <c r="AM19" s="540" t="s">
        <v>1446</v>
      </c>
      <c r="AN19" s="440" t="s">
        <v>1452</v>
      </c>
      <c r="AO19" s="441" t="s">
        <v>1080</v>
      </c>
      <c r="AP19" s="440" t="s">
        <v>1079</v>
      </c>
      <c r="AQ19" s="441" t="s">
        <v>1080</v>
      </c>
      <c r="AR19" s="540" t="s">
        <v>1446</v>
      </c>
      <c r="AS19" s="440" t="s">
        <v>1450</v>
      </c>
      <c r="AT19" s="441" t="s">
        <v>1080</v>
      </c>
      <c r="AU19" s="440" t="s">
        <v>1445</v>
      </c>
      <c r="AV19" s="441" t="s">
        <v>1080</v>
      </c>
      <c r="AW19" s="540" t="s">
        <v>1446</v>
      </c>
      <c r="AX19" s="440" t="s">
        <v>1451</v>
      </c>
      <c r="AY19" s="441" t="s">
        <v>1080</v>
      </c>
      <c r="AZ19" s="440" t="s">
        <v>1452</v>
      </c>
      <c r="BA19" s="441" t="s">
        <v>1080</v>
      </c>
      <c r="BB19" s="540" t="s">
        <v>1446</v>
      </c>
      <c r="BC19" s="440" t="s">
        <v>1450</v>
      </c>
      <c r="BD19" s="441" t="s">
        <v>1080</v>
      </c>
      <c r="BE19" s="439"/>
      <c r="BF19" s="446"/>
    </row>
    <row r="20" spans="1:58" ht="17.25" customHeight="1">
      <c r="A20" s="532" t="s">
        <v>624</v>
      </c>
      <c r="B20" s="535">
        <v>17</v>
      </c>
      <c r="C20" s="532" t="s">
        <v>1293</v>
      </c>
      <c r="D20" s="532" t="s">
        <v>625</v>
      </c>
      <c r="E20" s="532" t="s">
        <v>574</v>
      </c>
      <c r="F20" s="532" t="s">
        <v>626</v>
      </c>
      <c r="G20" s="532" t="s">
        <v>627</v>
      </c>
      <c r="H20" s="532" t="s">
        <v>574</v>
      </c>
      <c r="I20" s="532" t="s">
        <v>626</v>
      </c>
      <c r="J20" s="532" t="s">
        <v>627</v>
      </c>
      <c r="K20" s="532">
        <v>1002467</v>
      </c>
      <c r="L20" s="532">
        <v>0</v>
      </c>
      <c r="M20" s="438"/>
      <c r="N20" s="438"/>
      <c r="O20" s="438"/>
      <c r="P20" s="438"/>
      <c r="Q20" s="438"/>
      <c r="R20" s="438"/>
      <c r="S20" s="438"/>
      <c r="T20" s="438"/>
      <c r="U20" s="438"/>
      <c r="V20" s="438"/>
      <c r="W20" s="438"/>
      <c r="X20" s="438"/>
      <c r="Y20" s="438"/>
      <c r="Z20" s="438"/>
      <c r="AA20" s="438"/>
      <c r="AB20" s="438"/>
      <c r="AC20" s="439"/>
      <c r="AD20" s="532"/>
      <c r="AE20" s="532"/>
      <c r="AF20" s="440" t="s">
        <v>1445</v>
      </c>
      <c r="AG20" s="539" t="s">
        <v>1080</v>
      </c>
      <c r="AH20" s="540" t="s">
        <v>1446</v>
      </c>
      <c r="AI20" s="541" t="s">
        <v>1079</v>
      </c>
      <c r="AJ20" s="441" t="s">
        <v>1080</v>
      </c>
      <c r="AK20" s="440" t="s">
        <v>1451</v>
      </c>
      <c r="AL20" s="441" t="s">
        <v>1080</v>
      </c>
      <c r="AM20" s="540" t="s">
        <v>1446</v>
      </c>
      <c r="AN20" s="440" t="s">
        <v>1452</v>
      </c>
      <c r="AO20" s="441" t="s">
        <v>1080</v>
      </c>
      <c r="AP20" s="440" t="s">
        <v>1079</v>
      </c>
      <c r="AQ20" s="441" t="s">
        <v>1080</v>
      </c>
      <c r="AR20" s="540" t="s">
        <v>1446</v>
      </c>
      <c r="AS20" s="440" t="s">
        <v>1450</v>
      </c>
      <c r="AT20" s="441" t="s">
        <v>1080</v>
      </c>
      <c r="AU20" s="440" t="s">
        <v>1445</v>
      </c>
      <c r="AV20" s="441" t="s">
        <v>1080</v>
      </c>
      <c r="AW20" s="540" t="s">
        <v>1446</v>
      </c>
      <c r="AX20" s="440" t="s">
        <v>1451</v>
      </c>
      <c r="AY20" s="441" t="s">
        <v>1080</v>
      </c>
      <c r="AZ20" s="440" t="s">
        <v>1452</v>
      </c>
      <c r="BA20" s="441" t="s">
        <v>1080</v>
      </c>
      <c r="BB20" s="540" t="s">
        <v>1446</v>
      </c>
      <c r="BC20" s="440" t="s">
        <v>1450</v>
      </c>
      <c r="BD20" s="441" t="s">
        <v>1080</v>
      </c>
      <c r="BE20" s="439"/>
      <c r="BF20" s="446"/>
    </row>
    <row r="21" spans="1:58" ht="17.25" customHeight="1">
      <c r="A21" s="532" t="s">
        <v>628</v>
      </c>
      <c r="B21" s="535">
        <v>18</v>
      </c>
      <c r="C21" s="532" t="s">
        <v>415</v>
      </c>
      <c r="D21" s="532" t="s">
        <v>629</v>
      </c>
      <c r="E21" s="532" t="s">
        <v>574</v>
      </c>
      <c r="F21" s="532" t="s">
        <v>630</v>
      </c>
      <c r="G21" s="532" t="s">
        <v>631</v>
      </c>
      <c r="H21" s="532" t="s">
        <v>574</v>
      </c>
      <c r="I21" s="532" t="s">
        <v>630</v>
      </c>
      <c r="J21" s="532" t="s">
        <v>631</v>
      </c>
      <c r="K21" s="532">
        <v>1002324</v>
      </c>
      <c r="L21" s="532">
        <v>0</v>
      </c>
      <c r="M21" s="438"/>
      <c r="N21" s="438"/>
      <c r="O21" s="438"/>
      <c r="P21" s="438"/>
      <c r="Q21" s="438"/>
      <c r="R21" s="438"/>
      <c r="S21" s="438"/>
      <c r="T21" s="438"/>
      <c r="U21" s="438"/>
      <c r="V21" s="438"/>
      <c r="W21" s="438"/>
      <c r="X21" s="438"/>
      <c r="Y21" s="438"/>
      <c r="Z21" s="438"/>
      <c r="AA21" s="438"/>
      <c r="AB21" s="438"/>
      <c r="AC21" s="439"/>
      <c r="AD21" s="571"/>
      <c r="AE21" s="532"/>
      <c r="AF21" s="440" t="s">
        <v>1445</v>
      </c>
      <c r="AG21" s="539" t="s">
        <v>1080</v>
      </c>
      <c r="AH21" s="540" t="s">
        <v>1446</v>
      </c>
      <c r="AI21" s="541" t="s">
        <v>1079</v>
      </c>
      <c r="AJ21" s="441" t="s">
        <v>1080</v>
      </c>
      <c r="AK21" s="440" t="s">
        <v>1451</v>
      </c>
      <c r="AL21" s="441" t="s">
        <v>1080</v>
      </c>
      <c r="AM21" s="540" t="s">
        <v>1446</v>
      </c>
      <c r="AN21" s="440" t="s">
        <v>1452</v>
      </c>
      <c r="AO21" s="441" t="s">
        <v>1080</v>
      </c>
      <c r="AP21" s="440" t="s">
        <v>1079</v>
      </c>
      <c r="AQ21" s="441" t="s">
        <v>1080</v>
      </c>
      <c r="AR21" s="540" t="s">
        <v>1446</v>
      </c>
      <c r="AS21" s="440" t="s">
        <v>1450</v>
      </c>
      <c r="AT21" s="441" t="s">
        <v>1080</v>
      </c>
      <c r="AU21" s="440" t="s">
        <v>1445</v>
      </c>
      <c r="AV21" s="441" t="s">
        <v>1080</v>
      </c>
      <c r="AW21" s="540" t="s">
        <v>1446</v>
      </c>
      <c r="AX21" s="440" t="s">
        <v>1451</v>
      </c>
      <c r="AY21" s="441" t="s">
        <v>1080</v>
      </c>
      <c r="AZ21" s="440" t="s">
        <v>1452</v>
      </c>
      <c r="BA21" s="441" t="s">
        <v>1080</v>
      </c>
      <c r="BB21" s="540" t="s">
        <v>1446</v>
      </c>
      <c r="BC21" s="440" t="s">
        <v>1450</v>
      </c>
      <c r="BD21" s="441" t="s">
        <v>1080</v>
      </c>
      <c r="BE21" s="439"/>
      <c r="BF21" s="446"/>
    </row>
    <row r="22" spans="1:58" ht="17.25" customHeight="1">
      <c r="A22" s="532" t="s">
        <v>1396</v>
      </c>
      <c r="B22" s="535">
        <v>19</v>
      </c>
      <c r="C22" s="532" t="s">
        <v>409</v>
      </c>
      <c r="D22" s="532" t="s">
        <v>632</v>
      </c>
      <c r="E22" s="532" t="s">
        <v>574</v>
      </c>
      <c r="F22" s="532" t="s">
        <v>1815</v>
      </c>
      <c r="G22" s="532" t="s">
        <v>633</v>
      </c>
      <c r="H22" s="532" t="s">
        <v>574</v>
      </c>
      <c r="I22" s="532" t="s">
        <v>1815</v>
      </c>
      <c r="J22" s="532" t="s">
        <v>633</v>
      </c>
      <c r="K22" s="532">
        <v>1003207</v>
      </c>
      <c r="L22" s="532">
        <v>0</v>
      </c>
      <c r="M22" s="438"/>
      <c r="N22" s="438"/>
      <c r="O22" s="438"/>
      <c r="P22" s="438"/>
      <c r="Q22" s="438"/>
      <c r="R22" s="438"/>
      <c r="S22" s="438"/>
      <c r="T22" s="438"/>
      <c r="U22" s="438"/>
      <c r="V22" s="438"/>
      <c r="W22" s="438"/>
      <c r="X22" s="438"/>
      <c r="Y22" s="438"/>
      <c r="Z22" s="438"/>
      <c r="AA22" s="438"/>
      <c r="AB22" s="438"/>
      <c r="AC22" s="439"/>
      <c r="AD22" s="571"/>
      <c r="AE22" s="532"/>
      <c r="AF22" s="440" t="s">
        <v>1445</v>
      </c>
      <c r="AG22" s="539" t="s">
        <v>1080</v>
      </c>
      <c r="AH22" s="540" t="s">
        <v>1446</v>
      </c>
      <c r="AI22" s="541" t="s">
        <v>1079</v>
      </c>
      <c r="AJ22" s="441" t="s">
        <v>1080</v>
      </c>
      <c r="AK22" s="440" t="s">
        <v>1447</v>
      </c>
      <c r="AL22" s="441" t="s">
        <v>1448</v>
      </c>
      <c r="AM22" s="540" t="s">
        <v>1446</v>
      </c>
      <c r="AN22" s="440" t="s">
        <v>1449</v>
      </c>
      <c r="AO22" s="441" t="s">
        <v>1448</v>
      </c>
      <c r="AP22" s="440" t="s">
        <v>1079</v>
      </c>
      <c r="AQ22" s="441" t="s">
        <v>1080</v>
      </c>
      <c r="AR22" s="540" t="s">
        <v>1446</v>
      </c>
      <c r="AS22" s="440" t="s">
        <v>1450</v>
      </c>
      <c r="AT22" s="441" t="s">
        <v>1080</v>
      </c>
      <c r="AU22" s="440" t="s">
        <v>1445</v>
      </c>
      <c r="AV22" s="441" t="s">
        <v>1080</v>
      </c>
      <c r="AW22" s="540" t="s">
        <v>1446</v>
      </c>
      <c r="AX22" s="440" t="s">
        <v>1447</v>
      </c>
      <c r="AY22" s="441" t="s">
        <v>1448</v>
      </c>
      <c r="AZ22" s="440" t="s">
        <v>1449</v>
      </c>
      <c r="BA22" s="441" t="s">
        <v>1448</v>
      </c>
      <c r="BB22" s="540" t="s">
        <v>1446</v>
      </c>
      <c r="BC22" s="440" t="s">
        <v>1450</v>
      </c>
      <c r="BD22" s="441" t="s">
        <v>1080</v>
      </c>
      <c r="BE22" s="439"/>
      <c r="BF22" s="446"/>
    </row>
    <row r="23" spans="1:58" ht="17.25" customHeight="1">
      <c r="A23" s="532" t="s">
        <v>634</v>
      </c>
      <c r="B23" s="535">
        <v>20</v>
      </c>
      <c r="C23" s="532" t="s">
        <v>395</v>
      </c>
      <c r="D23" s="532" t="s">
        <v>635</v>
      </c>
      <c r="E23" s="532" t="s">
        <v>574</v>
      </c>
      <c r="F23" s="532" t="s">
        <v>636</v>
      </c>
      <c r="G23" s="532" t="s">
        <v>637</v>
      </c>
      <c r="H23" s="532" t="s">
        <v>574</v>
      </c>
      <c r="I23" s="532" t="s">
        <v>636</v>
      </c>
      <c r="J23" s="532" t="s">
        <v>637</v>
      </c>
      <c r="K23" s="532">
        <v>1002997</v>
      </c>
      <c r="L23" s="532">
        <v>0</v>
      </c>
      <c r="M23" s="438"/>
      <c r="N23" s="438"/>
      <c r="O23" s="438"/>
      <c r="P23" s="438"/>
      <c r="Q23" s="438"/>
      <c r="R23" s="438"/>
      <c r="S23" s="438"/>
      <c r="T23" s="438"/>
      <c r="U23" s="438"/>
      <c r="V23" s="438"/>
      <c r="W23" s="438"/>
      <c r="X23" s="438"/>
      <c r="Y23" s="438"/>
      <c r="Z23" s="438"/>
      <c r="AA23" s="438"/>
      <c r="AB23" s="438"/>
      <c r="AC23" s="439"/>
      <c r="AD23" s="532"/>
      <c r="AE23" s="532"/>
      <c r="AF23" s="440" t="s">
        <v>1445</v>
      </c>
      <c r="AG23" s="539" t="s">
        <v>1080</v>
      </c>
      <c r="AH23" s="540" t="s">
        <v>1446</v>
      </c>
      <c r="AI23" s="541" t="s">
        <v>1079</v>
      </c>
      <c r="AJ23" s="441" t="s">
        <v>1080</v>
      </c>
      <c r="AK23" s="440" t="s">
        <v>1451</v>
      </c>
      <c r="AL23" s="441" t="s">
        <v>1080</v>
      </c>
      <c r="AM23" s="540" t="s">
        <v>1446</v>
      </c>
      <c r="AN23" s="440" t="s">
        <v>1452</v>
      </c>
      <c r="AO23" s="441" t="s">
        <v>1080</v>
      </c>
      <c r="AP23" s="440" t="s">
        <v>1079</v>
      </c>
      <c r="AQ23" s="441" t="s">
        <v>1080</v>
      </c>
      <c r="AR23" s="540" t="s">
        <v>1446</v>
      </c>
      <c r="AS23" s="440" t="s">
        <v>1450</v>
      </c>
      <c r="AT23" s="441" t="s">
        <v>1080</v>
      </c>
      <c r="AU23" s="440" t="s">
        <v>1445</v>
      </c>
      <c r="AV23" s="441" t="s">
        <v>1080</v>
      </c>
      <c r="AW23" s="540" t="s">
        <v>1446</v>
      </c>
      <c r="AX23" s="440" t="s">
        <v>1451</v>
      </c>
      <c r="AY23" s="441" t="s">
        <v>1080</v>
      </c>
      <c r="AZ23" s="440" t="s">
        <v>1452</v>
      </c>
      <c r="BA23" s="441" t="s">
        <v>1080</v>
      </c>
      <c r="BB23" s="540" t="s">
        <v>1446</v>
      </c>
      <c r="BC23" s="440" t="s">
        <v>1450</v>
      </c>
      <c r="BD23" s="441" t="s">
        <v>1080</v>
      </c>
      <c r="BE23" s="439"/>
      <c r="BF23" s="446"/>
    </row>
    <row r="24" spans="1:58" ht="17.25" customHeight="1">
      <c r="A24" s="532" t="s">
        <v>638</v>
      </c>
      <c r="B24" s="535">
        <v>21</v>
      </c>
      <c r="C24" s="532" t="s">
        <v>417</v>
      </c>
      <c r="D24" s="532" t="s">
        <v>639</v>
      </c>
      <c r="E24" s="532" t="s">
        <v>574</v>
      </c>
      <c r="F24" s="532" t="s">
        <v>1683</v>
      </c>
      <c r="G24" s="532" t="s">
        <v>640</v>
      </c>
      <c r="H24" s="532" t="s">
        <v>574</v>
      </c>
      <c r="I24" s="532" t="s">
        <v>1683</v>
      </c>
      <c r="J24" s="532" t="s">
        <v>640</v>
      </c>
      <c r="K24" s="532">
        <v>1003012</v>
      </c>
      <c r="L24" s="532">
        <v>0</v>
      </c>
      <c r="M24" s="438"/>
      <c r="N24" s="438"/>
      <c r="O24" s="438"/>
      <c r="P24" s="438"/>
      <c r="Q24" s="438"/>
      <c r="R24" s="438"/>
      <c r="S24" s="438"/>
      <c r="T24" s="438"/>
      <c r="U24" s="438"/>
      <c r="V24" s="438"/>
      <c r="W24" s="438"/>
      <c r="X24" s="438"/>
      <c r="Y24" s="438"/>
      <c r="Z24" s="438"/>
      <c r="AA24" s="438"/>
      <c r="AB24" s="438"/>
      <c r="AC24" s="439"/>
      <c r="AD24" s="571"/>
      <c r="AE24" s="532"/>
      <c r="AF24" s="440" t="s">
        <v>1445</v>
      </c>
      <c r="AG24" s="539" t="s">
        <v>1080</v>
      </c>
      <c r="AH24" s="540" t="s">
        <v>1446</v>
      </c>
      <c r="AI24" s="541" t="s">
        <v>1079</v>
      </c>
      <c r="AJ24" s="441" t="s">
        <v>1080</v>
      </c>
      <c r="AK24" s="440" t="s">
        <v>1451</v>
      </c>
      <c r="AL24" s="441" t="s">
        <v>1080</v>
      </c>
      <c r="AM24" s="540" t="s">
        <v>1446</v>
      </c>
      <c r="AN24" s="440" t="s">
        <v>1452</v>
      </c>
      <c r="AO24" s="441" t="s">
        <v>1080</v>
      </c>
      <c r="AP24" s="440" t="s">
        <v>1079</v>
      </c>
      <c r="AQ24" s="441" t="s">
        <v>1080</v>
      </c>
      <c r="AR24" s="540" t="s">
        <v>1446</v>
      </c>
      <c r="AS24" s="440" t="s">
        <v>1450</v>
      </c>
      <c r="AT24" s="441" t="s">
        <v>1080</v>
      </c>
      <c r="AU24" s="440" t="s">
        <v>1445</v>
      </c>
      <c r="AV24" s="441" t="s">
        <v>1080</v>
      </c>
      <c r="AW24" s="540" t="s">
        <v>1446</v>
      </c>
      <c r="AX24" s="440" t="s">
        <v>1451</v>
      </c>
      <c r="AY24" s="441" t="s">
        <v>1080</v>
      </c>
      <c r="AZ24" s="440" t="s">
        <v>1452</v>
      </c>
      <c r="BA24" s="441" t="s">
        <v>1080</v>
      </c>
      <c r="BB24" s="540" t="s">
        <v>1446</v>
      </c>
      <c r="BC24" s="440" t="s">
        <v>1450</v>
      </c>
      <c r="BD24" s="441" t="s">
        <v>1080</v>
      </c>
      <c r="BE24" s="439"/>
      <c r="BF24" s="446"/>
    </row>
    <row r="25" spans="1:58" ht="17.25" customHeight="1">
      <c r="A25" s="532" t="s">
        <v>641</v>
      </c>
      <c r="B25" s="535">
        <v>22</v>
      </c>
      <c r="C25" s="532" t="s">
        <v>385</v>
      </c>
      <c r="D25" s="532" t="s">
        <v>642</v>
      </c>
      <c r="E25" s="532" t="s">
        <v>574</v>
      </c>
      <c r="F25" s="532" t="s">
        <v>643</v>
      </c>
      <c r="G25" s="532" t="s">
        <v>644</v>
      </c>
      <c r="H25" s="532" t="s">
        <v>574</v>
      </c>
      <c r="I25" s="532" t="s">
        <v>643</v>
      </c>
      <c r="J25" s="532" t="s">
        <v>644</v>
      </c>
      <c r="K25" s="532">
        <v>1017501</v>
      </c>
      <c r="L25" s="532">
        <v>0</v>
      </c>
      <c r="M25" s="438"/>
      <c r="N25" s="438"/>
      <c r="O25" s="438"/>
      <c r="P25" s="438"/>
      <c r="Q25" s="438"/>
      <c r="R25" s="438"/>
      <c r="S25" s="438"/>
      <c r="T25" s="438"/>
      <c r="U25" s="438"/>
      <c r="V25" s="438"/>
      <c r="W25" s="438"/>
      <c r="X25" s="438"/>
      <c r="Y25" s="438"/>
      <c r="Z25" s="438"/>
      <c r="AA25" s="438"/>
      <c r="AB25" s="438"/>
      <c r="AC25" s="439"/>
      <c r="AD25" s="571"/>
      <c r="AE25" s="532"/>
      <c r="AF25" s="440" t="s">
        <v>1445</v>
      </c>
      <c r="AG25" s="539" t="s">
        <v>1080</v>
      </c>
      <c r="AH25" s="540" t="s">
        <v>1446</v>
      </c>
      <c r="AI25" s="541" t="s">
        <v>1079</v>
      </c>
      <c r="AJ25" s="441" t="s">
        <v>1080</v>
      </c>
      <c r="AK25" s="440" t="s">
        <v>1451</v>
      </c>
      <c r="AL25" s="441" t="s">
        <v>1080</v>
      </c>
      <c r="AM25" s="540" t="s">
        <v>1446</v>
      </c>
      <c r="AN25" s="440" t="s">
        <v>1452</v>
      </c>
      <c r="AO25" s="441" t="s">
        <v>1080</v>
      </c>
      <c r="AP25" s="440" t="s">
        <v>1079</v>
      </c>
      <c r="AQ25" s="441" t="s">
        <v>1080</v>
      </c>
      <c r="AR25" s="540" t="s">
        <v>1446</v>
      </c>
      <c r="AS25" s="440" t="s">
        <v>1450</v>
      </c>
      <c r="AT25" s="441" t="s">
        <v>1080</v>
      </c>
      <c r="AU25" s="440" t="s">
        <v>1445</v>
      </c>
      <c r="AV25" s="441" t="s">
        <v>1080</v>
      </c>
      <c r="AW25" s="540" t="s">
        <v>1446</v>
      </c>
      <c r="AX25" s="440" t="s">
        <v>1451</v>
      </c>
      <c r="AY25" s="441" t="s">
        <v>1080</v>
      </c>
      <c r="AZ25" s="440" t="s">
        <v>1452</v>
      </c>
      <c r="BA25" s="441" t="s">
        <v>1080</v>
      </c>
      <c r="BB25" s="540" t="s">
        <v>1446</v>
      </c>
      <c r="BC25" s="440" t="s">
        <v>1450</v>
      </c>
      <c r="BD25" s="441" t="s">
        <v>1080</v>
      </c>
      <c r="BE25" s="439"/>
      <c r="BF25" s="446"/>
    </row>
    <row r="26" spans="1:58" ht="17.25" customHeight="1">
      <c r="A26" s="532" t="s">
        <v>1397</v>
      </c>
      <c r="B26" s="535">
        <v>23</v>
      </c>
      <c r="C26" s="532" t="s">
        <v>1377</v>
      </c>
      <c r="D26" s="532" t="s">
        <v>645</v>
      </c>
      <c r="E26" s="532" t="s">
        <v>574</v>
      </c>
      <c r="F26" s="532" t="s">
        <v>646</v>
      </c>
      <c r="G26" s="532" t="s">
        <v>647</v>
      </c>
      <c r="H26" s="532" t="s">
        <v>574</v>
      </c>
      <c r="I26" s="532" t="s">
        <v>646</v>
      </c>
      <c r="J26" s="532" t="s">
        <v>647</v>
      </c>
      <c r="K26" s="532">
        <v>1024055</v>
      </c>
      <c r="L26" s="532">
        <v>0</v>
      </c>
      <c r="M26" s="438"/>
      <c r="N26" s="438"/>
      <c r="O26" s="438"/>
      <c r="P26" s="438"/>
      <c r="Q26" s="438"/>
      <c r="R26" s="438"/>
      <c r="S26" s="438"/>
      <c r="T26" s="438"/>
      <c r="U26" s="438"/>
      <c r="V26" s="438"/>
      <c r="W26" s="438"/>
      <c r="X26" s="438"/>
      <c r="Y26" s="438"/>
      <c r="Z26" s="438"/>
      <c r="AA26" s="438"/>
      <c r="AB26" s="438"/>
      <c r="AC26" s="439"/>
      <c r="AD26" s="571"/>
      <c r="AE26" s="532"/>
      <c r="AF26" s="440" t="s">
        <v>1445</v>
      </c>
      <c r="AG26" s="539" t="s">
        <v>1080</v>
      </c>
      <c r="AH26" s="540" t="s">
        <v>1446</v>
      </c>
      <c r="AI26" s="541" t="s">
        <v>1079</v>
      </c>
      <c r="AJ26" s="441" t="s">
        <v>1080</v>
      </c>
      <c r="AK26" s="440" t="s">
        <v>1451</v>
      </c>
      <c r="AL26" s="441" t="s">
        <v>1080</v>
      </c>
      <c r="AM26" s="540" t="s">
        <v>1446</v>
      </c>
      <c r="AN26" s="440" t="s">
        <v>1452</v>
      </c>
      <c r="AO26" s="441" t="s">
        <v>1080</v>
      </c>
      <c r="AP26" s="440" t="s">
        <v>1079</v>
      </c>
      <c r="AQ26" s="441" t="s">
        <v>1080</v>
      </c>
      <c r="AR26" s="540" t="s">
        <v>1446</v>
      </c>
      <c r="AS26" s="440" t="s">
        <v>1450</v>
      </c>
      <c r="AT26" s="441" t="s">
        <v>1080</v>
      </c>
      <c r="AU26" s="440" t="s">
        <v>1445</v>
      </c>
      <c r="AV26" s="441" t="s">
        <v>1080</v>
      </c>
      <c r="AW26" s="540" t="s">
        <v>1446</v>
      </c>
      <c r="AX26" s="440" t="s">
        <v>1451</v>
      </c>
      <c r="AY26" s="441" t="s">
        <v>1080</v>
      </c>
      <c r="AZ26" s="440" t="s">
        <v>1452</v>
      </c>
      <c r="BA26" s="441" t="s">
        <v>1080</v>
      </c>
      <c r="BB26" s="540" t="s">
        <v>1446</v>
      </c>
      <c r="BC26" s="440" t="s">
        <v>1450</v>
      </c>
      <c r="BD26" s="441" t="s">
        <v>1080</v>
      </c>
      <c r="BE26" s="439"/>
      <c r="BF26" s="446"/>
    </row>
    <row r="27" spans="1:58" ht="17.25" customHeight="1">
      <c r="A27" s="532" t="s">
        <v>651</v>
      </c>
      <c r="B27" s="535">
        <v>24</v>
      </c>
      <c r="C27" s="532" t="s">
        <v>416</v>
      </c>
      <c r="D27" s="532" t="s">
        <v>652</v>
      </c>
      <c r="E27" s="532" t="s">
        <v>574</v>
      </c>
      <c r="F27" s="532" t="s">
        <v>1729</v>
      </c>
      <c r="G27" s="532" t="s">
        <v>1685</v>
      </c>
      <c r="H27" s="532" t="s">
        <v>1679</v>
      </c>
      <c r="I27" s="532" t="s">
        <v>1684</v>
      </c>
      <c r="J27" s="532" t="s">
        <v>1685</v>
      </c>
      <c r="K27" s="532">
        <v>1031317</v>
      </c>
      <c r="L27" s="532">
        <v>0</v>
      </c>
      <c r="M27" s="438"/>
      <c r="N27" s="438"/>
      <c r="O27" s="438"/>
      <c r="P27" s="438"/>
      <c r="Q27" s="438"/>
      <c r="R27" s="438"/>
      <c r="S27" s="438"/>
      <c r="T27" s="438"/>
      <c r="U27" s="438"/>
      <c r="V27" s="438"/>
      <c r="W27" s="438"/>
      <c r="X27" s="438"/>
      <c r="Y27" s="438"/>
      <c r="Z27" s="438"/>
      <c r="AA27" s="438"/>
      <c r="AB27" s="438"/>
      <c r="AC27" s="439"/>
      <c r="AD27" s="571"/>
      <c r="AE27" s="532"/>
      <c r="AF27" s="440" t="s">
        <v>1445</v>
      </c>
      <c r="AG27" s="539" t="s">
        <v>1080</v>
      </c>
      <c r="AH27" s="540" t="s">
        <v>1446</v>
      </c>
      <c r="AI27" s="541" t="s">
        <v>1079</v>
      </c>
      <c r="AJ27" s="441" t="s">
        <v>1080</v>
      </c>
      <c r="AK27" s="440" t="s">
        <v>1451</v>
      </c>
      <c r="AL27" s="441" t="s">
        <v>1080</v>
      </c>
      <c r="AM27" s="540" t="s">
        <v>1446</v>
      </c>
      <c r="AN27" s="440" t="s">
        <v>1452</v>
      </c>
      <c r="AO27" s="441" t="s">
        <v>1080</v>
      </c>
      <c r="AP27" s="440" t="s">
        <v>1079</v>
      </c>
      <c r="AQ27" s="441" t="s">
        <v>1080</v>
      </c>
      <c r="AR27" s="540" t="s">
        <v>1446</v>
      </c>
      <c r="AS27" s="440" t="s">
        <v>1450</v>
      </c>
      <c r="AT27" s="441" t="s">
        <v>1080</v>
      </c>
      <c r="AU27" s="440" t="s">
        <v>1445</v>
      </c>
      <c r="AV27" s="441" t="s">
        <v>1080</v>
      </c>
      <c r="AW27" s="540" t="s">
        <v>1446</v>
      </c>
      <c r="AX27" s="440" t="s">
        <v>1451</v>
      </c>
      <c r="AY27" s="441" t="s">
        <v>1080</v>
      </c>
      <c r="AZ27" s="440" t="s">
        <v>1452</v>
      </c>
      <c r="BA27" s="441" t="s">
        <v>1080</v>
      </c>
      <c r="BB27" s="540" t="s">
        <v>1446</v>
      </c>
      <c r="BC27" s="440" t="s">
        <v>1450</v>
      </c>
      <c r="BD27" s="441" t="s">
        <v>1080</v>
      </c>
      <c r="BE27" s="439"/>
      <c r="BF27" s="446"/>
    </row>
    <row r="28" spans="1:58" ht="17.25" customHeight="1">
      <c r="A28" s="532" t="s">
        <v>653</v>
      </c>
      <c r="B28" s="535">
        <v>25</v>
      </c>
      <c r="C28" s="532" t="s">
        <v>1294</v>
      </c>
      <c r="D28" s="532" t="s">
        <v>654</v>
      </c>
      <c r="E28" s="532" t="s">
        <v>574</v>
      </c>
      <c r="F28" s="532" t="s">
        <v>655</v>
      </c>
      <c r="G28" s="532" t="s">
        <v>656</v>
      </c>
      <c r="H28" s="532" t="s">
        <v>574</v>
      </c>
      <c r="I28" s="532" t="s">
        <v>655</v>
      </c>
      <c r="J28" s="532" t="s">
        <v>656</v>
      </c>
      <c r="K28" s="532">
        <v>1034881</v>
      </c>
      <c r="L28" s="532">
        <v>0</v>
      </c>
      <c r="M28" s="438"/>
      <c r="N28" s="438"/>
      <c r="O28" s="438"/>
      <c r="P28" s="438"/>
      <c r="Q28" s="438"/>
      <c r="R28" s="438"/>
      <c r="S28" s="438"/>
      <c r="T28" s="438"/>
      <c r="U28" s="438"/>
      <c r="V28" s="438"/>
      <c r="W28" s="438"/>
      <c r="X28" s="438"/>
      <c r="Y28" s="438"/>
      <c r="Z28" s="438"/>
      <c r="AA28" s="438"/>
      <c r="AB28" s="438"/>
      <c r="AC28" s="439"/>
      <c r="AD28" s="532"/>
      <c r="AE28" s="532"/>
      <c r="AF28" s="440" t="s">
        <v>1445</v>
      </c>
      <c r="AG28" s="539" t="s">
        <v>1080</v>
      </c>
      <c r="AH28" s="540" t="s">
        <v>1446</v>
      </c>
      <c r="AI28" s="541" t="s">
        <v>1079</v>
      </c>
      <c r="AJ28" s="441" t="s">
        <v>1080</v>
      </c>
      <c r="AK28" s="440" t="s">
        <v>1451</v>
      </c>
      <c r="AL28" s="441" t="s">
        <v>1080</v>
      </c>
      <c r="AM28" s="540" t="s">
        <v>1446</v>
      </c>
      <c r="AN28" s="440" t="s">
        <v>1452</v>
      </c>
      <c r="AO28" s="441" t="s">
        <v>1080</v>
      </c>
      <c r="AP28" s="440" t="s">
        <v>1079</v>
      </c>
      <c r="AQ28" s="441" t="s">
        <v>1080</v>
      </c>
      <c r="AR28" s="540" t="s">
        <v>1446</v>
      </c>
      <c r="AS28" s="440" t="s">
        <v>1450</v>
      </c>
      <c r="AT28" s="441" t="s">
        <v>1080</v>
      </c>
      <c r="AU28" s="440" t="s">
        <v>1445</v>
      </c>
      <c r="AV28" s="441" t="s">
        <v>1080</v>
      </c>
      <c r="AW28" s="540" t="s">
        <v>1446</v>
      </c>
      <c r="AX28" s="440" t="s">
        <v>1451</v>
      </c>
      <c r="AY28" s="441" t="s">
        <v>1080</v>
      </c>
      <c r="AZ28" s="440" t="s">
        <v>1452</v>
      </c>
      <c r="BA28" s="441" t="s">
        <v>1080</v>
      </c>
      <c r="BB28" s="540" t="s">
        <v>1446</v>
      </c>
      <c r="BC28" s="440" t="s">
        <v>1450</v>
      </c>
      <c r="BD28" s="441" t="s">
        <v>1080</v>
      </c>
      <c r="BE28" s="439"/>
      <c r="BF28" s="446"/>
    </row>
    <row r="29" spans="1:58" ht="17.25" customHeight="1">
      <c r="A29" s="532" t="s">
        <v>657</v>
      </c>
      <c r="B29" s="535">
        <v>26</v>
      </c>
      <c r="C29" s="532" t="s">
        <v>1295</v>
      </c>
      <c r="D29" s="532" t="s">
        <v>658</v>
      </c>
      <c r="E29" s="532" t="s">
        <v>574</v>
      </c>
      <c r="F29" s="532" t="s">
        <v>659</v>
      </c>
      <c r="G29" s="532" t="s">
        <v>660</v>
      </c>
      <c r="H29" s="532" t="s">
        <v>574</v>
      </c>
      <c r="I29" s="532" t="s">
        <v>659</v>
      </c>
      <c r="J29" s="532" t="s">
        <v>660</v>
      </c>
      <c r="K29" s="532">
        <v>1034728</v>
      </c>
      <c r="L29" s="532">
        <v>0</v>
      </c>
      <c r="M29" s="438"/>
      <c r="N29" s="438"/>
      <c r="O29" s="438"/>
      <c r="P29" s="438"/>
      <c r="Q29" s="438"/>
      <c r="R29" s="438"/>
      <c r="S29" s="438"/>
      <c r="T29" s="438"/>
      <c r="U29" s="438"/>
      <c r="V29" s="438"/>
      <c r="W29" s="438"/>
      <c r="X29" s="438"/>
      <c r="Y29" s="438"/>
      <c r="Z29" s="438"/>
      <c r="AA29" s="438"/>
      <c r="AB29" s="438"/>
      <c r="AC29" s="439"/>
      <c r="AD29" s="532"/>
      <c r="AE29" s="532"/>
      <c r="AF29" s="440" t="s">
        <v>1445</v>
      </c>
      <c r="AG29" s="539" t="s">
        <v>1080</v>
      </c>
      <c r="AH29" s="540" t="s">
        <v>1446</v>
      </c>
      <c r="AI29" s="541" t="s">
        <v>1079</v>
      </c>
      <c r="AJ29" s="441" t="s">
        <v>1080</v>
      </c>
      <c r="AK29" s="440" t="s">
        <v>1451</v>
      </c>
      <c r="AL29" s="441" t="s">
        <v>1080</v>
      </c>
      <c r="AM29" s="540" t="s">
        <v>1446</v>
      </c>
      <c r="AN29" s="440" t="s">
        <v>1452</v>
      </c>
      <c r="AO29" s="441" t="s">
        <v>1080</v>
      </c>
      <c r="AP29" s="440" t="s">
        <v>1079</v>
      </c>
      <c r="AQ29" s="441" t="s">
        <v>1080</v>
      </c>
      <c r="AR29" s="540" t="s">
        <v>1446</v>
      </c>
      <c r="AS29" s="440" t="s">
        <v>1450</v>
      </c>
      <c r="AT29" s="441" t="s">
        <v>1080</v>
      </c>
      <c r="AU29" s="440" t="s">
        <v>1445</v>
      </c>
      <c r="AV29" s="441" t="s">
        <v>1080</v>
      </c>
      <c r="AW29" s="540" t="s">
        <v>1446</v>
      </c>
      <c r="AX29" s="440" t="s">
        <v>1451</v>
      </c>
      <c r="AY29" s="441" t="s">
        <v>1080</v>
      </c>
      <c r="AZ29" s="440" t="s">
        <v>1452</v>
      </c>
      <c r="BA29" s="441" t="s">
        <v>1080</v>
      </c>
      <c r="BB29" s="540" t="s">
        <v>1446</v>
      </c>
      <c r="BC29" s="440" t="s">
        <v>1450</v>
      </c>
      <c r="BD29" s="441" t="s">
        <v>1080</v>
      </c>
      <c r="BE29" s="439"/>
      <c r="BF29" s="446"/>
    </row>
    <row r="30" spans="1:58" ht="17.25" customHeight="1">
      <c r="A30" s="532" t="s">
        <v>661</v>
      </c>
      <c r="B30" s="535">
        <v>27</v>
      </c>
      <c r="C30" s="532" t="s">
        <v>1296</v>
      </c>
      <c r="D30" s="532" t="s">
        <v>662</v>
      </c>
      <c r="E30" s="532" t="s">
        <v>574</v>
      </c>
      <c r="F30" s="532" t="s">
        <v>663</v>
      </c>
      <c r="G30" s="532" t="s">
        <v>664</v>
      </c>
      <c r="H30" s="532" t="s">
        <v>574</v>
      </c>
      <c r="I30" s="532" t="s">
        <v>663</v>
      </c>
      <c r="J30" s="532" t="s">
        <v>664</v>
      </c>
      <c r="K30" s="532">
        <v>1041410</v>
      </c>
      <c r="L30" s="532">
        <v>0</v>
      </c>
      <c r="M30" s="438"/>
      <c r="N30" s="438"/>
      <c r="O30" s="438"/>
      <c r="P30" s="438"/>
      <c r="Q30" s="438"/>
      <c r="R30" s="438"/>
      <c r="S30" s="438"/>
      <c r="T30" s="438"/>
      <c r="U30" s="438"/>
      <c r="V30" s="438"/>
      <c r="W30" s="438"/>
      <c r="X30" s="438"/>
      <c r="Y30" s="438"/>
      <c r="Z30" s="438"/>
      <c r="AA30" s="438"/>
      <c r="AB30" s="438"/>
      <c r="AC30" s="439"/>
      <c r="AD30" s="532"/>
      <c r="AE30" s="532"/>
      <c r="AF30" s="440" t="s">
        <v>1445</v>
      </c>
      <c r="AG30" s="539" t="s">
        <v>1080</v>
      </c>
      <c r="AH30" s="540" t="s">
        <v>1446</v>
      </c>
      <c r="AI30" s="541" t="s">
        <v>1079</v>
      </c>
      <c r="AJ30" s="441" t="s">
        <v>1080</v>
      </c>
      <c r="AK30" s="440" t="s">
        <v>1451</v>
      </c>
      <c r="AL30" s="441" t="s">
        <v>1080</v>
      </c>
      <c r="AM30" s="540" t="s">
        <v>1446</v>
      </c>
      <c r="AN30" s="440" t="s">
        <v>1452</v>
      </c>
      <c r="AO30" s="441" t="s">
        <v>1080</v>
      </c>
      <c r="AP30" s="440" t="s">
        <v>1079</v>
      </c>
      <c r="AQ30" s="441" t="s">
        <v>1080</v>
      </c>
      <c r="AR30" s="540" t="s">
        <v>1446</v>
      </c>
      <c r="AS30" s="440" t="s">
        <v>1450</v>
      </c>
      <c r="AT30" s="441" t="s">
        <v>1080</v>
      </c>
      <c r="AU30" s="440" t="s">
        <v>1445</v>
      </c>
      <c r="AV30" s="441" t="s">
        <v>1080</v>
      </c>
      <c r="AW30" s="540" t="s">
        <v>1446</v>
      </c>
      <c r="AX30" s="440" t="s">
        <v>1451</v>
      </c>
      <c r="AY30" s="441" t="s">
        <v>1080</v>
      </c>
      <c r="AZ30" s="440" t="s">
        <v>1452</v>
      </c>
      <c r="BA30" s="441" t="s">
        <v>1080</v>
      </c>
      <c r="BB30" s="540" t="s">
        <v>1446</v>
      </c>
      <c r="BC30" s="440" t="s">
        <v>1450</v>
      </c>
      <c r="BD30" s="441" t="s">
        <v>1080</v>
      </c>
      <c r="BE30" s="439"/>
      <c r="BF30" s="446"/>
    </row>
    <row r="31" spans="1:58" ht="17.25" customHeight="1">
      <c r="A31" s="532" t="s">
        <v>665</v>
      </c>
      <c r="B31" s="535">
        <v>28</v>
      </c>
      <c r="C31" s="532" t="s">
        <v>1297</v>
      </c>
      <c r="D31" s="532" t="s">
        <v>1418</v>
      </c>
      <c r="E31" s="532" t="s">
        <v>574</v>
      </c>
      <c r="F31" s="532" t="s">
        <v>666</v>
      </c>
      <c r="G31" s="532" t="s">
        <v>667</v>
      </c>
      <c r="H31" s="532" t="s">
        <v>574</v>
      </c>
      <c r="I31" s="532" t="s">
        <v>666</v>
      </c>
      <c r="J31" s="532" t="s">
        <v>667</v>
      </c>
      <c r="K31" s="532">
        <v>1041450</v>
      </c>
      <c r="L31" s="532">
        <v>0</v>
      </c>
      <c r="M31" s="438"/>
      <c r="N31" s="438"/>
      <c r="O31" s="438"/>
      <c r="P31" s="438"/>
      <c r="Q31" s="438"/>
      <c r="R31" s="438"/>
      <c r="S31" s="438"/>
      <c r="T31" s="438"/>
      <c r="U31" s="438"/>
      <c r="V31" s="438"/>
      <c r="W31" s="438"/>
      <c r="X31" s="438"/>
      <c r="Y31" s="438"/>
      <c r="Z31" s="438"/>
      <c r="AA31" s="438"/>
      <c r="AB31" s="438"/>
      <c r="AC31" s="439"/>
      <c r="AD31" s="571"/>
      <c r="AE31" s="532"/>
      <c r="AF31" s="440" t="s">
        <v>1445</v>
      </c>
      <c r="AG31" s="539" t="s">
        <v>1080</v>
      </c>
      <c r="AH31" s="540" t="s">
        <v>1446</v>
      </c>
      <c r="AI31" s="541" t="s">
        <v>1079</v>
      </c>
      <c r="AJ31" s="441" t="s">
        <v>1080</v>
      </c>
      <c r="AK31" s="440" t="s">
        <v>1451</v>
      </c>
      <c r="AL31" s="441" t="s">
        <v>1080</v>
      </c>
      <c r="AM31" s="540" t="s">
        <v>1446</v>
      </c>
      <c r="AN31" s="440" t="s">
        <v>1452</v>
      </c>
      <c r="AO31" s="441" t="s">
        <v>1080</v>
      </c>
      <c r="AP31" s="440" t="s">
        <v>1079</v>
      </c>
      <c r="AQ31" s="441" t="s">
        <v>1080</v>
      </c>
      <c r="AR31" s="540" t="s">
        <v>1446</v>
      </c>
      <c r="AS31" s="440" t="s">
        <v>1450</v>
      </c>
      <c r="AT31" s="441" t="s">
        <v>1080</v>
      </c>
      <c r="AU31" s="440" t="s">
        <v>1445</v>
      </c>
      <c r="AV31" s="441" t="s">
        <v>1080</v>
      </c>
      <c r="AW31" s="540" t="s">
        <v>1446</v>
      </c>
      <c r="AX31" s="440" t="s">
        <v>1451</v>
      </c>
      <c r="AY31" s="441" t="s">
        <v>1080</v>
      </c>
      <c r="AZ31" s="440" t="s">
        <v>1452</v>
      </c>
      <c r="BA31" s="441" t="s">
        <v>1080</v>
      </c>
      <c r="BB31" s="540" t="s">
        <v>1446</v>
      </c>
      <c r="BC31" s="440" t="s">
        <v>1450</v>
      </c>
      <c r="BD31" s="441" t="s">
        <v>1080</v>
      </c>
      <c r="BE31" s="439"/>
      <c r="BF31" s="446"/>
    </row>
    <row r="32" spans="1:58" ht="17.25" customHeight="1">
      <c r="A32" s="532" t="s">
        <v>668</v>
      </c>
      <c r="B32" s="535">
        <v>29</v>
      </c>
      <c r="C32" s="532" t="s">
        <v>1298</v>
      </c>
      <c r="D32" s="532" t="s">
        <v>1419</v>
      </c>
      <c r="E32" s="532" t="s">
        <v>669</v>
      </c>
      <c r="F32" s="532" t="s">
        <v>622</v>
      </c>
      <c r="G32" s="532" t="s">
        <v>670</v>
      </c>
      <c r="H32" s="532" t="s">
        <v>669</v>
      </c>
      <c r="I32" s="532" t="s">
        <v>622</v>
      </c>
      <c r="J32" s="532" t="s">
        <v>670</v>
      </c>
      <c r="K32" s="532">
        <v>1064081</v>
      </c>
      <c r="L32" s="532">
        <v>0</v>
      </c>
      <c r="M32" s="438"/>
      <c r="N32" s="438"/>
      <c r="O32" s="438"/>
      <c r="P32" s="438"/>
      <c r="Q32" s="438"/>
      <c r="R32" s="438"/>
      <c r="S32" s="438"/>
      <c r="T32" s="438"/>
      <c r="U32" s="438"/>
      <c r="V32" s="438"/>
      <c r="W32" s="438"/>
      <c r="X32" s="438"/>
      <c r="Y32" s="438"/>
      <c r="Z32" s="438"/>
      <c r="AA32" s="438"/>
      <c r="AB32" s="438"/>
      <c r="AC32" s="439"/>
      <c r="AD32" s="571"/>
      <c r="AE32" s="532"/>
      <c r="AF32" s="440" t="s">
        <v>1445</v>
      </c>
      <c r="AG32" s="539" t="s">
        <v>1080</v>
      </c>
      <c r="AH32" s="540" t="s">
        <v>1446</v>
      </c>
      <c r="AI32" s="541" t="s">
        <v>1079</v>
      </c>
      <c r="AJ32" s="441" t="s">
        <v>1080</v>
      </c>
      <c r="AK32" s="440" t="s">
        <v>1451</v>
      </c>
      <c r="AL32" s="441" t="s">
        <v>1080</v>
      </c>
      <c r="AM32" s="540" t="s">
        <v>1446</v>
      </c>
      <c r="AN32" s="440" t="s">
        <v>1452</v>
      </c>
      <c r="AO32" s="441" t="s">
        <v>1080</v>
      </c>
      <c r="AP32" s="440" t="s">
        <v>1079</v>
      </c>
      <c r="AQ32" s="441" t="s">
        <v>1080</v>
      </c>
      <c r="AR32" s="540" t="s">
        <v>1446</v>
      </c>
      <c r="AS32" s="440" t="s">
        <v>1450</v>
      </c>
      <c r="AT32" s="441" t="s">
        <v>1080</v>
      </c>
      <c r="AU32" s="440" t="s">
        <v>1445</v>
      </c>
      <c r="AV32" s="441" t="s">
        <v>1080</v>
      </c>
      <c r="AW32" s="540" t="s">
        <v>1446</v>
      </c>
      <c r="AX32" s="440" t="s">
        <v>1451</v>
      </c>
      <c r="AY32" s="441" t="s">
        <v>1080</v>
      </c>
      <c r="AZ32" s="440" t="s">
        <v>1452</v>
      </c>
      <c r="BA32" s="441" t="s">
        <v>1080</v>
      </c>
      <c r="BB32" s="540" t="s">
        <v>1446</v>
      </c>
      <c r="BC32" s="440" t="s">
        <v>1450</v>
      </c>
      <c r="BD32" s="441" t="s">
        <v>1080</v>
      </c>
      <c r="BE32" s="439"/>
      <c r="BF32" s="446"/>
    </row>
    <row r="33" spans="1:58" ht="17.25" customHeight="1">
      <c r="A33" s="532" t="s">
        <v>671</v>
      </c>
      <c r="B33" s="535">
        <v>30</v>
      </c>
      <c r="C33" s="532" t="s">
        <v>1299</v>
      </c>
      <c r="D33" s="532" t="s">
        <v>632</v>
      </c>
      <c r="E33" s="532" t="s">
        <v>574</v>
      </c>
      <c r="F33" s="532" t="s">
        <v>1815</v>
      </c>
      <c r="G33" s="532" t="s">
        <v>672</v>
      </c>
      <c r="H33" s="532" t="s">
        <v>574</v>
      </c>
      <c r="I33" s="532" t="s">
        <v>1815</v>
      </c>
      <c r="J33" s="532" t="s">
        <v>672</v>
      </c>
      <c r="K33" s="532">
        <v>1048447</v>
      </c>
      <c r="L33" s="532">
        <v>0</v>
      </c>
      <c r="M33" s="438"/>
      <c r="N33" s="438"/>
      <c r="O33" s="438"/>
      <c r="P33" s="438"/>
      <c r="Q33" s="438"/>
      <c r="R33" s="438"/>
      <c r="S33" s="438"/>
      <c r="T33" s="438"/>
      <c r="U33" s="438"/>
      <c r="V33" s="438"/>
      <c r="W33" s="438"/>
      <c r="X33" s="438"/>
      <c r="Y33" s="438"/>
      <c r="Z33" s="438"/>
      <c r="AA33" s="438"/>
      <c r="AB33" s="438"/>
      <c r="AC33" s="439"/>
      <c r="AD33" s="532"/>
      <c r="AE33" s="532"/>
      <c r="AF33" s="440" t="s">
        <v>1445</v>
      </c>
      <c r="AG33" s="539" t="s">
        <v>1080</v>
      </c>
      <c r="AH33" s="540" t="s">
        <v>1446</v>
      </c>
      <c r="AI33" s="541" t="s">
        <v>1079</v>
      </c>
      <c r="AJ33" s="441" t="s">
        <v>1080</v>
      </c>
      <c r="AK33" s="440" t="s">
        <v>1451</v>
      </c>
      <c r="AL33" s="441" t="s">
        <v>1080</v>
      </c>
      <c r="AM33" s="540" t="s">
        <v>1446</v>
      </c>
      <c r="AN33" s="440" t="s">
        <v>1452</v>
      </c>
      <c r="AO33" s="441" t="s">
        <v>1080</v>
      </c>
      <c r="AP33" s="440" t="s">
        <v>1079</v>
      </c>
      <c r="AQ33" s="441" t="s">
        <v>1080</v>
      </c>
      <c r="AR33" s="540" t="s">
        <v>1446</v>
      </c>
      <c r="AS33" s="440" t="s">
        <v>1450</v>
      </c>
      <c r="AT33" s="441" t="s">
        <v>1080</v>
      </c>
      <c r="AU33" s="440" t="s">
        <v>1445</v>
      </c>
      <c r="AV33" s="441" t="s">
        <v>1080</v>
      </c>
      <c r="AW33" s="540" t="s">
        <v>1446</v>
      </c>
      <c r="AX33" s="440" t="s">
        <v>1451</v>
      </c>
      <c r="AY33" s="441" t="s">
        <v>1080</v>
      </c>
      <c r="AZ33" s="440" t="s">
        <v>1452</v>
      </c>
      <c r="BA33" s="441" t="s">
        <v>1080</v>
      </c>
      <c r="BB33" s="540" t="s">
        <v>1446</v>
      </c>
      <c r="BC33" s="440" t="s">
        <v>1450</v>
      </c>
      <c r="BD33" s="441" t="s">
        <v>1080</v>
      </c>
      <c r="BE33" s="439"/>
      <c r="BF33" s="446"/>
    </row>
    <row r="34" spans="1:58" ht="17.25" customHeight="1">
      <c r="A34" s="532" t="s">
        <v>673</v>
      </c>
      <c r="B34" s="535">
        <v>31</v>
      </c>
      <c r="C34" s="532" t="s">
        <v>422</v>
      </c>
      <c r="D34" s="532" t="s">
        <v>674</v>
      </c>
      <c r="E34" s="532" t="s">
        <v>675</v>
      </c>
      <c r="F34" s="532" t="s">
        <v>676</v>
      </c>
      <c r="G34" s="532" t="s">
        <v>677</v>
      </c>
      <c r="H34" s="532" t="s">
        <v>675</v>
      </c>
      <c r="I34" s="532" t="s">
        <v>676</v>
      </c>
      <c r="J34" s="532" t="s">
        <v>677</v>
      </c>
      <c r="K34" s="532">
        <v>1047647</v>
      </c>
      <c r="L34" s="532">
        <v>0</v>
      </c>
      <c r="M34" s="438"/>
      <c r="N34" s="438"/>
      <c r="O34" s="438"/>
      <c r="P34" s="438"/>
      <c r="Q34" s="438"/>
      <c r="R34" s="438"/>
      <c r="S34" s="438"/>
      <c r="T34" s="438"/>
      <c r="U34" s="438"/>
      <c r="V34" s="438"/>
      <c r="W34" s="438"/>
      <c r="X34" s="438"/>
      <c r="Y34" s="438"/>
      <c r="Z34" s="438"/>
      <c r="AA34" s="438"/>
      <c r="AB34" s="438"/>
      <c r="AC34" s="439"/>
      <c r="AD34" s="571"/>
      <c r="AE34" s="532"/>
      <c r="AF34" s="440" t="s">
        <v>1445</v>
      </c>
      <c r="AG34" s="539" t="s">
        <v>1080</v>
      </c>
      <c r="AH34" s="540" t="s">
        <v>1446</v>
      </c>
      <c r="AI34" s="541" t="s">
        <v>1079</v>
      </c>
      <c r="AJ34" s="441" t="s">
        <v>1080</v>
      </c>
      <c r="AK34" s="440" t="s">
        <v>1451</v>
      </c>
      <c r="AL34" s="441" t="s">
        <v>1080</v>
      </c>
      <c r="AM34" s="540" t="s">
        <v>1446</v>
      </c>
      <c r="AN34" s="440" t="s">
        <v>1452</v>
      </c>
      <c r="AO34" s="441" t="s">
        <v>1080</v>
      </c>
      <c r="AP34" s="440" t="s">
        <v>1079</v>
      </c>
      <c r="AQ34" s="441" t="s">
        <v>1080</v>
      </c>
      <c r="AR34" s="540" t="s">
        <v>1446</v>
      </c>
      <c r="AS34" s="440" t="s">
        <v>1450</v>
      </c>
      <c r="AT34" s="441" t="s">
        <v>1080</v>
      </c>
      <c r="AU34" s="440" t="s">
        <v>1445</v>
      </c>
      <c r="AV34" s="441" t="s">
        <v>1080</v>
      </c>
      <c r="AW34" s="540" t="s">
        <v>1446</v>
      </c>
      <c r="AX34" s="440" t="s">
        <v>1451</v>
      </c>
      <c r="AY34" s="441" t="s">
        <v>1080</v>
      </c>
      <c r="AZ34" s="440" t="s">
        <v>1452</v>
      </c>
      <c r="BA34" s="441" t="s">
        <v>1080</v>
      </c>
      <c r="BB34" s="540" t="s">
        <v>1446</v>
      </c>
      <c r="BC34" s="440" t="s">
        <v>1450</v>
      </c>
      <c r="BD34" s="441" t="s">
        <v>1080</v>
      </c>
      <c r="BE34" s="439"/>
      <c r="BF34" s="446"/>
    </row>
    <row r="35" spans="1:58" ht="17.25" customHeight="1">
      <c r="A35" s="532" t="s">
        <v>678</v>
      </c>
      <c r="B35" s="535">
        <v>32</v>
      </c>
      <c r="C35" s="532" t="s">
        <v>1300</v>
      </c>
      <c r="D35" s="532" t="s">
        <v>679</v>
      </c>
      <c r="E35" s="532" t="s">
        <v>680</v>
      </c>
      <c r="F35" s="532" t="s">
        <v>681</v>
      </c>
      <c r="G35" s="532" t="s">
        <v>682</v>
      </c>
      <c r="H35" s="532" t="s">
        <v>680</v>
      </c>
      <c r="I35" s="532" t="s">
        <v>681</v>
      </c>
      <c r="J35" s="532" t="s">
        <v>682</v>
      </c>
      <c r="K35" s="532">
        <v>1047653</v>
      </c>
      <c r="L35" s="532">
        <v>0</v>
      </c>
      <c r="M35" s="438"/>
      <c r="N35" s="438"/>
      <c r="O35" s="438"/>
      <c r="P35" s="438"/>
      <c r="Q35" s="438"/>
      <c r="R35" s="438"/>
      <c r="S35" s="438"/>
      <c r="T35" s="438"/>
      <c r="U35" s="438"/>
      <c r="V35" s="438"/>
      <c r="W35" s="438"/>
      <c r="X35" s="438"/>
      <c r="Y35" s="438"/>
      <c r="Z35" s="438"/>
      <c r="AA35" s="438"/>
      <c r="AB35" s="438"/>
      <c r="AC35" s="439"/>
      <c r="AD35" s="571"/>
      <c r="AE35" s="532"/>
      <c r="AF35" s="440" t="s">
        <v>1445</v>
      </c>
      <c r="AG35" s="539" t="s">
        <v>1080</v>
      </c>
      <c r="AH35" s="540" t="s">
        <v>1446</v>
      </c>
      <c r="AI35" s="541" t="s">
        <v>1079</v>
      </c>
      <c r="AJ35" s="441" t="s">
        <v>1080</v>
      </c>
      <c r="AK35" s="440" t="s">
        <v>1451</v>
      </c>
      <c r="AL35" s="441" t="s">
        <v>1080</v>
      </c>
      <c r="AM35" s="540" t="s">
        <v>1446</v>
      </c>
      <c r="AN35" s="440" t="s">
        <v>1452</v>
      </c>
      <c r="AO35" s="441" t="s">
        <v>1080</v>
      </c>
      <c r="AP35" s="440" t="s">
        <v>1079</v>
      </c>
      <c r="AQ35" s="441" t="s">
        <v>1080</v>
      </c>
      <c r="AR35" s="540" t="s">
        <v>1446</v>
      </c>
      <c r="AS35" s="440" t="s">
        <v>1450</v>
      </c>
      <c r="AT35" s="441" t="s">
        <v>1080</v>
      </c>
      <c r="AU35" s="440" t="s">
        <v>1445</v>
      </c>
      <c r="AV35" s="441" t="s">
        <v>1080</v>
      </c>
      <c r="AW35" s="540" t="s">
        <v>1446</v>
      </c>
      <c r="AX35" s="440" t="s">
        <v>1451</v>
      </c>
      <c r="AY35" s="441" t="s">
        <v>1080</v>
      </c>
      <c r="AZ35" s="440" t="s">
        <v>1452</v>
      </c>
      <c r="BA35" s="441" t="s">
        <v>1080</v>
      </c>
      <c r="BB35" s="540" t="s">
        <v>1446</v>
      </c>
      <c r="BC35" s="440" t="s">
        <v>1450</v>
      </c>
      <c r="BD35" s="441" t="s">
        <v>1080</v>
      </c>
      <c r="BE35" s="439"/>
      <c r="BF35" s="446"/>
    </row>
    <row r="36" spans="1:58" ht="17.25" customHeight="1">
      <c r="A36" s="532" t="s">
        <v>683</v>
      </c>
      <c r="B36" s="535">
        <v>33</v>
      </c>
      <c r="C36" s="532" t="s">
        <v>1301</v>
      </c>
      <c r="D36" s="532" t="s">
        <v>684</v>
      </c>
      <c r="E36" s="532" t="s">
        <v>675</v>
      </c>
      <c r="F36" s="532" t="s">
        <v>1431</v>
      </c>
      <c r="G36" s="532" t="s">
        <v>1816</v>
      </c>
      <c r="H36" s="532" t="s">
        <v>675</v>
      </c>
      <c r="I36" s="532" t="s">
        <v>1431</v>
      </c>
      <c r="J36" s="532" t="s">
        <v>1816</v>
      </c>
      <c r="K36" s="532">
        <v>1047672</v>
      </c>
      <c r="L36" s="532">
        <v>0</v>
      </c>
      <c r="M36" s="438"/>
      <c r="N36" s="438"/>
      <c r="O36" s="438"/>
      <c r="P36" s="438"/>
      <c r="Q36" s="438"/>
      <c r="R36" s="438"/>
      <c r="S36" s="438"/>
      <c r="T36" s="438"/>
      <c r="U36" s="438"/>
      <c r="V36" s="438"/>
      <c r="W36" s="438"/>
      <c r="X36" s="438"/>
      <c r="Y36" s="438"/>
      <c r="Z36" s="438"/>
      <c r="AA36" s="438"/>
      <c r="AB36" s="438"/>
      <c r="AC36" s="439"/>
      <c r="AD36" s="571"/>
      <c r="AE36" s="532"/>
      <c r="AF36" s="440" t="s">
        <v>1445</v>
      </c>
      <c r="AG36" s="539" t="s">
        <v>1080</v>
      </c>
      <c r="AH36" s="540" t="s">
        <v>1446</v>
      </c>
      <c r="AI36" s="541" t="s">
        <v>1079</v>
      </c>
      <c r="AJ36" s="441" t="s">
        <v>1080</v>
      </c>
      <c r="AK36" s="440" t="s">
        <v>1451</v>
      </c>
      <c r="AL36" s="441" t="s">
        <v>1080</v>
      </c>
      <c r="AM36" s="540" t="s">
        <v>1446</v>
      </c>
      <c r="AN36" s="440" t="s">
        <v>1452</v>
      </c>
      <c r="AO36" s="441" t="s">
        <v>1080</v>
      </c>
      <c r="AP36" s="440" t="s">
        <v>1079</v>
      </c>
      <c r="AQ36" s="441" t="s">
        <v>1080</v>
      </c>
      <c r="AR36" s="540" t="s">
        <v>1446</v>
      </c>
      <c r="AS36" s="440" t="s">
        <v>1450</v>
      </c>
      <c r="AT36" s="441" t="s">
        <v>1080</v>
      </c>
      <c r="AU36" s="440" t="s">
        <v>1445</v>
      </c>
      <c r="AV36" s="441" t="s">
        <v>1080</v>
      </c>
      <c r="AW36" s="540" t="s">
        <v>1446</v>
      </c>
      <c r="AX36" s="440" t="s">
        <v>1451</v>
      </c>
      <c r="AY36" s="441" t="s">
        <v>1080</v>
      </c>
      <c r="AZ36" s="440" t="s">
        <v>1452</v>
      </c>
      <c r="BA36" s="441" t="s">
        <v>1080</v>
      </c>
      <c r="BB36" s="540" t="s">
        <v>1446</v>
      </c>
      <c r="BC36" s="440" t="s">
        <v>1450</v>
      </c>
      <c r="BD36" s="441" t="s">
        <v>1080</v>
      </c>
      <c r="BE36" s="439"/>
      <c r="BF36" s="446"/>
    </row>
    <row r="37" spans="1:58" ht="17.25" customHeight="1">
      <c r="A37" s="532" t="s">
        <v>685</v>
      </c>
      <c r="B37" s="535">
        <v>34</v>
      </c>
      <c r="C37" s="532" t="s">
        <v>1302</v>
      </c>
      <c r="D37" s="532" t="s">
        <v>686</v>
      </c>
      <c r="E37" s="532" t="s">
        <v>574</v>
      </c>
      <c r="F37" s="532" t="s">
        <v>687</v>
      </c>
      <c r="G37" s="532" t="s">
        <v>688</v>
      </c>
      <c r="H37" s="532" t="s">
        <v>574</v>
      </c>
      <c r="I37" s="532" t="s">
        <v>687</v>
      </c>
      <c r="J37" s="532" t="s">
        <v>688</v>
      </c>
      <c r="K37" s="532">
        <v>1050138</v>
      </c>
      <c r="L37" s="532">
        <v>0</v>
      </c>
      <c r="M37" s="438"/>
      <c r="N37" s="438"/>
      <c r="O37" s="438"/>
      <c r="P37" s="438"/>
      <c r="Q37" s="438"/>
      <c r="R37" s="438"/>
      <c r="S37" s="438"/>
      <c r="T37" s="438"/>
      <c r="U37" s="438"/>
      <c r="V37" s="438"/>
      <c r="W37" s="438"/>
      <c r="X37" s="438"/>
      <c r="Y37" s="438"/>
      <c r="Z37" s="438"/>
      <c r="AA37" s="438"/>
      <c r="AB37" s="438"/>
      <c r="AC37" s="439"/>
      <c r="AD37" s="571"/>
      <c r="AE37" s="532"/>
      <c r="AF37" s="440" t="s">
        <v>1445</v>
      </c>
      <c r="AG37" s="539" t="s">
        <v>1080</v>
      </c>
      <c r="AH37" s="540" t="s">
        <v>1446</v>
      </c>
      <c r="AI37" s="541" t="s">
        <v>1079</v>
      </c>
      <c r="AJ37" s="441" t="s">
        <v>1080</v>
      </c>
      <c r="AK37" s="440" t="s">
        <v>1451</v>
      </c>
      <c r="AL37" s="441" t="s">
        <v>1080</v>
      </c>
      <c r="AM37" s="540" t="s">
        <v>1446</v>
      </c>
      <c r="AN37" s="440" t="s">
        <v>1452</v>
      </c>
      <c r="AO37" s="441" t="s">
        <v>1080</v>
      </c>
      <c r="AP37" s="440" t="s">
        <v>1079</v>
      </c>
      <c r="AQ37" s="441" t="s">
        <v>1080</v>
      </c>
      <c r="AR37" s="540" t="s">
        <v>1446</v>
      </c>
      <c r="AS37" s="440" t="s">
        <v>1450</v>
      </c>
      <c r="AT37" s="441" t="s">
        <v>1080</v>
      </c>
      <c r="AU37" s="440" t="s">
        <v>1445</v>
      </c>
      <c r="AV37" s="441" t="s">
        <v>1080</v>
      </c>
      <c r="AW37" s="540" t="s">
        <v>1446</v>
      </c>
      <c r="AX37" s="440" t="s">
        <v>1451</v>
      </c>
      <c r="AY37" s="441" t="s">
        <v>1080</v>
      </c>
      <c r="AZ37" s="440" t="s">
        <v>1452</v>
      </c>
      <c r="BA37" s="441" t="s">
        <v>1080</v>
      </c>
      <c r="BB37" s="540" t="s">
        <v>1446</v>
      </c>
      <c r="BC37" s="440" t="s">
        <v>1450</v>
      </c>
      <c r="BD37" s="441" t="s">
        <v>1080</v>
      </c>
      <c r="BE37" s="439"/>
      <c r="BF37" s="446"/>
    </row>
    <row r="38" spans="1:58" ht="17.25" customHeight="1">
      <c r="A38" s="532" t="s">
        <v>689</v>
      </c>
      <c r="B38" s="535">
        <v>35</v>
      </c>
      <c r="C38" s="532" t="s">
        <v>1303</v>
      </c>
      <c r="D38" s="532" t="s">
        <v>690</v>
      </c>
      <c r="E38" s="532" t="s">
        <v>574</v>
      </c>
      <c r="F38" s="532" t="s">
        <v>691</v>
      </c>
      <c r="G38" s="532" t="s">
        <v>692</v>
      </c>
      <c r="H38" s="532" t="s">
        <v>574</v>
      </c>
      <c r="I38" s="532" t="s">
        <v>691</v>
      </c>
      <c r="J38" s="532" t="s">
        <v>692</v>
      </c>
      <c r="K38" s="532">
        <v>1050139</v>
      </c>
      <c r="L38" s="532">
        <v>0</v>
      </c>
      <c r="M38" s="438"/>
      <c r="N38" s="438"/>
      <c r="O38" s="438"/>
      <c r="P38" s="438"/>
      <c r="Q38" s="438"/>
      <c r="R38" s="438"/>
      <c r="S38" s="438"/>
      <c r="T38" s="438"/>
      <c r="U38" s="438"/>
      <c r="V38" s="438"/>
      <c r="W38" s="438"/>
      <c r="X38" s="438"/>
      <c r="Y38" s="438"/>
      <c r="Z38" s="438"/>
      <c r="AA38" s="438"/>
      <c r="AB38" s="438"/>
      <c r="AC38" s="439"/>
      <c r="AD38" s="571"/>
      <c r="AE38" s="532"/>
      <c r="AF38" s="440" t="s">
        <v>1445</v>
      </c>
      <c r="AG38" s="539" t="s">
        <v>1080</v>
      </c>
      <c r="AH38" s="540" t="s">
        <v>1446</v>
      </c>
      <c r="AI38" s="541" t="s">
        <v>1079</v>
      </c>
      <c r="AJ38" s="441" t="s">
        <v>1080</v>
      </c>
      <c r="AK38" s="440" t="s">
        <v>1447</v>
      </c>
      <c r="AL38" s="441" t="s">
        <v>1448</v>
      </c>
      <c r="AM38" s="540" t="s">
        <v>1446</v>
      </c>
      <c r="AN38" s="440" t="s">
        <v>1449</v>
      </c>
      <c r="AO38" s="441" t="s">
        <v>1448</v>
      </c>
      <c r="AP38" s="440" t="s">
        <v>1079</v>
      </c>
      <c r="AQ38" s="441" t="s">
        <v>1080</v>
      </c>
      <c r="AR38" s="540" t="s">
        <v>1446</v>
      </c>
      <c r="AS38" s="440" t="s">
        <v>1450</v>
      </c>
      <c r="AT38" s="441" t="s">
        <v>1080</v>
      </c>
      <c r="AU38" s="440" t="s">
        <v>1445</v>
      </c>
      <c r="AV38" s="441" t="s">
        <v>1080</v>
      </c>
      <c r="AW38" s="540" t="s">
        <v>1446</v>
      </c>
      <c r="AX38" s="440" t="s">
        <v>1447</v>
      </c>
      <c r="AY38" s="441" t="s">
        <v>1448</v>
      </c>
      <c r="AZ38" s="440" t="s">
        <v>1449</v>
      </c>
      <c r="BA38" s="441" t="s">
        <v>1448</v>
      </c>
      <c r="BB38" s="540" t="s">
        <v>1446</v>
      </c>
      <c r="BC38" s="440" t="s">
        <v>1450</v>
      </c>
      <c r="BD38" s="441" t="s">
        <v>1080</v>
      </c>
      <c r="BE38" s="439"/>
      <c r="BF38" s="446"/>
    </row>
    <row r="39" spans="1:58" ht="17.25" customHeight="1">
      <c r="A39" s="532" t="s">
        <v>693</v>
      </c>
      <c r="B39" s="535">
        <v>36</v>
      </c>
      <c r="C39" s="532" t="s">
        <v>1304</v>
      </c>
      <c r="D39" s="532" t="s">
        <v>694</v>
      </c>
      <c r="E39" s="532" t="s">
        <v>675</v>
      </c>
      <c r="F39" s="532" t="s">
        <v>1817</v>
      </c>
      <c r="G39" s="532" t="s">
        <v>695</v>
      </c>
      <c r="H39" s="532" t="s">
        <v>675</v>
      </c>
      <c r="I39" s="532" t="s">
        <v>1817</v>
      </c>
      <c r="J39" s="532" t="s">
        <v>695</v>
      </c>
      <c r="K39" s="532">
        <v>1050133</v>
      </c>
      <c r="L39" s="532">
        <v>0</v>
      </c>
      <c r="M39" s="438"/>
      <c r="N39" s="438"/>
      <c r="O39" s="438"/>
      <c r="P39" s="438"/>
      <c r="Q39" s="438"/>
      <c r="R39" s="438"/>
      <c r="S39" s="438"/>
      <c r="T39" s="438"/>
      <c r="U39" s="438"/>
      <c r="V39" s="438"/>
      <c r="W39" s="438"/>
      <c r="X39" s="438"/>
      <c r="Y39" s="438"/>
      <c r="Z39" s="438"/>
      <c r="AA39" s="438"/>
      <c r="AB39" s="438"/>
      <c r="AC39" s="439"/>
      <c r="AD39" s="571"/>
      <c r="AE39" s="532"/>
      <c r="AF39" s="440" t="s">
        <v>1445</v>
      </c>
      <c r="AG39" s="539" t="s">
        <v>1080</v>
      </c>
      <c r="AH39" s="540" t="s">
        <v>1446</v>
      </c>
      <c r="AI39" s="541" t="s">
        <v>1079</v>
      </c>
      <c r="AJ39" s="441" t="s">
        <v>1080</v>
      </c>
      <c r="AK39" s="440" t="s">
        <v>1451</v>
      </c>
      <c r="AL39" s="441" t="s">
        <v>1080</v>
      </c>
      <c r="AM39" s="540" t="s">
        <v>1446</v>
      </c>
      <c r="AN39" s="440" t="s">
        <v>1452</v>
      </c>
      <c r="AO39" s="441" t="s">
        <v>1080</v>
      </c>
      <c r="AP39" s="440" t="s">
        <v>1079</v>
      </c>
      <c r="AQ39" s="441" t="s">
        <v>1080</v>
      </c>
      <c r="AR39" s="540" t="s">
        <v>1446</v>
      </c>
      <c r="AS39" s="440" t="s">
        <v>1450</v>
      </c>
      <c r="AT39" s="441" t="s">
        <v>1080</v>
      </c>
      <c r="AU39" s="440" t="s">
        <v>1445</v>
      </c>
      <c r="AV39" s="441" t="s">
        <v>1080</v>
      </c>
      <c r="AW39" s="540" t="s">
        <v>1446</v>
      </c>
      <c r="AX39" s="440" t="s">
        <v>1451</v>
      </c>
      <c r="AY39" s="441" t="s">
        <v>1080</v>
      </c>
      <c r="AZ39" s="440" t="s">
        <v>1452</v>
      </c>
      <c r="BA39" s="441" t="s">
        <v>1080</v>
      </c>
      <c r="BB39" s="540" t="s">
        <v>1446</v>
      </c>
      <c r="BC39" s="440" t="s">
        <v>1450</v>
      </c>
      <c r="BD39" s="441" t="s">
        <v>1080</v>
      </c>
      <c r="BE39" s="439"/>
      <c r="BF39" s="446"/>
    </row>
    <row r="40" spans="1:58" ht="17.25" customHeight="1">
      <c r="A40" s="532" t="s">
        <v>696</v>
      </c>
      <c r="B40" s="535">
        <v>37</v>
      </c>
      <c r="C40" s="532" t="s">
        <v>1305</v>
      </c>
      <c r="D40" s="532" t="s">
        <v>697</v>
      </c>
      <c r="E40" s="532" t="s">
        <v>574</v>
      </c>
      <c r="F40" s="532" t="s">
        <v>698</v>
      </c>
      <c r="G40" s="532" t="s">
        <v>699</v>
      </c>
      <c r="H40" s="532" t="s">
        <v>574</v>
      </c>
      <c r="I40" s="532" t="s">
        <v>698</v>
      </c>
      <c r="J40" s="532" t="s">
        <v>699</v>
      </c>
      <c r="K40" s="532">
        <v>1048990</v>
      </c>
      <c r="L40" s="532">
        <v>0</v>
      </c>
      <c r="M40" s="438"/>
      <c r="N40" s="438"/>
      <c r="O40" s="438"/>
      <c r="P40" s="438"/>
      <c r="Q40" s="438"/>
      <c r="R40" s="438"/>
      <c r="S40" s="438"/>
      <c r="T40" s="438"/>
      <c r="U40" s="438"/>
      <c r="V40" s="438"/>
      <c r="W40" s="438"/>
      <c r="X40" s="438"/>
      <c r="Y40" s="438"/>
      <c r="Z40" s="438"/>
      <c r="AA40" s="438"/>
      <c r="AB40" s="438"/>
      <c r="AC40" s="439"/>
      <c r="AD40" s="571"/>
      <c r="AE40" s="532"/>
      <c r="AF40" s="440" t="s">
        <v>1445</v>
      </c>
      <c r="AG40" s="539" t="s">
        <v>1080</v>
      </c>
      <c r="AH40" s="540" t="s">
        <v>1446</v>
      </c>
      <c r="AI40" s="541" t="s">
        <v>1079</v>
      </c>
      <c r="AJ40" s="441" t="s">
        <v>1080</v>
      </c>
      <c r="AK40" s="440" t="s">
        <v>1451</v>
      </c>
      <c r="AL40" s="441" t="s">
        <v>1080</v>
      </c>
      <c r="AM40" s="540" t="s">
        <v>1446</v>
      </c>
      <c r="AN40" s="440" t="s">
        <v>1452</v>
      </c>
      <c r="AO40" s="441" t="s">
        <v>1080</v>
      </c>
      <c r="AP40" s="440" t="s">
        <v>1079</v>
      </c>
      <c r="AQ40" s="441" t="s">
        <v>1080</v>
      </c>
      <c r="AR40" s="540" t="s">
        <v>1446</v>
      </c>
      <c r="AS40" s="440" t="s">
        <v>1450</v>
      </c>
      <c r="AT40" s="441" t="s">
        <v>1080</v>
      </c>
      <c r="AU40" s="440" t="s">
        <v>1445</v>
      </c>
      <c r="AV40" s="441" t="s">
        <v>1080</v>
      </c>
      <c r="AW40" s="540" t="s">
        <v>1446</v>
      </c>
      <c r="AX40" s="440" t="s">
        <v>1451</v>
      </c>
      <c r="AY40" s="441" t="s">
        <v>1080</v>
      </c>
      <c r="AZ40" s="440" t="s">
        <v>1452</v>
      </c>
      <c r="BA40" s="441" t="s">
        <v>1080</v>
      </c>
      <c r="BB40" s="540" t="s">
        <v>1446</v>
      </c>
      <c r="BC40" s="440" t="s">
        <v>1450</v>
      </c>
      <c r="BD40" s="441" t="s">
        <v>1080</v>
      </c>
      <c r="BE40" s="439"/>
      <c r="BF40" s="446"/>
    </row>
    <row r="41" spans="1:58" ht="17.25" customHeight="1">
      <c r="A41" s="532" t="s">
        <v>1398</v>
      </c>
      <c r="B41" s="535">
        <v>38</v>
      </c>
      <c r="C41" s="532" t="s">
        <v>1306</v>
      </c>
      <c r="D41" s="532" t="s">
        <v>652</v>
      </c>
      <c r="E41" s="532" t="s">
        <v>574</v>
      </c>
      <c r="F41" s="532" t="s">
        <v>1729</v>
      </c>
      <c r="G41" s="532" t="s">
        <v>1685</v>
      </c>
      <c r="H41" s="532" t="s">
        <v>1679</v>
      </c>
      <c r="I41" s="532" t="s">
        <v>1686</v>
      </c>
      <c r="J41" s="532" t="s">
        <v>1687</v>
      </c>
      <c r="K41" s="532">
        <v>1050134</v>
      </c>
      <c r="L41" s="532">
        <v>0</v>
      </c>
      <c r="M41" s="438"/>
      <c r="N41" s="438"/>
      <c r="O41" s="438"/>
      <c r="P41" s="438"/>
      <c r="Q41" s="438"/>
      <c r="R41" s="438"/>
      <c r="S41" s="438"/>
      <c r="T41" s="438"/>
      <c r="U41" s="438"/>
      <c r="V41" s="438"/>
      <c r="W41" s="438"/>
      <c r="X41" s="438"/>
      <c r="Y41" s="438"/>
      <c r="Z41" s="438"/>
      <c r="AA41" s="438"/>
      <c r="AB41" s="438"/>
      <c r="AC41" s="439"/>
      <c r="AD41" s="532"/>
      <c r="AE41" s="532"/>
      <c r="AF41" s="440" t="s">
        <v>1445</v>
      </c>
      <c r="AG41" s="539" t="s">
        <v>1080</v>
      </c>
      <c r="AH41" s="540" t="s">
        <v>1446</v>
      </c>
      <c r="AI41" s="541" t="s">
        <v>1079</v>
      </c>
      <c r="AJ41" s="441" t="s">
        <v>1080</v>
      </c>
      <c r="AK41" s="440" t="s">
        <v>1451</v>
      </c>
      <c r="AL41" s="441" t="s">
        <v>1080</v>
      </c>
      <c r="AM41" s="540" t="s">
        <v>1446</v>
      </c>
      <c r="AN41" s="440" t="s">
        <v>1452</v>
      </c>
      <c r="AO41" s="441" t="s">
        <v>1080</v>
      </c>
      <c r="AP41" s="440" t="s">
        <v>1079</v>
      </c>
      <c r="AQ41" s="441" t="s">
        <v>1080</v>
      </c>
      <c r="AR41" s="540" t="s">
        <v>1446</v>
      </c>
      <c r="AS41" s="440" t="s">
        <v>1450</v>
      </c>
      <c r="AT41" s="441" t="s">
        <v>1080</v>
      </c>
      <c r="AU41" s="440" t="s">
        <v>1445</v>
      </c>
      <c r="AV41" s="441" t="s">
        <v>1080</v>
      </c>
      <c r="AW41" s="540" t="s">
        <v>1446</v>
      </c>
      <c r="AX41" s="440" t="s">
        <v>1451</v>
      </c>
      <c r="AY41" s="441" t="s">
        <v>1080</v>
      </c>
      <c r="AZ41" s="440" t="s">
        <v>1452</v>
      </c>
      <c r="BA41" s="441" t="s">
        <v>1080</v>
      </c>
      <c r="BB41" s="540" t="s">
        <v>1446</v>
      </c>
      <c r="BC41" s="440" t="s">
        <v>1450</v>
      </c>
      <c r="BD41" s="441" t="s">
        <v>1080</v>
      </c>
      <c r="BE41" s="439"/>
      <c r="BF41" s="446"/>
    </row>
    <row r="42" spans="1:58" ht="17.25" customHeight="1">
      <c r="A42" s="532" t="s">
        <v>700</v>
      </c>
      <c r="B42" s="535">
        <v>39</v>
      </c>
      <c r="C42" s="532" t="s">
        <v>1378</v>
      </c>
      <c r="D42" s="532" t="s">
        <v>701</v>
      </c>
      <c r="E42" s="532" t="s">
        <v>675</v>
      </c>
      <c r="F42" s="532" t="s">
        <v>702</v>
      </c>
      <c r="G42" s="532" t="s">
        <v>703</v>
      </c>
      <c r="H42" s="532" t="s">
        <v>675</v>
      </c>
      <c r="I42" s="532" t="s">
        <v>702</v>
      </c>
      <c r="J42" s="532" t="s">
        <v>703</v>
      </c>
      <c r="K42" s="532">
        <v>1050140</v>
      </c>
      <c r="L42" s="532">
        <v>0</v>
      </c>
      <c r="M42" s="438"/>
      <c r="N42" s="438"/>
      <c r="O42" s="438"/>
      <c r="P42" s="438"/>
      <c r="Q42" s="438"/>
      <c r="R42" s="438"/>
      <c r="S42" s="438"/>
      <c r="T42" s="438"/>
      <c r="U42" s="438"/>
      <c r="V42" s="438"/>
      <c r="W42" s="438"/>
      <c r="X42" s="438"/>
      <c r="Y42" s="438"/>
      <c r="Z42" s="438"/>
      <c r="AA42" s="438"/>
      <c r="AB42" s="438"/>
      <c r="AC42" s="439"/>
      <c r="AD42" s="571"/>
      <c r="AE42" s="532"/>
      <c r="AF42" s="440" t="s">
        <v>1445</v>
      </c>
      <c r="AG42" s="539" t="s">
        <v>1080</v>
      </c>
      <c r="AH42" s="540" t="s">
        <v>1446</v>
      </c>
      <c r="AI42" s="541" t="s">
        <v>1079</v>
      </c>
      <c r="AJ42" s="441" t="s">
        <v>1080</v>
      </c>
      <c r="AK42" s="440" t="s">
        <v>1451</v>
      </c>
      <c r="AL42" s="441" t="s">
        <v>1080</v>
      </c>
      <c r="AM42" s="540" t="s">
        <v>1446</v>
      </c>
      <c r="AN42" s="440" t="s">
        <v>1452</v>
      </c>
      <c r="AO42" s="441" t="s">
        <v>1080</v>
      </c>
      <c r="AP42" s="440" t="s">
        <v>1079</v>
      </c>
      <c r="AQ42" s="441" t="s">
        <v>1080</v>
      </c>
      <c r="AR42" s="540" t="s">
        <v>1446</v>
      </c>
      <c r="AS42" s="440" t="s">
        <v>1450</v>
      </c>
      <c r="AT42" s="441" t="s">
        <v>1080</v>
      </c>
      <c r="AU42" s="440" t="s">
        <v>1445</v>
      </c>
      <c r="AV42" s="441" t="s">
        <v>1080</v>
      </c>
      <c r="AW42" s="540" t="s">
        <v>1446</v>
      </c>
      <c r="AX42" s="440" t="s">
        <v>1451</v>
      </c>
      <c r="AY42" s="441" t="s">
        <v>1080</v>
      </c>
      <c r="AZ42" s="440" t="s">
        <v>1452</v>
      </c>
      <c r="BA42" s="441" t="s">
        <v>1080</v>
      </c>
      <c r="BB42" s="540" t="s">
        <v>1446</v>
      </c>
      <c r="BC42" s="440" t="s">
        <v>1450</v>
      </c>
      <c r="BD42" s="441" t="s">
        <v>1080</v>
      </c>
      <c r="BE42" s="439"/>
      <c r="BF42" s="446"/>
    </row>
    <row r="43" spans="1:58" ht="17.25" customHeight="1">
      <c r="A43" s="532" t="s">
        <v>704</v>
      </c>
      <c r="B43" s="535">
        <v>40</v>
      </c>
      <c r="C43" s="532" t="s">
        <v>1194</v>
      </c>
      <c r="D43" s="532" t="s">
        <v>1730</v>
      </c>
      <c r="E43" s="532" t="s">
        <v>675</v>
      </c>
      <c r="F43" s="532" t="s">
        <v>1818</v>
      </c>
      <c r="G43" s="532" t="s">
        <v>705</v>
      </c>
      <c r="H43" s="532" t="s">
        <v>675</v>
      </c>
      <c r="I43" s="532" t="s">
        <v>1818</v>
      </c>
      <c r="J43" s="532" t="s">
        <v>705</v>
      </c>
      <c r="K43" s="532">
        <v>1054641</v>
      </c>
      <c r="L43" s="532">
        <v>1</v>
      </c>
      <c r="M43" s="438"/>
      <c r="N43" s="438"/>
      <c r="O43" s="438"/>
      <c r="P43" s="438"/>
      <c r="Q43" s="438"/>
      <c r="R43" s="438"/>
      <c r="S43" s="438"/>
      <c r="T43" s="438"/>
      <c r="U43" s="438"/>
      <c r="V43" s="438"/>
      <c r="W43" s="438"/>
      <c r="X43" s="438"/>
      <c r="Y43" s="438"/>
      <c r="Z43" s="438"/>
      <c r="AA43" s="438"/>
      <c r="AB43" s="438"/>
      <c r="AC43" s="439"/>
      <c r="AD43" s="532"/>
      <c r="AE43" s="532"/>
      <c r="AF43" s="440" t="s">
        <v>1445</v>
      </c>
      <c r="AG43" s="539" t="s">
        <v>1080</v>
      </c>
      <c r="AH43" s="540" t="s">
        <v>1446</v>
      </c>
      <c r="AI43" s="541" t="s">
        <v>1079</v>
      </c>
      <c r="AJ43" s="441" t="s">
        <v>1080</v>
      </c>
      <c r="AK43" s="440" t="s">
        <v>1451</v>
      </c>
      <c r="AL43" s="441" t="s">
        <v>1080</v>
      </c>
      <c r="AM43" s="540" t="s">
        <v>1446</v>
      </c>
      <c r="AN43" s="440" t="s">
        <v>1452</v>
      </c>
      <c r="AO43" s="441" t="s">
        <v>1080</v>
      </c>
      <c r="AP43" s="440" t="s">
        <v>1079</v>
      </c>
      <c r="AQ43" s="441" t="s">
        <v>1080</v>
      </c>
      <c r="AR43" s="540" t="s">
        <v>1446</v>
      </c>
      <c r="AS43" s="440" t="s">
        <v>1450</v>
      </c>
      <c r="AT43" s="441" t="s">
        <v>1080</v>
      </c>
      <c r="AU43" s="440" t="s">
        <v>1445</v>
      </c>
      <c r="AV43" s="441" t="s">
        <v>1080</v>
      </c>
      <c r="AW43" s="540" t="s">
        <v>1446</v>
      </c>
      <c r="AX43" s="440" t="s">
        <v>1451</v>
      </c>
      <c r="AY43" s="441" t="s">
        <v>1080</v>
      </c>
      <c r="AZ43" s="440" t="s">
        <v>1452</v>
      </c>
      <c r="BA43" s="441" t="s">
        <v>1080</v>
      </c>
      <c r="BB43" s="540" t="s">
        <v>1446</v>
      </c>
      <c r="BC43" s="440" t="s">
        <v>1450</v>
      </c>
      <c r="BD43" s="441" t="s">
        <v>1080</v>
      </c>
      <c r="BE43" s="439"/>
      <c r="BF43" s="446"/>
    </row>
    <row r="44" spans="1:58" ht="17.25" customHeight="1">
      <c r="A44" s="532" t="s">
        <v>706</v>
      </c>
      <c r="B44" s="535">
        <v>41</v>
      </c>
      <c r="C44" s="532" t="s">
        <v>1307</v>
      </c>
      <c r="D44" s="532" t="s">
        <v>707</v>
      </c>
      <c r="E44" s="532" t="s">
        <v>574</v>
      </c>
      <c r="F44" s="532" t="s">
        <v>708</v>
      </c>
      <c r="G44" s="532" t="s">
        <v>1819</v>
      </c>
      <c r="H44" s="532" t="s">
        <v>574</v>
      </c>
      <c r="I44" s="532" t="s">
        <v>708</v>
      </c>
      <c r="J44" s="532" t="s">
        <v>1819</v>
      </c>
      <c r="K44" s="532">
        <v>1051634</v>
      </c>
      <c r="L44" s="532">
        <v>0</v>
      </c>
      <c r="M44" s="438"/>
      <c r="N44" s="438"/>
      <c r="O44" s="438"/>
      <c r="P44" s="438"/>
      <c r="Q44" s="438"/>
      <c r="R44" s="438"/>
      <c r="S44" s="438"/>
      <c r="T44" s="438"/>
      <c r="U44" s="438"/>
      <c r="V44" s="438"/>
      <c r="W44" s="438"/>
      <c r="X44" s="438"/>
      <c r="Y44" s="438"/>
      <c r="Z44" s="438"/>
      <c r="AA44" s="438"/>
      <c r="AB44" s="438"/>
      <c r="AC44" s="439"/>
      <c r="AD44" s="532"/>
      <c r="AE44" s="532"/>
      <c r="AF44" s="440" t="s">
        <v>1445</v>
      </c>
      <c r="AG44" s="539" t="s">
        <v>1080</v>
      </c>
      <c r="AH44" s="540" t="s">
        <v>1446</v>
      </c>
      <c r="AI44" s="541" t="s">
        <v>1079</v>
      </c>
      <c r="AJ44" s="441" t="s">
        <v>1080</v>
      </c>
      <c r="AK44" s="440" t="s">
        <v>1451</v>
      </c>
      <c r="AL44" s="441" t="s">
        <v>1080</v>
      </c>
      <c r="AM44" s="540" t="s">
        <v>1446</v>
      </c>
      <c r="AN44" s="440" t="s">
        <v>1452</v>
      </c>
      <c r="AO44" s="441" t="s">
        <v>1080</v>
      </c>
      <c r="AP44" s="440" t="s">
        <v>1079</v>
      </c>
      <c r="AQ44" s="441" t="s">
        <v>1080</v>
      </c>
      <c r="AR44" s="540" t="s">
        <v>1446</v>
      </c>
      <c r="AS44" s="440" t="s">
        <v>1450</v>
      </c>
      <c r="AT44" s="441" t="s">
        <v>1080</v>
      </c>
      <c r="AU44" s="440" t="s">
        <v>1445</v>
      </c>
      <c r="AV44" s="441" t="s">
        <v>1080</v>
      </c>
      <c r="AW44" s="540" t="s">
        <v>1446</v>
      </c>
      <c r="AX44" s="440" t="s">
        <v>1451</v>
      </c>
      <c r="AY44" s="441" t="s">
        <v>1080</v>
      </c>
      <c r="AZ44" s="440" t="s">
        <v>1452</v>
      </c>
      <c r="BA44" s="441" t="s">
        <v>1080</v>
      </c>
      <c r="BB44" s="540" t="s">
        <v>1446</v>
      </c>
      <c r="BC44" s="440" t="s">
        <v>1450</v>
      </c>
      <c r="BD44" s="441" t="s">
        <v>1080</v>
      </c>
      <c r="BE44" s="439"/>
      <c r="BF44" s="446"/>
    </row>
    <row r="45" spans="1:58" ht="17.25" customHeight="1">
      <c r="A45" s="532" t="s">
        <v>709</v>
      </c>
      <c r="B45" s="535">
        <v>42</v>
      </c>
      <c r="C45" s="532" t="s">
        <v>1308</v>
      </c>
      <c r="D45" s="532" t="s">
        <v>579</v>
      </c>
      <c r="E45" s="532" t="s">
        <v>574</v>
      </c>
      <c r="F45" s="532" t="s">
        <v>1728</v>
      </c>
      <c r="G45" s="532" t="s">
        <v>1682</v>
      </c>
      <c r="H45" s="532" t="s">
        <v>1679</v>
      </c>
      <c r="I45" s="532" t="s">
        <v>1688</v>
      </c>
      <c r="J45" s="532" t="s">
        <v>1689</v>
      </c>
      <c r="K45" s="532">
        <v>1051899</v>
      </c>
      <c r="L45" s="532">
        <v>0</v>
      </c>
      <c r="M45" s="438"/>
      <c r="N45" s="438"/>
      <c r="O45" s="438"/>
      <c r="P45" s="438"/>
      <c r="Q45" s="438"/>
      <c r="R45" s="438"/>
      <c r="S45" s="438"/>
      <c r="T45" s="438"/>
      <c r="U45" s="438"/>
      <c r="V45" s="438"/>
      <c r="W45" s="438"/>
      <c r="X45" s="438"/>
      <c r="Y45" s="438"/>
      <c r="Z45" s="438"/>
      <c r="AA45" s="438"/>
      <c r="AB45" s="438"/>
      <c r="AC45" s="439"/>
      <c r="AD45" s="571"/>
      <c r="AE45" s="532"/>
      <c r="AF45" s="440" t="s">
        <v>1445</v>
      </c>
      <c r="AG45" s="539" t="s">
        <v>1080</v>
      </c>
      <c r="AH45" s="540" t="s">
        <v>1446</v>
      </c>
      <c r="AI45" s="541" t="s">
        <v>1079</v>
      </c>
      <c r="AJ45" s="441" t="s">
        <v>1080</v>
      </c>
      <c r="AK45" s="440" t="s">
        <v>1451</v>
      </c>
      <c r="AL45" s="441" t="s">
        <v>1080</v>
      </c>
      <c r="AM45" s="540" t="s">
        <v>1446</v>
      </c>
      <c r="AN45" s="440" t="s">
        <v>1452</v>
      </c>
      <c r="AO45" s="441" t="s">
        <v>1080</v>
      </c>
      <c r="AP45" s="440" t="s">
        <v>1079</v>
      </c>
      <c r="AQ45" s="441" t="s">
        <v>1080</v>
      </c>
      <c r="AR45" s="540" t="s">
        <v>1446</v>
      </c>
      <c r="AS45" s="440" t="s">
        <v>1450</v>
      </c>
      <c r="AT45" s="441" t="s">
        <v>1080</v>
      </c>
      <c r="AU45" s="440" t="s">
        <v>1445</v>
      </c>
      <c r="AV45" s="441" t="s">
        <v>1080</v>
      </c>
      <c r="AW45" s="540" t="s">
        <v>1446</v>
      </c>
      <c r="AX45" s="440" t="s">
        <v>1451</v>
      </c>
      <c r="AY45" s="441" t="s">
        <v>1080</v>
      </c>
      <c r="AZ45" s="440" t="s">
        <v>1452</v>
      </c>
      <c r="BA45" s="441" t="s">
        <v>1080</v>
      </c>
      <c r="BB45" s="540" t="s">
        <v>1446</v>
      </c>
      <c r="BC45" s="440" t="s">
        <v>1450</v>
      </c>
      <c r="BD45" s="441" t="s">
        <v>1080</v>
      </c>
      <c r="BE45" s="439"/>
      <c r="BF45" s="446"/>
    </row>
    <row r="46" spans="1:58" ht="17.25" customHeight="1">
      <c r="A46" s="532" t="s">
        <v>710</v>
      </c>
      <c r="B46" s="535">
        <v>43</v>
      </c>
      <c r="C46" s="532" t="s">
        <v>1379</v>
      </c>
      <c r="D46" s="532" t="s">
        <v>1420</v>
      </c>
      <c r="E46" s="532" t="s">
        <v>574</v>
      </c>
      <c r="F46" s="532" t="s">
        <v>711</v>
      </c>
      <c r="G46" s="532" t="s">
        <v>1650</v>
      </c>
      <c r="H46" s="532" t="s">
        <v>574</v>
      </c>
      <c r="I46" s="532" t="s">
        <v>711</v>
      </c>
      <c r="J46" s="532" t="s">
        <v>1650</v>
      </c>
      <c r="K46" s="532">
        <v>1051635</v>
      </c>
      <c r="L46" s="532">
        <v>0</v>
      </c>
      <c r="M46" s="438"/>
      <c r="N46" s="438"/>
      <c r="O46" s="438"/>
      <c r="P46" s="438"/>
      <c r="Q46" s="438"/>
      <c r="R46" s="438"/>
      <c r="S46" s="438"/>
      <c r="T46" s="438"/>
      <c r="U46" s="438"/>
      <c r="V46" s="438"/>
      <c r="W46" s="438"/>
      <c r="X46" s="438"/>
      <c r="Y46" s="438"/>
      <c r="Z46" s="438"/>
      <c r="AA46" s="438"/>
      <c r="AB46" s="438"/>
      <c r="AC46" s="439"/>
      <c r="AD46" s="571"/>
      <c r="AE46" s="532"/>
      <c r="AF46" s="440" t="s">
        <v>1445</v>
      </c>
      <c r="AG46" s="539" t="s">
        <v>1080</v>
      </c>
      <c r="AH46" s="540" t="s">
        <v>1446</v>
      </c>
      <c r="AI46" s="541" t="s">
        <v>1079</v>
      </c>
      <c r="AJ46" s="441" t="s">
        <v>1080</v>
      </c>
      <c r="AK46" s="440" t="s">
        <v>1451</v>
      </c>
      <c r="AL46" s="441" t="s">
        <v>1080</v>
      </c>
      <c r="AM46" s="540" t="s">
        <v>1446</v>
      </c>
      <c r="AN46" s="440" t="s">
        <v>1452</v>
      </c>
      <c r="AO46" s="441" t="s">
        <v>1080</v>
      </c>
      <c r="AP46" s="440" t="s">
        <v>1079</v>
      </c>
      <c r="AQ46" s="441" t="s">
        <v>1080</v>
      </c>
      <c r="AR46" s="540" t="s">
        <v>1446</v>
      </c>
      <c r="AS46" s="440" t="s">
        <v>1450</v>
      </c>
      <c r="AT46" s="441" t="s">
        <v>1080</v>
      </c>
      <c r="AU46" s="440" t="s">
        <v>1445</v>
      </c>
      <c r="AV46" s="441" t="s">
        <v>1080</v>
      </c>
      <c r="AW46" s="540" t="s">
        <v>1446</v>
      </c>
      <c r="AX46" s="440" t="s">
        <v>1451</v>
      </c>
      <c r="AY46" s="441" t="s">
        <v>1080</v>
      </c>
      <c r="AZ46" s="440" t="s">
        <v>1452</v>
      </c>
      <c r="BA46" s="441" t="s">
        <v>1080</v>
      </c>
      <c r="BB46" s="540" t="s">
        <v>1446</v>
      </c>
      <c r="BC46" s="440" t="s">
        <v>1450</v>
      </c>
      <c r="BD46" s="441" t="s">
        <v>1080</v>
      </c>
      <c r="BE46" s="439"/>
      <c r="BF46" s="446"/>
    </row>
    <row r="47" spans="1:58" ht="17.25" customHeight="1">
      <c r="A47" s="532" t="s">
        <v>712</v>
      </c>
      <c r="B47" s="535">
        <v>44</v>
      </c>
      <c r="C47" s="532" t="s">
        <v>1309</v>
      </c>
      <c r="D47" s="532" t="s">
        <v>713</v>
      </c>
      <c r="E47" s="532" t="s">
        <v>574</v>
      </c>
      <c r="F47" s="532" t="s">
        <v>1731</v>
      </c>
      <c r="G47" s="532" t="s">
        <v>1732</v>
      </c>
      <c r="H47" s="532" t="s">
        <v>1679</v>
      </c>
      <c r="I47" s="532" t="s">
        <v>1690</v>
      </c>
      <c r="J47" s="532" t="s">
        <v>1691</v>
      </c>
      <c r="K47" s="532">
        <v>1054106</v>
      </c>
      <c r="L47" s="532">
        <v>0</v>
      </c>
      <c r="M47" s="438"/>
      <c r="N47" s="438"/>
      <c r="O47" s="438"/>
      <c r="P47" s="438"/>
      <c r="Q47" s="438"/>
      <c r="R47" s="438"/>
      <c r="S47" s="438"/>
      <c r="T47" s="438"/>
      <c r="U47" s="438"/>
      <c r="V47" s="438"/>
      <c r="W47" s="438"/>
      <c r="X47" s="438"/>
      <c r="Y47" s="438"/>
      <c r="Z47" s="438"/>
      <c r="AA47" s="438"/>
      <c r="AB47" s="438"/>
      <c r="AC47" s="439"/>
      <c r="AD47" s="532"/>
      <c r="AE47" s="532"/>
      <c r="AF47" s="440" t="s">
        <v>1445</v>
      </c>
      <c r="AG47" s="539" t="s">
        <v>1080</v>
      </c>
      <c r="AH47" s="540" t="s">
        <v>1446</v>
      </c>
      <c r="AI47" s="541" t="s">
        <v>1079</v>
      </c>
      <c r="AJ47" s="441" t="s">
        <v>1080</v>
      </c>
      <c r="AK47" s="440" t="s">
        <v>1451</v>
      </c>
      <c r="AL47" s="441" t="s">
        <v>1080</v>
      </c>
      <c r="AM47" s="540" t="s">
        <v>1446</v>
      </c>
      <c r="AN47" s="440" t="s">
        <v>1452</v>
      </c>
      <c r="AO47" s="441" t="s">
        <v>1080</v>
      </c>
      <c r="AP47" s="440" t="s">
        <v>1079</v>
      </c>
      <c r="AQ47" s="441" t="s">
        <v>1080</v>
      </c>
      <c r="AR47" s="540" t="s">
        <v>1446</v>
      </c>
      <c r="AS47" s="440" t="s">
        <v>1450</v>
      </c>
      <c r="AT47" s="441" t="s">
        <v>1080</v>
      </c>
      <c r="AU47" s="440" t="s">
        <v>1445</v>
      </c>
      <c r="AV47" s="441" t="s">
        <v>1080</v>
      </c>
      <c r="AW47" s="540" t="s">
        <v>1446</v>
      </c>
      <c r="AX47" s="440" t="s">
        <v>1451</v>
      </c>
      <c r="AY47" s="441" t="s">
        <v>1080</v>
      </c>
      <c r="AZ47" s="440" t="s">
        <v>1452</v>
      </c>
      <c r="BA47" s="441" t="s">
        <v>1080</v>
      </c>
      <c r="BB47" s="540" t="s">
        <v>1446</v>
      </c>
      <c r="BC47" s="440" t="s">
        <v>1450</v>
      </c>
      <c r="BD47" s="441" t="s">
        <v>1080</v>
      </c>
      <c r="BE47" s="439"/>
      <c r="BF47" s="446"/>
    </row>
    <row r="48" spans="1:58" ht="17.25" customHeight="1">
      <c r="A48" s="532" t="s">
        <v>714</v>
      </c>
      <c r="B48" s="535">
        <v>45</v>
      </c>
      <c r="C48" s="532" t="s">
        <v>1195</v>
      </c>
      <c r="D48" s="532" t="s">
        <v>1730</v>
      </c>
      <c r="E48" s="532" t="s">
        <v>675</v>
      </c>
      <c r="F48" s="532" t="s">
        <v>1818</v>
      </c>
      <c r="G48" s="532" t="s">
        <v>705</v>
      </c>
      <c r="H48" s="532" t="s">
        <v>675</v>
      </c>
      <c r="I48" s="532" t="s">
        <v>1818</v>
      </c>
      <c r="J48" s="532" t="s">
        <v>705</v>
      </c>
      <c r="K48" s="532">
        <v>1054641</v>
      </c>
      <c r="L48" s="532">
        <v>2</v>
      </c>
      <c r="M48" s="438"/>
      <c r="N48" s="438"/>
      <c r="O48" s="438"/>
      <c r="P48" s="438"/>
      <c r="Q48" s="438"/>
      <c r="R48" s="438"/>
      <c r="S48" s="438"/>
      <c r="T48" s="438"/>
      <c r="U48" s="438"/>
      <c r="V48" s="438"/>
      <c r="W48" s="438"/>
      <c r="X48" s="438"/>
      <c r="Y48" s="438"/>
      <c r="Z48" s="438"/>
      <c r="AA48" s="438"/>
      <c r="AB48" s="438"/>
      <c r="AC48" s="439"/>
      <c r="AD48" s="571"/>
      <c r="AE48" s="532"/>
      <c r="AF48" s="440" t="s">
        <v>1445</v>
      </c>
      <c r="AG48" s="539" t="s">
        <v>1080</v>
      </c>
      <c r="AH48" s="540" t="s">
        <v>1446</v>
      </c>
      <c r="AI48" s="541" t="s">
        <v>1079</v>
      </c>
      <c r="AJ48" s="441" t="s">
        <v>1080</v>
      </c>
      <c r="AK48" s="440" t="s">
        <v>1451</v>
      </c>
      <c r="AL48" s="441" t="s">
        <v>1080</v>
      </c>
      <c r="AM48" s="540" t="s">
        <v>1446</v>
      </c>
      <c r="AN48" s="440" t="s">
        <v>1452</v>
      </c>
      <c r="AO48" s="441" t="s">
        <v>1080</v>
      </c>
      <c r="AP48" s="440" t="s">
        <v>1079</v>
      </c>
      <c r="AQ48" s="441" t="s">
        <v>1080</v>
      </c>
      <c r="AR48" s="540" t="s">
        <v>1446</v>
      </c>
      <c r="AS48" s="440" t="s">
        <v>1450</v>
      </c>
      <c r="AT48" s="441" t="s">
        <v>1080</v>
      </c>
      <c r="AU48" s="440" t="s">
        <v>1445</v>
      </c>
      <c r="AV48" s="441" t="s">
        <v>1080</v>
      </c>
      <c r="AW48" s="540" t="s">
        <v>1446</v>
      </c>
      <c r="AX48" s="440" t="s">
        <v>1451</v>
      </c>
      <c r="AY48" s="441" t="s">
        <v>1080</v>
      </c>
      <c r="AZ48" s="440" t="s">
        <v>1452</v>
      </c>
      <c r="BA48" s="441" t="s">
        <v>1080</v>
      </c>
      <c r="BB48" s="540" t="s">
        <v>1446</v>
      </c>
      <c r="BC48" s="440" t="s">
        <v>1450</v>
      </c>
      <c r="BD48" s="441" t="s">
        <v>1080</v>
      </c>
      <c r="BE48" s="439"/>
      <c r="BF48" s="446"/>
    </row>
    <row r="49" spans="1:58" ht="17.25" customHeight="1">
      <c r="A49" s="532" t="s">
        <v>715</v>
      </c>
      <c r="B49" s="535">
        <v>46</v>
      </c>
      <c r="C49" s="532" t="s">
        <v>1380</v>
      </c>
      <c r="D49" s="532" t="s">
        <v>716</v>
      </c>
      <c r="E49" s="532" t="s">
        <v>675</v>
      </c>
      <c r="F49" s="532" t="s">
        <v>1038</v>
      </c>
      <c r="G49" s="532" t="s">
        <v>717</v>
      </c>
      <c r="H49" s="532" t="s">
        <v>675</v>
      </c>
      <c r="I49" s="532" t="s">
        <v>1038</v>
      </c>
      <c r="J49" s="532" t="s">
        <v>717</v>
      </c>
      <c r="K49" s="532">
        <v>1052981</v>
      </c>
      <c r="L49" s="532">
        <v>0</v>
      </c>
      <c r="M49" s="438"/>
      <c r="N49" s="438"/>
      <c r="O49" s="438"/>
      <c r="P49" s="438"/>
      <c r="Q49" s="438"/>
      <c r="R49" s="438"/>
      <c r="S49" s="438"/>
      <c r="T49" s="438"/>
      <c r="U49" s="438"/>
      <c r="V49" s="438"/>
      <c r="W49" s="438"/>
      <c r="X49" s="438"/>
      <c r="Y49" s="438"/>
      <c r="Z49" s="438"/>
      <c r="AA49" s="438"/>
      <c r="AB49" s="438"/>
      <c r="AC49" s="439"/>
      <c r="AD49" s="532"/>
      <c r="AE49" s="532"/>
      <c r="AF49" s="440" t="s">
        <v>1445</v>
      </c>
      <c r="AG49" s="539" t="s">
        <v>1080</v>
      </c>
      <c r="AH49" s="540" t="s">
        <v>1446</v>
      </c>
      <c r="AI49" s="541" t="s">
        <v>1079</v>
      </c>
      <c r="AJ49" s="441" t="s">
        <v>1080</v>
      </c>
      <c r="AK49" s="440" t="s">
        <v>1451</v>
      </c>
      <c r="AL49" s="441" t="s">
        <v>1080</v>
      </c>
      <c r="AM49" s="540" t="s">
        <v>1446</v>
      </c>
      <c r="AN49" s="440" t="s">
        <v>1452</v>
      </c>
      <c r="AO49" s="441" t="s">
        <v>1080</v>
      </c>
      <c r="AP49" s="440" t="s">
        <v>1079</v>
      </c>
      <c r="AQ49" s="441" t="s">
        <v>1080</v>
      </c>
      <c r="AR49" s="540" t="s">
        <v>1446</v>
      </c>
      <c r="AS49" s="440" t="s">
        <v>1450</v>
      </c>
      <c r="AT49" s="441" t="s">
        <v>1080</v>
      </c>
      <c r="AU49" s="440" t="s">
        <v>1445</v>
      </c>
      <c r="AV49" s="441" t="s">
        <v>1080</v>
      </c>
      <c r="AW49" s="540" t="s">
        <v>1446</v>
      </c>
      <c r="AX49" s="440" t="s">
        <v>1451</v>
      </c>
      <c r="AY49" s="441" t="s">
        <v>1080</v>
      </c>
      <c r="AZ49" s="440" t="s">
        <v>1452</v>
      </c>
      <c r="BA49" s="441" t="s">
        <v>1080</v>
      </c>
      <c r="BB49" s="540" t="s">
        <v>1446</v>
      </c>
      <c r="BC49" s="440" t="s">
        <v>1450</v>
      </c>
      <c r="BD49" s="441" t="s">
        <v>1080</v>
      </c>
      <c r="BE49" s="439"/>
      <c r="BF49" s="446"/>
    </row>
    <row r="50" spans="1:58" ht="17.25" customHeight="1">
      <c r="A50" s="532" t="s">
        <v>718</v>
      </c>
      <c r="B50" s="535">
        <v>47</v>
      </c>
      <c r="C50" s="532" t="s">
        <v>1310</v>
      </c>
      <c r="D50" s="532" t="s">
        <v>694</v>
      </c>
      <c r="E50" s="532" t="s">
        <v>675</v>
      </c>
      <c r="F50" s="532" t="s">
        <v>1817</v>
      </c>
      <c r="G50" s="532" t="s">
        <v>695</v>
      </c>
      <c r="H50" s="532" t="s">
        <v>675</v>
      </c>
      <c r="I50" s="532" t="s">
        <v>1817</v>
      </c>
      <c r="J50" s="532" t="s">
        <v>695</v>
      </c>
      <c r="K50" s="532">
        <v>1053355</v>
      </c>
      <c r="L50" s="532">
        <v>0</v>
      </c>
      <c r="M50" s="438"/>
      <c r="N50" s="438"/>
      <c r="O50" s="438"/>
      <c r="P50" s="438"/>
      <c r="Q50" s="438"/>
      <c r="R50" s="438"/>
      <c r="S50" s="438"/>
      <c r="T50" s="438"/>
      <c r="U50" s="438"/>
      <c r="V50" s="438"/>
      <c r="W50" s="438"/>
      <c r="X50" s="438"/>
      <c r="Y50" s="438"/>
      <c r="Z50" s="438"/>
      <c r="AA50" s="438"/>
      <c r="AB50" s="438"/>
      <c r="AC50" s="439"/>
      <c r="AD50" s="571"/>
      <c r="AE50" s="532"/>
      <c r="AF50" s="440" t="s">
        <v>1445</v>
      </c>
      <c r="AG50" s="539" t="s">
        <v>1080</v>
      </c>
      <c r="AH50" s="540" t="s">
        <v>1446</v>
      </c>
      <c r="AI50" s="541" t="s">
        <v>1079</v>
      </c>
      <c r="AJ50" s="441" t="s">
        <v>1080</v>
      </c>
      <c r="AK50" s="440" t="s">
        <v>1451</v>
      </c>
      <c r="AL50" s="441" t="s">
        <v>1080</v>
      </c>
      <c r="AM50" s="540" t="s">
        <v>1446</v>
      </c>
      <c r="AN50" s="440" t="s">
        <v>1452</v>
      </c>
      <c r="AO50" s="441" t="s">
        <v>1080</v>
      </c>
      <c r="AP50" s="440" t="s">
        <v>1079</v>
      </c>
      <c r="AQ50" s="441" t="s">
        <v>1080</v>
      </c>
      <c r="AR50" s="540" t="s">
        <v>1446</v>
      </c>
      <c r="AS50" s="440" t="s">
        <v>1450</v>
      </c>
      <c r="AT50" s="441" t="s">
        <v>1080</v>
      </c>
      <c r="AU50" s="440" t="s">
        <v>1445</v>
      </c>
      <c r="AV50" s="441" t="s">
        <v>1080</v>
      </c>
      <c r="AW50" s="540" t="s">
        <v>1446</v>
      </c>
      <c r="AX50" s="440" t="s">
        <v>1451</v>
      </c>
      <c r="AY50" s="441" t="s">
        <v>1080</v>
      </c>
      <c r="AZ50" s="440" t="s">
        <v>1452</v>
      </c>
      <c r="BA50" s="441" t="s">
        <v>1080</v>
      </c>
      <c r="BB50" s="540" t="s">
        <v>1446</v>
      </c>
      <c r="BC50" s="440" t="s">
        <v>1450</v>
      </c>
      <c r="BD50" s="441" t="s">
        <v>1080</v>
      </c>
      <c r="BE50" s="439"/>
      <c r="BF50" s="446"/>
    </row>
    <row r="51" spans="1:58" ht="17.25" customHeight="1">
      <c r="A51" s="532" t="s">
        <v>719</v>
      </c>
      <c r="B51" s="535">
        <v>48</v>
      </c>
      <c r="C51" s="532" t="s">
        <v>1311</v>
      </c>
      <c r="D51" s="532" t="s">
        <v>720</v>
      </c>
      <c r="E51" s="532" t="s">
        <v>574</v>
      </c>
      <c r="F51" s="532" t="s">
        <v>1820</v>
      </c>
      <c r="G51" s="532" t="s">
        <v>1733</v>
      </c>
      <c r="H51" s="532" t="s">
        <v>1679</v>
      </c>
      <c r="I51" s="532" t="s">
        <v>1692</v>
      </c>
      <c r="J51" s="532" t="s">
        <v>1693</v>
      </c>
      <c r="K51" s="532">
        <v>1052720</v>
      </c>
      <c r="L51" s="532">
        <v>0</v>
      </c>
      <c r="M51" s="438"/>
      <c r="N51" s="438"/>
      <c r="O51" s="438"/>
      <c r="P51" s="438"/>
      <c r="Q51" s="438"/>
      <c r="R51" s="438"/>
      <c r="S51" s="438"/>
      <c r="T51" s="438"/>
      <c r="U51" s="438"/>
      <c r="V51" s="438"/>
      <c r="W51" s="438"/>
      <c r="X51" s="438"/>
      <c r="Y51" s="438"/>
      <c r="Z51" s="438"/>
      <c r="AA51" s="438"/>
      <c r="AB51" s="438"/>
      <c r="AC51" s="439"/>
      <c r="AD51" s="571"/>
      <c r="AE51" s="532"/>
      <c r="AF51" s="440" t="s">
        <v>1445</v>
      </c>
      <c r="AG51" s="539" t="s">
        <v>1080</v>
      </c>
      <c r="AH51" s="540" t="s">
        <v>1446</v>
      </c>
      <c r="AI51" s="541" t="s">
        <v>1079</v>
      </c>
      <c r="AJ51" s="441" t="s">
        <v>1080</v>
      </c>
      <c r="AK51" s="440" t="s">
        <v>1447</v>
      </c>
      <c r="AL51" s="441" t="s">
        <v>1448</v>
      </c>
      <c r="AM51" s="540" t="s">
        <v>1446</v>
      </c>
      <c r="AN51" s="440" t="s">
        <v>1449</v>
      </c>
      <c r="AO51" s="441" t="s">
        <v>1448</v>
      </c>
      <c r="AP51" s="440" t="s">
        <v>1079</v>
      </c>
      <c r="AQ51" s="441" t="s">
        <v>1080</v>
      </c>
      <c r="AR51" s="540" t="s">
        <v>1446</v>
      </c>
      <c r="AS51" s="440" t="s">
        <v>1450</v>
      </c>
      <c r="AT51" s="441" t="s">
        <v>1080</v>
      </c>
      <c r="AU51" s="440" t="s">
        <v>1445</v>
      </c>
      <c r="AV51" s="441" t="s">
        <v>1080</v>
      </c>
      <c r="AW51" s="540" t="s">
        <v>1446</v>
      </c>
      <c r="AX51" s="440" t="s">
        <v>1447</v>
      </c>
      <c r="AY51" s="441" t="s">
        <v>1448</v>
      </c>
      <c r="AZ51" s="440" t="s">
        <v>1449</v>
      </c>
      <c r="BA51" s="441" t="s">
        <v>1448</v>
      </c>
      <c r="BB51" s="540" t="s">
        <v>1446</v>
      </c>
      <c r="BC51" s="440" t="s">
        <v>1450</v>
      </c>
      <c r="BD51" s="441" t="s">
        <v>1080</v>
      </c>
      <c r="BE51" s="439"/>
      <c r="BF51" s="446"/>
    </row>
    <row r="52" spans="1:58" ht="17.25" customHeight="1">
      <c r="A52" s="532" t="s">
        <v>721</v>
      </c>
      <c r="B52" s="535">
        <v>49</v>
      </c>
      <c r="C52" s="532" t="s">
        <v>1312</v>
      </c>
      <c r="D52" s="532" t="s">
        <v>722</v>
      </c>
      <c r="E52" s="532" t="s">
        <v>680</v>
      </c>
      <c r="F52" s="532" t="s">
        <v>1821</v>
      </c>
      <c r="G52" s="532" t="s">
        <v>1822</v>
      </c>
      <c r="H52" s="532" t="s">
        <v>680</v>
      </c>
      <c r="I52" s="532" t="s">
        <v>1821</v>
      </c>
      <c r="J52" s="532" t="s">
        <v>1822</v>
      </c>
      <c r="K52" s="532">
        <v>1055123</v>
      </c>
      <c r="L52" s="532">
        <v>0</v>
      </c>
      <c r="M52" s="438"/>
      <c r="N52" s="438"/>
      <c r="O52" s="438"/>
      <c r="P52" s="438"/>
      <c r="Q52" s="438"/>
      <c r="R52" s="438"/>
      <c r="S52" s="438"/>
      <c r="T52" s="438"/>
      <c r="U52" s="438"/>
      <c r="V52" s="438"/>
      <c r="W52" s="438"/>
      <c r="X52" s="438"/>
      <c r="Y52" s="438"/>
      <c r="Z52" s="438"/>
      <c r="AA52" s="438"/>
      <c r="AB52" s="438"/>
      <c r="AC52" s="439"/>
      <c r="AD52" s="532"/>
      <c r="AE52" s="532"/>
      <c r="AF52" s="440" t="s">
        <v>1445</v>
      </c>
      <c r="AG52" s="539" t="s">
        <v>1080</v>
      </c>
      <c r="AH52" s="540" t="s">
        <v>1446</v>
      </c>
      <c r="AI52" s="541" t="s">
        <v>1079</v>
      </c>
      <c r="AJ52" s="441" t="s">
        <v>1080</v>
      </c>
      <c r="AK52" s="440" t="s">
        <v>1451</v>
      </c>
      <c r="AL52" s="441" t="s">
        <v>1080</v>
      </c>
      <c r="AM52" s="540" t="s">
        <v>1446</v>
      </c>
      <c r="AN52" s="440" t="s">
        <v>1452</v>
      </c>
      <c r="AO52" s="441" t="s">
        <v>1080</v>
      </c>
      <c r="AP52" s="440" t="s">
        <v>1079</v>
      </c>
      <c r="AQ52" s="441" t="s">
        <v>1080</v>
      </c>
      <c r="AR52" s="540" t="s">
        <v>1446</v>
      </c>
      <c r="AS52" s="440" t="s">
        <v>1450</v>
      </c>
      <c r="AT52" s="441" t="s">
        <v>1080</v>
      </c>
      <c r="AU52" s="440" t="s">
        <v>1445</v>
      </c>
      <c r="AV52" s="441" t="s">
        <v>1080</v>
      </c>
      <c r="AW52" s="540" t="s">
        <v>1446</v>
      </c>
      <c r="AX52" s="440" t="s">
        <v>1451</v>
      </c>
      <c r="AY52" s="441" t="s">
        <v>1080</v>
      </c>
      <c r="AZ52" s="440" t="s">
        <v>1452</v>
      </c>
      <c r="BA52" s="441" t="s">
        <v>1080</v>
      </c>
      <c r="BB52" s="540" t="s">
        <v>1446</v>
      </c>
      <c r="BC52" s="440" t="s">
        <v>1450</v>
      </c>
      <c r="BD52" s="441" t="s">
        <v>1080</v>
      </c>
      <c r="BE52" s="439"/>
      <c r="BF52" s="446"/>
    </row>
    <row r="53" spans="1:58" ht="17.25" customHeight="1">
      <c r="A53" s="532" t="s">
        <v>723</v>
      </c>
      <c r="B53" s="535">
        <v>50</v>
      </c>
      <c r="C53" s="532" t="s">
        <v>413</v>
      </c>
      <c r="D53" s="532" t="s">
        <v>1421</v>
      </c>
      <c r="E53" s="532" t="s">
        <v>574</v>
      </c>
      <c r="F53" s="532" t="s">
        <v>724</v>
      </c>
      <c r="G53" s="532" t="s">
        <v>725</v>
      </c>
      <c r="H53" s="532" t="s">
        <v>574</v>
      </c>
      <c r="I53" s="532" t="s">
        <v>724</v>
      </c>
      <c r="J53" s="532" t="s">
        <v>725</v>
      </c>
      <c r="K53" s="532">
        <v>1053585</v>
      </c>
      <c r="L53" s="532">
        <v>0</v>
      </c>
      <c r="M53" s="438"/>
      <c r="N53" s="438"/>
      <c r="O53" s="438"/>
      <c r="P53" s="438"/>
      <c r="Q53" s="438"/>
      <c r="R53" s="438"/>
      <c r="S53" s="438"/>
      <c r="T53" s="438"/>
      <c r="U53" s="438"/>
      <c r="V53" s="438"/>
      <c r="W53" s="438"/>
      <c r="X53" s="438"/>
      <c r="Y53" s="438"/>
      <c r="Z53" s="438"/>
      <c r="AA53" s="438"/>
      <c r="AB53" s="438"/>
      <c r="AC53" s="439"/>
      <c r="AD53" s="571"/>
      <c r="AE53" s="532"/>
      <c r="AF53" s="440" t="s">
        <v>1445</v>
      </c>
      <c r="AG53" s="539" t="s">
        <v>1080</v>
      </c>
      <c r="AH53" s="540" t="s">
        <v>1446</v>
      </c>
      <c r="AI53" s="541" t="s">
        <v>1079</v>
      </c>
      <c r="AJ53" s="441" t="s">
        <v>1080</v>
      </c>
      <c r="AK53" s="440" t="s">
        <v>1451</v>
      </c>
      <c r="AL53" s="441" t="s">
        <v>1080</v>
      </c>
      <c r="AM53" s="540" t="s">
        <v>1446</v>
      </c>
      <c r="AN53" s="440" t="s">
        <v>1452</v>
      </c>
      <c r="AO53" s="441" t="s">
        <v>1080</v>
      </c>
      <c r="AP53" s="440" t="s">
        <v>1079</v>
      </c>
      <c r="AQ53" s="441" t="s">
        <v>1080</v>
      </c>
      <c r="AR53" s="540" t="s">
        <v>1446</v>
      </c>
      <c r="AS53" s="440" t="s">
        <v>1450</v>
      </c>
      <c r="AT53" s="441" t="s">
        <v>1080</v>
      </c>
      <c r="AU53" s="440" t="s">
        <v>1445</v>
      </c>
      <c r="AV53" s="441" t="s">
        <v>1080</v>
      </c>
      <c r="AW53" s="540" t="s">
        <v>1446</v>
      </c>
      <c r="AX53" s="440" t="s">
        <v>1451</v>
      </c>
      <c r="AY53" s="441" t="s">
        <v>1080</v>
      </c>
      <c r="AZ53" s="440" t="s">
        <v>1452</v>
      </c>
      <c r="BA53" s="441" t="s">
        <v>1080</v>
      </c>
      <c r="BB53" s="540" t="s">
        <v>1446</v>
      </c>
      <c r="BC53" s="440" t="s">
        <v>1450</v>
      </c>
      <c r="BD53" s="441" t="s">
        <v>1080</v>
      </c>
      <c r="BE53" s="439"/>
      <c r="BF53" s="446"/>
    </row>
    <row r="54" spans="1:58" ht="17.25" customHeight="1">
      <c r="A54" s="532" t="s">
        <v>726</v>
      </c>
      <c r="B54" s="535">
        <v>51</v>
      </c>
      <c r="C54" s="532" t="s">
        <v>1381</v>
      </c>
      <c r="D54" s="532" t="s">
        <v>716</v>
      </c>
      <c r="E54" s="532" t="s">
        <v>675</v>
      </c>
      <c r="F54" s="532" t="s">
        <v>1038</v>
      </c>
      <c r="G54" s="532" t="s">
        <v>717</v>
      </c>
      <c r="H54" s="532" t="s">
        <v>675</v>
      </c>
      <c r="I54" s="532" t="s">
        <v>1038</v>
      </c>
      <c r="J54" s="532" t="s">
        <v>717</v>
      </c>
      <c r="K54" s="532">
        <v>1055175</v>
      </c>
      <c r="L54" s="532">
        <v>0</v>
      </c>
      <c r="M54" s="438"/>
      <c r="N54" s="438"/>
      <c r="O54" s="438"/>
      <c r="P54" s="438"/>
      <c r="Q54" s="438"/>
      <c r="R54" s="438"/>
      <c r="S54" s="438"/>
      <c r="T54" s="438"/>
      <c r="U54" s="438"/>
      <c r="V54" s="438"/>
      <c r="W54" s="438"/>
      <c r="X54" s="438"/>
      <c r="Y54" s="438"/>
      <c r="Z54" s="438"/>
      <c r="AA54" s="438"/>
      <c r="AB54" s="438"/>
      <c r="AC54" s="439"/>
      <c r="AD54" s="532"/>
      <c r="AE54" s="532"/>
      <c r="AF54" s="440" t="s">
        <v>1445</v>
      </c>
      <c r="AG54" s="539" t="s">
        <v>1080</v>
      </c>
      <c r="AH54" s="540" t="s">
        <v>1446</v>
      </c>
      <c r="AI54" s="541" t="s">
        <v>1079</v>
      </c>
      <c r="AJ54" s="441" t="s">
        <v>1080</v>
      </c>
      <c r="AK54" s="440" t="s">
        <v>1451</v>
      </c>
      <c r="AL54" s="441" t="s">
        <v>1080</v>
      </c>
      <c r="AM54" s="540" t="s">
        <v>1446</v>
      </c>
      <c r="AN54" s="440" t="s">
        <v>1452</v>
      </c>
      <c r="AO54" s="441" t="s">
        <v>1080</v>
      </c>
      <c r="AP54" s="440" t="s">
        <v>1079</v>
      </c>
      <c r="AQ54" s="441" t="s">
        <v>1080</v>
      </c>
      <c r="AR54" s="540" t="s">
        <v>1446</v>
      </c>
      <c r="AS54" s="440" t="s">
        <v>1450</v>
      </c>
      <c r="AT54" s="441" t="s">
        <v>1080</v>
      </c>
      <c r="AU54" s="440" t="s">
        <v>1445</v>
      </c>
      <c r="AV54" s="441" t="s">
        <v>1080</v>
      </c>
      <c r="AW54" s="540" t="s">
        <v>1446</v>
      </c>
      <c r="AX54" s="440" t="s">
        <v>1451</v>
      </c>
      <c r="AY54" s="441" t="s">
        <v>1080</v>
      </c>
      <c r="AZ54" s="440" t="s">
        <v>1452</v>
      </c>
      <c r="BA54" s="441" t="s">
        <v>1080</v>
      </c>
      <c r="BB54" s="540" t="s">
        <v>1446</v>
      </c>
      <c r="BC54" s="440" t="s">
        <v>1450</v>
      </c>
      <c r="BD54" s="441" t="s">
        <v>1080</v>
      </c>
      <c r="BE54" s="439"/>
      <c r="BF54" s="446"/>
    </row>
    <row r="55" spans="1:58" ht="17.25" customHeight="1">
      <c r="A55" s="532" t="s">
        <v>727</v>
      </c>
      <c r="B55" s="535">
        <v>52</v>
      </c>
      <c r="C55" s="532" t="s">
        <v>1313</v>
      </c>
      <c r="D55" s="532" t="s">
        <v>728</v>
      </c>
      <c r="E55" s="532" t="s">
        <v>574</v>
      </c>
      <c r="F55" s="532" t="s">
        <v>729</v>
      </c>
      <c r="G55" s="532" t="s">
        <v>730</v>
      </c>
      <c r="H55" s="532" t="s">
        <v>574</v>
      </c>
      <c r="I55" s="532" t="s">
        <v>729</v>
      </c>
      <c r="J55" s="532" t="s">
        <v>730</v>
      </c>
      <c r="K55" s="532">
        <v>1053646</v>
      </c>
      <c r="L55" s="532">
        <v>0</v>
      </c>
      <c r="M55" s="438"/>
      <c r="N55" s="438"/>
      <c r="O55" s="438"/>
      <c r="P55" s="438"/>
      <c r="Q55" s="438"/>
      <c r="R55" s="438"/>
      <c r="S55" s="438"/>
      <c r="T55" s="438"/>
      <c r="U55" s="438"/>
      <c r="V55" s="438"/>
      <c r="W55" s="438"/>
      <c r="X55" s="438"/>
      <c r="Y55" s="438"/>
      <c r="Z55" s="438"/>
      <c r="AA55" s="438"/>
      <c r="AB55" s="438"/>
      <c r="AC55" s="439"/>
      <c r="AD55" s="571"/>
      <c r="AE55" s="532"/>
      <c r="AF55" s="440" t="s">
        <v>1445</v>
      </c>
      <c r="AG55" s="539" t="s">
        <v>1080</v>
      </c>
      <c r="AH55" s="540" t="s">
        <v>1446</v>
      </c>
      <c r="AI55" s="541" t="s">
        <v>1079</v>
      </c>
      <c r="AJ55" s="441" t="s">
        <v>1080</v>
      </c>
      <c r="AK55" s="440" t="s">
        <v>1451</v>
      </c>
      <c r="AL55" s="441" t="s">
        <v>1080</v>
      </c>
      <c r="AM55" s="540" t="s">
        <v>1446</v>
      </c>
      <c r="AN55" s="440" t="s">
        <v>1452</v>
      </c>
      <c r="AO55" s="441" t="s">
        <v>1080</v>
      </c>
      <c r="AP55" s="440" t="s">
        <v>1079</v>
      </c>
      <c r="AQ55" s="441" t="s">
        <v>1080</v>
      </c>
      <c r="AR55" s="540" t="s">
        <v>1446</v>
      </c>
      <c r="AS55" s="440" t="s">
        <v>1450</v>
      </c>
      <c r="AT55" s="441" t="s">
        <v>1080</v>
      </c>
      <c r="AU55" s="440" t="s">
        <v>1445</v>
      </c>
      <c r="AV55" s="441" t="s">
        <v>1080</v>
      </c>
      <c r="AW55" s="540" t="s">
        <v>1446</v>
      </c>
      <c r="AX55" s="440" t="s">
        <v>1451</v>
      </c>
      <c r="AY55" s="441" t="s">
        <v>1080</v>
      </c>
      <c r="AZ55" s="440" t="s">
        <v>1452</v>
      </c>
      <c r="BA55" s="441" t="s">
        <v>1080</v>
      </c>
      <c r="BB55" s="540" t="s">
        <v>1446</v>
      </c>
      <c r="BC55" s="440" t="s">
        <v>1450</v>
      </c>
      <c r="BD55" s="441" t="s">
        <v>1080</v>
      </c>
      <c r="BE55" s="439"/>
      <c r="BF55" s="446"/>
    </row>
    <row r="56" spans="1:58" ht="17.25" customHeight="1">
      <c r="A56" s="532" t="s">
        <v>731</v>
      </c>
      <c r="B56" s="535">
        <v>53</v>
      </c>
      <c r="C56" s="532" t="s">
        <v>1823</v>
      </c>
      <c r="D56" s="532" t="s">
        <v>732</v>
      </c>
      <c r="E56" s="532" t="s">
        <v>675</v>
      </c>
      <c r="F56" s="532" t="s">
        <v>733</v>
      </c>
      <c r="G56" s="532" t="s">
        <v>1432</v>
      </c>
      <c r="H56" s="532" t="s">
        <v>675</v>
      </c>
      <c r="I56" s="532" t="s">
        <v>733</v>
      </c>
      <c r="J56" s="532" t="s">
        <v>1432</v>
      </c>
      <c r="K56" s="532">
        <v>1055122</v>
      </c>
      <c r="L56" s="532">
        <v>0</v>
      </c>
      <c r="M56" s="438"/>
      <c r="N56" s="438"/>
      <c r="O56" s="438"/>
      <c r="P56" s="438"/>
      <c r="Q56" s="438"/>
      <c r="R56" s="438"/>
      <c r="S56" s="438"/>
      <c r="T56" s="438"/>
      <c r="U56" s="438"/>
      <c r="V56" s="438"/>
      <c r="W56" s="438"/>
      <c r="X56" s="438"/>
      <c r="Y56" s="438"/>
      <c r="Z56" s="438"/>
      <c r="AA56" s="438"/>
      <c r="AB56" s="438"/>
      <c r="AC56" s="439"/>
      <c r="AD56" s="571"/>
      <c r="AE56" s="532"/>
      <c r="AF56" s="440" t="s">
        <v>1445</v>
      </c>
      <c r="AG56" s="539" t="s">
        <v>1080</v>
      </c>
      <c r="AH56" s="540" t="s">
        <v>1446</v>
      </c>
      <c r="AI56" s="541" t="s">
        <v>1079</v>
      </c>
      <c r="AJ56" s="441" t="s">
        <v>1080</v>
      </c>
      <c r="AK56" s="440" t="s">
        <v>1451</v>
      </c>
      <c r="AL56" s="441" t="s">
        <v>1080</v>
      </c>
      <c r="AM56" s="540" t="s">
        <v>1446</v>
      </c>
      <c r="AN56" s="440" t="s">
        <v>1452</v>
      </c>
      <c r="AO56" s="441" t="s">
        <v>1080</v>
      </c>
      <c r="AP56" s="440" t="s">
        <v>1079</v>
      </c>
      <c r="AQ56" s="441" t="s">
        <v>1080</v>
      </c>
      <c r="AR56" s="540" t="s">
        <v>1446</v>
      </c>
      <c r="AS56" s="440" t="s">
        <v>1450</v>
      </c>
      <c r="AT56" s="441" t="s">
        <v>1080</v>
      </c>
      <c r="AU56" s="440" t="s">
        <v>1445</v>
      </c>
      <c r="AV56" s="441" t="s">
        <v>1080</v>
      </c>
      <c r="AW56" s="540" t="s">
        <v>1446</v>
      </c>
      <c r="AX56" s="440" t="s">
        <v>1451</v>
      </c>
      <c r="AY56" s="441" t="s">
        <v>1080</v>
      </c>
      <c r="AZ56" s="440" t="s">
        <v>1452</v>
      </c>
      <c r="BA56" s="441" t="s">
        <v>1080</v>
      </c>
      <c r="BB56" s="540" t="s">
        <v>1446</v>
      </c>
      <c r="BC56" s="440" t="s">
        <v>1450</v>
      </c>
      <c r="BD56" s="441" t="s">
        <v>1080</v>
      </c>
      <c r="BE56" s="439"/>
      <c r="BF56" s="446"/>
    </row>
    <row r="57" spans="1:58" ht="17.25" customHeight="1">
      <c r="A57" s="532" t="s">
        <v>1175</v>
      </c>
      <c r="B57" s="535">
        <v>54</v>
      </c>
      <c r="C57" s="532" t="s">
        <v>1314</v>
      </c>
      <c r="D57" s="532" t="s">
        <v>652</v>
      </c>
      <c r="E57" s="532" t="s">
        <v>574</v>
      </c>
      <c r="F57" s="532" t="s">
        <v>1734</v>
      </c>
      <c r="G57" s="532" t="s">
        <v>1685</v>
      </c>
      <c r="H57" s="532" t="s">
        <v>1679</v>
      </c>
      <c r="I57" s="532" t="s">
        <v>1694</v>
      </c>
      <c r="J57" s="532" t="s">
        <v>1695</v>
      </c>
      <c r="K57" s="532">
        <v>1055131</v>
      </c>
      <c r="L57" s="532">
        <v>0</v>
      </c>
      <c r="M57" s="438"/>
      <c r="N57" s="438"/>
      <c r="O57" s="438"/>
      <c r="P57" s="438"/>
      <c r="Q57" s="438"/>
      <c r="R57" s="438"/>
      <c r="S57" s="438"/>
      <c r="T57" s="438"/>
      <c r="U57" s="438"/>
      <c r="V57" s="438"/>
      <c r="W57" s="438"/>
      <c r="X57" s="438"/>
      <c r="Y57" s="438"/>
      <c r="Z57" s="438"/>
      <c r="AA57" s="438"/>
      <c r="AB57" s="438"/>
      <c r="AC57" s="439"/>
      <c r="AD57" s="532"/>
      <c r="AE57" s="532"/>
      <c r="AF57" s="440" t="s">
        <v>1445</v>
      </c>
      <c r="AG57" s="539" t="s">
        <v>1080</v>
      </c>
      <c r="AH57" s="540" t="s">
        <v>1446</v>
      </c>
      <c r="AI57" s="541" t="s">
        <v>1079</v>
      </c>
      <c r="AJ57" s="441" t="s">
        <v>1080</v>
      </c>
      <c r="AK57" s="440" t="s">
        <v>1451</v>
      </c>
      <c r="AL57" s="441" t="s">
        <v>1080</v>
      </c>
      <c r="AM57" s="540" t="s">
        <v>1446</v>
      </c>
      <c r="AN57" s="440" t="s">
        <v>1452</v>
      </c>
      <c r="AO57" s="441" t="s">
        <v>1080</v>
      </c>
      <c r="AP57" s="440" t="s">
        <v>1079</v>
      </c>
      <c r="AQ57" s="441" t="s">
        <v>1080</v>
      </c>
      <c r="AR57" s="540" t="s">
        <v>1446</v>
      </c>
      <c r="AS57" s="440" t="s">
        <v>1450</v>
      </c>
      <c r="AT57" s="441" t="s">
        <v>1080</v>
      </c>
      <c r="AU57" s="440" t="s">
        <v>1445</v>
      </c>
      <c r="AV57" s="441" t="s">
        <v>1080</v>
      </c>
      <c r="AW57" s="540" t="s">
        <v>1446</v>
      </c>
      <c r="AX57" s="440" t="s">
        <v>1451</v>
      </c>
      <c r="AY57" s="441" t="s">
        <v>1080</v>
      </c>
      <c r="AZ57" s="440" t="s">
        <v>1452</v>
      </c>
      <c r="BA57" s="441" t="s">
        <v>1080</v>
      </c>
      <c r="BB57" s="540" t="s">
        <v>1446</v>
      </c>
      <c r="BC57" s="440" t="s">
        <v>1450</v>
      </c>
      <c r="BD57" s="441" t="s">
        <v>1080</v>
      </c>
      <c r="BE57" s="439"/>
      <c r="BF57" s="446"/>
    </row>
    <row r="58" spans="1:58" ht="17.25" customHeight="1">
      <c r="A58" s="532" t="s">
        <v>734</v>
      </c>
      <c r="B58" s="535">
        <v>55</v>
      </c>
      <c r="C58" s="532" t="s">
        <v>1315</v>
      </c>
      <c r="D58" s="532" t="s">
        <v>735</v>
      </c>
      <c r="E58" s="532" t="s">
        <v>574</v>
      </c>
      <c r="F58" s="532" t="s">
        <v>736</v>
      </c>
      <c r="G58" s="532" t="s">
        <v>737</v>
      </c>
      <c r="H58" s="532" t="s">
        <v>574</v>
      </c>
      <c r="I58" s="532" t="s">
        <v>736</v>
      </c>
      <c r="J58" s="532" t="s">
        <v>737</v>
      </c>
      <c r="K58" s="532">
        <v>1055105</v>
      </c>
      <c r="L58" s="532">
        <v>0</v>
      </c>
      <c r="M58" s="438"/>
      <c r="N58" s="438"/>
      <c r="O58" s="438"/>
      <c r="P58" s="438"/>
      <c r="Q58" s="438"/>
      <c r="R58" s="438"/>
      <c r="S58" s="438"/>
      <c r="T58" s="438"/>
      <c r="U58" s="438"/>
      <c r="V58" s="438"/>
      <c r="W58" s="438"/>
      <c r="X58" s="438"/>
      <c r="Y58" s="438"/>
      <c r="Z58" s="438"/>
      <c r="AA58" s="438"/>
      <c r="AB58" s="438"/>
      <c r="AC58" s="439"/>
      <c r="AD58" s="571"/>
      <c r="AE58" s="532"/>
      <c r="AF58" s="440" t="s">
        <v>1445</v>
      </c>
      <c r="AG58" s="539" t="s">
        <v>1080</v>
      </c>
      <c r="AH58" s="540" t="s">
        <v>1446</v>
      </c>
      <c r="AI58" s="541" t="s">
        <v>1079</v>
      </c>
      <c r="AJ58" s="441" t="s">
        <v>1080</v>
      </c>
      <c r="AK58" s="440" t="s">
        <v>1451</v>
      </c>
      <c r="AL58" s="441" t="s">
        <v>1080</v>
      </c>
      <c r="AM58" s="540" t="s">
        <v>1446</v>
      </c>
      <c r="AN58" s="440" t="s">
        <v>1452</v>
      </c>
      <c r="AO58" s="441" t="s">
        <v>1080</v>
      </c>
      <c r="AP58" s="440" t="s">
        <v>1079</v>
      </c>
      <c r="AQ58" s="441" t="s">
        <v>1080</v>
      </c>
      <c r="AR58" s="540" t="s">
        <v>1446</v>
      </c>
      <c r="AS58" s="440" t="s">
        <v>1450</v>
      </c>
      <c r="AT58" s="441" t="s">
        <v>1080</v>
      </c>
      <c r="AU58" s="440" t="s">
        <v>1445</v>
      </c>
      <c r="AV58" s="441" t="s">
        <v>1080</v>
      </c>
      <c r="AW58" s="540" t="s">
        <v>1446</v>
      </c>
      <c r="AX58" s="440" t="s">
        <v>1451</v>
      </c>
      <c r="AY58" s="441" t="s">
        <v>1080</v>
      </c>
      <c r="AZ58" s="440" t="s">
        <v>1452</v>
      </c>
      <c r="BA58" s="441" t="s">
        <v>1080</v>
      </c>
      <c r="BB58" s="540" t="s">
        <v>1446</v>
      </c>
      <c r="BC58" s="440" t="s">
        <v>1450</v>
      </c>
      <c r="BD58" s="441" t="s">
        <v>1080</v>
      </c>
      <c r="BE58" s="439"/>
      <c r="BF58" s="446"/>
    </row>
    <row r="59" spans="1:58" ht="17.25" customHeight="1">
      <c r="A59" s="532" t="s">
        <v>738</v>
      </c>
      <c r="B59" s="535">
        <v>56</v>
      </c>
      <c r="C59" s="532" t="s">
        <v>1316</v>
      </c>
      <c r="D59" s="532" t="s">
        <v>739</v>
      </c>
      <c r="E59" s="532" t="s">
        <v>675</v>
      </c>
      <c r="F59" s="532" t="s">
        <v>1735</v>
      </c>
      <c r="G59" s="532" t="s">
        <v>1736</v>
      </c>
      <c r="H59" s="532" t="s">
        <v>1696</v>
      </c>
      <c r="I59" s="532" t="s">
        <v>1697</v>
      </c>
      <c r="J59" s="532" t="s">
        <v>1698</v>
      </c>
      <c r="K59" s="532">
        <v>1054572</v>
      </c>
      <c r="L59" s="532">
        <v>0</v>
      </c>
      <c r="M59" s="438"/>
      <c r="N59" s="438"/>
      <c r="O59" s="438"/>
      <c r="P59" s="438"/>
      <c r="Q59" s="438"/>
      <c r="R59" s="438"/>
      <c r="S59" s="438"/>
      <c r="T59" s="438"/>
      <c r="U59" s="438"/>
      <c r="V59" s="438"/>
      <c r="W59" s="438"/>
      <c r="X59" s="438"/>
      <c r="Y59" s="438"/>
      <c r="Z59" s="438"/>
      <c r="AA59" s="438"/>
      <c r="AB59" s="438"/>
      <c r="AC59" s="439"/>
      <c r="AD59" s="571"/>
      <c r="AE59" s="532"/>
      <c r="AF59" s="440" t="s">
        <v>1445</v>
      </c>
      <c r="AG59" s="539" t="s">
        <v>1080</v>
      </c>
      <c r="AH59" s="540" t="s">
        <v>1446</v>
      </c>
      <c r="AI59" s="541" t="s">
        <v>1079</v>
      </c>
      <c r="AJ59" s="441" t="s">
        <v>1080</v>
      </c>
      <c r="AK59" s="440" t="s">
        <v>1447</v>
      </c>
      <c r="AL59" s="441" t="s">
        <v>1448</v>
      </c>
      <c r="AM59" s="540" t="s">
        <v>1446</v>
      </c>
      <c r="AN59" s="440" t="s">
        <v>1449</v>
      </c>
      <c r="AO59" s="441" t="s">
        <v>1448</v>
      </c>
      <c r="AP59" s="440" t="s">
        <v>1079</v>
      </c>
      <c r="AQ59" s="441" t="s">
        <v>1080</v>
      </c>
      <c r="AR59" s="540" t="s">
        <v>1446</v>
      </c>
      <c r="AS59" s="440" t="s">
        <v>1450</v>
      </c>
      <c r="AT59" s="441" t="s">
        <v>1080</v>
      </c>
      <c r="AU59" s="440" t="s">
        <v>1445</v>
      </c>
      <c r="AV59" s="441" t="s">
        <v>1080</v>
      </c>
      <c r="AW59" s="540" t="s">
        <v>1446</v>
      </c>
      <c r="AX59" s="440" t="s">
        <v>1447</v>
      </c>
      <c r="AY59" s="441" t="s">
        <v>1448</v>
      </c>
      <c r="AZ59" s="440" t="s">
        <v>1449</v>
      </c>
      <c r="BA59" s="441" t="s">
        <v>1448</v>
      </c>
      <c r="BB59" s="540" t="s">
        <v>1446</v>
      </c>
      <c r="BC59" s="440" t="s">
        <v>1450</v>
      </c>
      <c r="BD59" s="441" t="s">
        <v>1080</v>
      </c>
      <c r="BE59" s="439"/>
      <c r="BF59" s="446"/>
    </row>
    <row r="60" spans="1:58" ht="17.25" customHeight="1">
      <c r="A60" s="532" t="s">
        <v>740</v>
      </c>
      <c r="B60" s="535">
        <v>57</v>
      </c>
      <c r="C60" s="532" t="s">
        <v>1317</v>
      </c>
      <c r="D60" s="532" t="s">
        <v>741</v>
      </c>
      <c r="E60" s="532" t="s">
        <v>675</v>
      </c>
      <c r="F60" s="532" t="s">
        <v>742</v>
      </c>
      <c r="G60" s="532" t="s">
        <v>743</v>
      </c>
      <c r="H60" s="532" t="s">
        <v>675</v>
      </c>
      <c r="I60" s="532" t="s">
        <v>742</v>
      </c>
      <c r="J60" s="532" t="s">
        <v>743</v>
      </c>
      <c r="K60" s="532">
        <v>1057808</v>
      </c>
      <c r="L60" s="532">
        <v>0</v>
      </c>
      <c r="M60" s="438"/>
      <c r="N60" s="438"/>
      <c r="O60" s="438"/>
      <c r="P60" s="438"/>
      <c r="Q60" s="438"/>
      <c r="R60" s="438"/>
      <c r="S60" s="438"/>
      <c r="T60" s="438"/>
      <c r="U60" s="438"/>
      <c r="V60" s="438"/>
      <c r="W60" s="438"/>
      <c r="X60" s="438"/>
      <c r="Y60" s="438"/>
      <c r="Z60" s="438"/>
      <c r="AA60" s="438"/>
      <c r="AB60" s="438"/>
      <c r="AC60" s="439"/>
      <c r="AD60" s="571"/>
      <c r="AE60" s="532"/>
      <c r="AF60" s="440" t="s">
        <v>1445</v>
      </c>
      <c r="AG60" s="539" t="s">
        <v>1080</v>
      </c>
      <c r="AH60" s="540" t="s">
        <v>1446</v>
      </c>
      <c r="AI60" s="541" t="s">
        <v>1079</v>
      </c>
      <c r="AJ60" s="441" t="s">
        <v>1080</v>
      </c>
      <c r="AK60" s="440" t="s">
        <v>1451</v>
      </c>
      <c r="AL60" s="441" t="s">
        <v>1080</v>
      </c>
      <c r="AM60" s="540" t="s">
        <v>1446</v>
      </c>
      <c r="AN60" s="440" t="s">
        <v>1452</v>
      </c>
      <c r="AO60" s="441" t="s">
        <v>1080</v>
      </c>
      <c r="AP60" s="440" t="s">
        <v>1079</v>
      </c>
      <c r="AQ60" s="441" t="s">
        <v>1080</v>
      </c>
      <c r="AR60" s="540" t="s">
        <v>1446</v>
      </c>
      <c r="AS60" s="440" t="s">
        <v>1450</v>
      </c>
      <c r="AT60" s="441" t="s">
        <v>1080</v>
      </c>
      <c r="AU60" s="440" t="s">
        <v>1445</v>
      </c>
      <c r="AV60" s="441" t="s">
        <v>1080</v>
      </c>
      <c r="AW60" s="540" t="s">
        <v>1446</v>
      </c>
      <c r="AX60" s="440" t="s">
        <v>1451</v>
      </c>
      <c r="AY60" s="441" t="s">
        <v>1080</v>
      </c>
      <c r="AZ60" s="440" t="s">
        <v>1452</v>
      </c>
      <c r="BA60" s="441" t="s">
        <v>1080</v>
      </c>
      <c r="BB60" s="540" t="s">
        <v>1446</v>
      </c>
      <c r="BC60" s="440" t="s">
        <v>1450</v>
      </c>
      <c r="BD60" s="441" t="s">
        <v>1080</v>
      </c>
      <c r="BE60" s="439"/>
      <c r="BF60" s="446"/>
    </row>
    <row r="61" spans="1:58" ht="17.25" customHeight="1">
      <c r="A61" s="532" t="s">
        <v>744</v>
      </c>
      <c r="B61" s="535">
        <v>58</v>
      </c>
      <c r="C61" s="532" t="s">
        <v>467</v>
      </c>
      <c r="D61" s="532" t="s">
        <v>1824</v>
      </c>
      <c r="E61" s="532" t="s">
        <v>675</v>
      </c>
      <c r="F61" s="532" t="s">
        <v>745</v>
      </c>
      <c r="G61" s="532" t="s">
        <v>1825</v>
      </c>
      <c r="H61" s="532" t="s">
        <v>675</v>
      </c>
      <c r="I61" s="532" t="s">
        <v>745</v>
      </c>
      <c r="J61" s="532" t="s">
        <v>1825</v>
      </c>
      <c r="K61" s="532">
        <v>1056375</v>
      </c>
      <c r="L61" s="532">
        <v>0</v>
      </c>
      <c r="M61" s="438"/>
      <c r="N61" s="438"/>
      <c r="O61" s="438"/>
      <c r="P61" s="438"/>
      <c r="Q61" s="438"/>
      <c r="R61" s="438"/>
      <c r="S61" s="438"/>
      <c r="T61" s="438"/>
      <c r="U61" s="438"/>
      <c r="V61" s="438"/>
      <c r="W61" s="438"/>
      <c r="X61" s="438"/>
      <c r="Y61" s="438"/>
      <c r="Z61" s="438"/>
      <c r="AA61" s="438"/>
      <c r="AB61" s="438"/>
      <c r="AC61" s="439"/>
      <c r="AD61" s="571"/>
      <c r="AE61" s="532"/>
      <c r="AF61" s="440" t="s">
        <v>1445</v>
      </c>
      <c r="AG61" s="539" t="s">
        <v>1080</v>
      </c>
      <c r="AH61" s="540" t="s">
        <v>1446</v>
      </c>
      <c r="AI61" s="541" t="s">
        <v>1079</v>
      </c>
      <c r="AJ61" s="441" t="s">
        <v>1080</v>
      </c>
      <c r="AK61" s="440" t="s">
        <v>1451</v>
      </c>
      <c r="AL61" s="441" t="s">
        <v>1080</v>
      </c>
      <c r="AM61" s="540" t="s">
        <v>1446</v>
      </c>
      <c r="AN61" s="440" t="s">
        <v>1452</v>
      </c>
      <c r="AO61" s="441" t="s">
        <v>1080</v>
      </c>
      <c r="AP61" s="440" t="s">
        <v>1079</v>
      </c>
      <c r="AQ61" s="441" t="s">
        <v>1080</v>
      </c>
      <c r="AR61" s="540" t="s">
        <v>1446</v>
      </c>
      <c r="AS61" s="440" t="s">
        <v>1450</v>
      </c>
      <c r="AT61" s="441" t="s">
        <v>1080</v>
      </c>
      <c r="AU61" s="440" t="s">
        <v>1445</v>
      </c>
      <c r="AV61" s="441" t="s">
        <v>1080</v>
      </c>
      <c r="AW61" s="540" t="s">
        <v>1446</v>
      </c>
      <c r="AX61" s="440" t="s">
        <v>1451</v>
      </c>
      <c r="AY61" s="441" t="s">
        <v>1080</v>
      </c>
      <c r="AZ61" s="440" t="s">
        <v>1452</v>
      </c>
      <c r="BA61" s="441" t="s">
        <v>1080</v>
      </c>
      <c r="BB61" s="540" t="s">
        <v>1446</v>
      </c>
      <c r="BC61" s="440" t="s">
        <v>1450</v>
      </c>
      <c r="BD61" s="441" t="s">
        <v>1080</v>
      </c>
      <c r="BE61" s="439"/>
      <c r="BF61" s="446"/>
    </row>
    <row r="62" spans="1:58" ht="17.25" customHeight="1">
      <c r="A62" s="532" t="s">
        <v>746</v>
      </c>
      <c r="B62" s="535">
        <v>59</v>
      </c>
      <c r="C62" s="532" t="s">
        <v>1318</v>
      </c>
      <c r="D62" s="532" t="s">
        <v>694</v>
      </c>
      <c r="E62" s="532" t="s">
        <v>675</v>
      </c>
      <c r="F62" s="532" t="s">
        <v>1817</v>
      </c>
      <c r="G62" s="532" t="s">
        <v>695</v>
      </c>
      <c r="H62" s="532" t="s">
        <v>675</v>
      </c>
      <c r="I62" s="532" t="s">
        <v>1817</v>
      </c>
      <c r="J62" s="532" t="s">
        <v>695</v>
      </c>
      <c r="K62" s="532">
        <v>1057770</v>
      </c>
      <c r="L62" s="532">
        <v>0</v>
      </c>
      <c r="M62" s="438"/>
      <c r="N62" s="438"/>
      <c r="O62" s="438"/>
      <c r="P62" s="438"/>
      <c r="Q62" s="438"/>
      <c r="R62" s="438"/>
      <c r="S62" s="438"/>
      <c r="T62" s="438"/>
      <c r="U62" s="438"/>
      <c r="V62" s="438"/>
      <c r="W62" s="438"/>
      <c r="X62" s="438"/>
      <c r="Y62" s="438"/>
      <c r="Z62" s="438"/>
      <c r="AA62" s="438"/>
      <c r="AB62" s="438"/>
      <c r="AC62" s="439"/>
      <c r="AD62" s="571"/>
      <c r="AE62" s="532"/>
      <c r="AF62" s="440" t="s">
        <v>1445</v>
      </c>
      <c r="AG62" s="539" t="s">
        <v>1080</v>
      </c>
      <c r="AH62" s="540" t="s">
        <v>1446</v>
      </c>
      <c r="AI62" s="541" t="s">
        <v>1079</v>
      </c>
      <c r="AJ62" s="441" t="s">
        <v>1080</v>
      </c>
      <c r="AK62" s="440" t="s">
        <v>1451</v>
      </c>
      <c r="AL62" s="441" t="s">
        <v>1080</v>
      </c>
      <c r="AM62" s="540" t="s">
        <v>1446</v>
      </c>
      <c r="AN62" s="440" t="s">
        <v>1452</v>
      </c>
      <c r="AO62" s="441" t="s">
        <v>1080</v>
      </c>
      <c r="AP62" s="440" t="s">
        <v>1079</v>
      </c>
      <c r="AQ62" s="441" t="s">
        <v>1080</v>
      </c>
      <c r="AR62" s="540" t="s">
        <v>1446</v>
      </c>
      <c r="AS62" s="440" t="s">
        <v>1450</v>
      </c>
      <c r="AT62" s="441" t="s">
        <v>1080</v>
      </c>
      <c r="AU62" s="440" t="s">
        <v>1445</v>
      </c>
      <c r="AV62" s="441" t="s">
        <v>1080</v>
      </c>
      <c r="AW62" s="540" t="s">
        <v>1446</v>
      </c>
      <c r="AX62" s="440" t="s">
        <v>1451</v>
      </c>
      <c r="AY62" s="441" t="s">
        <v>1080</v>
      </c>
      <c r="AZ62" s="440" t="s">
        <v>1452</v>
      </c>
      <c r="BA62" s="441" t="s">
        <v>1080</v>
      </c>
      <c r="BB62" s="540" t="s">
        <v>1446</v>
      </c>
      <c r="BC62" s="440" t="s">
        <v>1450</v>
      </c>
      <c r="BD62" s="441" t="s">
        <v>1080</v>
      </c>
      <c r="BE62" s="439"/>
      <c r="BF62" s="446"/>
    </row>
    <row r="63" spans="1:58" ht="17.25" customHeight="1">
      <c r="A63" s="532" t="s">
        <v>747</v>
      </c>
      <c r="B63" s="535">
        <v>60</v>
      </c>
      <c r="C63" s="532" t="s">
        <v>1319</v>
      </c>
      <c r="D63" s="532" t="s">
        <v>748</v>
      </c>
      <c r="E63" s="532" t="s">
        <v>574</v>
      </c>
      <c r="F63" s="532" t="s">
        <v>749</v>
      </c>
      <c r="G63" s="532" t="s">
        <v>750</v>
      </c>
      <c r="H63" s="532" t="s">
        <v>574</v>
      </c>
      <c r="I63" s="532" t="s">
        <v>749</v>
      </c>
      <c r="J63" s="532" t="s">
        <v>750</v>
      </c>
      <c r="K63" s="532">
        <v>1057809</v>
      </c>
      <c r="L63" s="532">
        <v>0</v>
      </c>
      <c r="M63" s="438"/>
      <c r="N63" s="438"/>
      <c r="O63" s="438"/>
      <c r="P63" s="438"/>
      <c r="Q63" s="438"/>
      <c r="R63" s="438"/>
      <c r="S63" s="438"/>
      <c r="T63" s="438"/>
      <c r="U63" s="438"/>
      <c r="V63" s="438"/>
      <c r="W63" s="438"/>
      <c r="X63" s="438"/>
      <c r="Y63" s="438"/>
      <c r="Z63" s="438"/>
      <c r="AA63" s="438"/>
      <c r="AB63" s="438"/>
      <c r="AC63" s="439"/>
      <c r="AD63" s="571"/>
      <c r="AE63" s="532"/>
      <c r="AF63" s="440" t="s">
        <v>1445</v>
      </c>
      <c r="AG63" s="539" t="s">
        <v>1080</v>
      </c>
      <c r="AH63" s="540" t="s">
        <v>1446</v>
      </c>
      <c r="AI63" s="541" t="s">
        <v>1079</v>
      </c>
      <c r="AJ63" s="441" t="s">
        <v>1080</v>
      </c>
      <c r="AK63" s="440" t="s">
        <v>1451</v>
      </c>
      <c r="AL63" s="441" t="s">
        <v>1080</v>
      </c>
      <c r="AM63" s="540" t="s">
        <v>1446</v>
      </c>
      <c r="AN63" s="440" t="s">
        <v>1452</v>
      </c>
      <c r="AO63" s="441" t="s">
        <v>1080</v>
      </c>
      <c r="AP63" s="440" t="s">
        <v>1079</v>
      </c>
      <c r="AQ63" s="441" t="s">
        <v>1080</v>
      </c>
      <c r="AR63" s="540" t="s">
        <v>1446</v>
      </c>
      <c r="AS63" s="440" t="s">
        <v>1450</v>
      </c>
      <c r="AT63" s="441" t="s">
        <v>1080</v>
      </c>
      <c r="AU63" s="440" t="s">
        <v>1445</v>
      </c>
      <c r="AV63" s="441" t="s">
        <v>1080</v>
      </c>
      <c r="AW63" s="540" t="s">
        <v>1446</v>
      </c>
      <c r="AX63" s="440" t="s">
        <v>1451</v>
      </c>
      <c r="AY63" s="441" t="s">
        <v>1080</v>
      </c>
      <c r="AZ63" s="440" t="s">
        <v>1452</v>
      </c>
      <c r="BA63" s="441" t="s">
        <v>1080</v>
      </c>
      <c r="BB63" s="540" t="s">
        <v>1446</v>
      </c>
      <c r="BC63" s="440" t="s">
        <v>1450</v>
      </c>
      <c r="BD63" s="441" t="s">
        <v>1080</v>
      </c>
      <c r="BE63" s="439"/>
      <c r="BF63" s="446"/>
    </row>
    <row r="64" spans="1:58" ht="17.25" customHeight="1">
      <c r="A64" s="532" t="s">
        <v>751</v>
      </c>
      <c r="B64" s="535">
        <v>61</v>
      </c>
      <c r="C64" s="532" t="s">
        <v>1320</v>
      </c>
      <c r="D64" s="532" t="s">
        <v>752</v>
      </c>
      <c r="E64" s="532" t="s">
        <v>675</v>
      </c>
      <c r="F64" s="532" t="s">
        <v>753</v>
      </c>
      <c r="G64" s="532" t="s">
        <v>754</v>
      </c>
      <c r="H64" s="532" t="s">
        <v>675</v>
      </c>
      <c r="I64" s="532" t="s">
        <v>753</v>
      </c>
      <c r="J64" s="532" t="s">
        <v>754</v>
      </c>
      <c r="K64" s="532">
        <v>1057772</v>
      </c>
      <c r="L64" s="532">
        <v>0</v>
      </c>
      <c r="M64" s="438"/>
      <c r="N64" s="438"/>
      <c r="O64" s="438"/>
      <c r="P64" s="438"/>
      <c r="Q64" s="438"/>
      <c r="R64" s="438"/>
      <c r="S64" s="438"/>
      <c r="T64" s="438"/>
      <c r="U64" s="438"/>
      <c r="V64" s="438"/>
      <c r="W64" s="438"/>
      <c r="X64" s="438"/>
      <c r="Y64" s="438"/>
      <c r="Z64" s="438"/>
      <c r="AA64" s="438"/>
      <c r="AB64" s="438"/>
      <c r="AC64" s="439"/>
      <c r="AD64" s="571"/>
      <c r="AE64" s="532"/>
      <c r="AF64" s="440" t="s">
        <v>1445</v>
      </c>
      <c r="AG64" s="539" t="s">
        <v>1080</v>
      </c>
      <c r="AH64" s="540" t="s">
        <v>1446</v>
      </c>
      <c r="AI64" s="541" t="s">
        <v>1079</v>
      </c>
      <c r="AJ64" s="441" t="s">
        <v>1080</v>
      </c>
      <c r="AK64" s="440" t="s">
        <v>1451</v>
      </c>
      <c r="AL64" s="441" t="s">
        <v>1080</v>
      </c>
      <c r="AM64" s="540" t="s">
        <v>1446</v>
      </c>
      <c r="AN64" s="440" t="s">
        <v>1452</v>
      </c>
      <c r="AO64" s="441" t="s">
        <v>1080</v>
      </c>
      <c r="AP64" s="440" t="s">
        <v>1079</v>
      </c>
      <c r="AQ64" s="441" t="s">
        <v>1080</v>
      </c>
      <c r="AR64" s="540" t="s">
        <v>1446</v>
      </c>
      <c r="AS64" s="440" t="s">
        <v>1450</v>
      </c>
      <c r="AT64" s="441" t="s">
        <v>1080</v>
      </c>
      <c r="AU64" s="440" t="s">
        <v>1445</v>
      </c>
      <c r="AV64" s="441" t="s">
        <v>1080</v>
      </c>
      <c r="AW64" s="540" t="s">
        <v>1446</v>
      </c>
      <c r="AX64" s="440" t="s">
        <v>1451</v>
      </c>
      <c r="AY64" s="441" t="s">
        <v>1080</v>
      </c>
      <c r="AZ64" s="440" t="s">
        <v>1452</v>
      </c>
      <c r="BA64" s="441" t="s">
        <v>1080</v>
      </c>
      <c r="BB64" s="540" t="s">
        <v>1446</v>
      </c>
      <c r="BC64" s="440" t="s">
        <v>1450</v>
      </c>
      <c r="BD64" s="441" t="s">
        <v>1080</v>
      </c>
      <c r="BE64" s="439"/>
      <c r="BF64" s="446"/>
    </row>
    <row r="65" spans="1:58" ht="17.25" customHeight="1">
      <c r="A65" s="532" t="s">
        <v>755</v>
      </c>
      <c r="B65" s="535">
        <v>62</v>
      </c>
      <c r="C65" s="532" t="s">
        <v>1321</v>
      </c>
      <c r="D65" s="532" t="s">
        <v>756</v>
      </c>
      <c r="E65" s="532" t="s">
        <v>574</v>
      </c>
      <c r="F65" s="532" t="s">
        <v>757</v>
      </c>
      <c r="G65" s="532" t="s">
        <v>758</v>
      </c>
      <c r="H65" s="532" t="s">
        <v>574</v>
      </c>
      <c r="I65" s="532" t="s">
        <v>757</v>
      </c>
      <c r="J65" s="532" t="s">
        <v>758</v>
      </c>
      <c r="K65" s="532">
        <v>1060106</v>
      </c>
      <c r="L65" s="532">
        <v>0</v>
      </c>
      <c r="M65" s="438"/>
      <c r="N65" s="438"/>
      <c r="O65" s="438"/>
      <c r="P65" s="438"/>
      <c r="Q65" s="438"/>
      <c r="R65" s="438"/>
      <c r="S65" s="438"/>
      <c r="T65" s="438"/>
      <c r="U65" s="438"/>
      <c r="V65" s="438"/>
      <c r="W65" s="438"/>
      <c r="X65" s="438"/>
      <c r="Y65" s="438"/>
      <c r="Z65" s="438"/>
      <c r="AA65" s="438"/>
      <c r="AB65" s="438"/>
      <c r="AC65" s="439"/>
      <c r="AD65" s="571"/>
      <c r="AE65" s="532"/>
      <c r="AF65" s="440" t="s">
        <v>1445</v>
      </c>
      <c r="AG65" s="539" t="s">
        <v>1080</v>
      </c>
      <c r="AH65" s="540" t="s">
        <v>1446</v>
      </c>
      <c r="AI65" s="541" t="s">
        <v>1079</v>
      </c>
      <c r="AJ65" s="441" t="s">
        <v>1080</v>
      </c>
      <c r="AK65" s="440" t="s">
        <v>1451</v>
      </c>
      <c r="AL65" s="441" t="s">
        <v>1080</v>
      </c>
      <c r="AM65" s="540" t="s">
        <v>1446</v>
      </c>
      <c r="AN65" s="440" t="s">
        <v>1452</v>
      </c>
      <c r="AO65" s="441" t="s">
        <v>1080</v>
      </c>
      <c r="AP65" s="440" t="s">
        <v>1079</v>
      </c>
      <c r="AQ65" s="441" t="s">
        <v>1080</v>
      </c>
      <c r="AR65" s="540" t="s">
        <v>1446</v>
      </c>
      <c r="AS65" s="440" t="s">
        <v>1450</v>
      </c>
      <c r="AT65" s="441" t="s">
        <v>1080</v>
      </c>
      <c r="AU65" s="440" t="s">
        <v>1445</v>
      </c>
      <c r="AV65" s="441" t="s">
        <v>1080</v>
      </c>
      <c r="AW65" s="540" t="s">
        <v>1446</v>
      </c>
      <c r="AX65" s="440" t="s">
        <v>1451</v>
      </c>
      <c r="AY65" s="441" t="s">
        <v>1080</v>
      </c>
      <c r="AZ65" s="440" t="s">
        <v>1452</v>
      </c>
      <c r="BA65" s="441" t="s">
        <v>1080</v>
      </c>
      <c r="BB65" s="540" t="s">
        <v>1446</v>
      </c>
      <c r="BC65" s="440" t="s">
        <v>1450</v>
      </c>
      <c r="BD65" s="441" t="s">
        <v>1080</v>
      </c>
      <c r="BE65" s="439"/>
      <c r="BF65" s="446"/>
    </row>
    <row r="66" spans="1:58" ht="17.25" customHeight="1">
      <c r="A66" s="532" t="s">
        <v>759</v>
      </c>
      <c r="B66" s="535">
        <v>63</v>
      </c>
      <c r="C66" s="532" t="s">
        <v>1382</v>
      </c>
      <c r="D66" s="532" t="s">
        <v>716</v>
      </c>
      <c r="E66" s="532" t="s">
        <v>675</v>
      </c>
      <c r="F66" s="532" t="s">
        <v>1038</v>
      </c>
      <c r="G66" s="532" t="s">
        <v>717</v>
      </c>
      <c r="H66" s="532" t="s">
        <v>675</v>
      </c>
      <c r="I66" s="532" t="s">
        <v>1038</v>
      </c>
      <c r="J66" s="532" t="s">
        <v>717</v>
      </c>
      <c r="K66" s="532">
        <v>1060100</v>
      </c>
      <c r="L66" s="532">
        <v>0</v>
      </c>
      <c r="M66" s="438"/>
      <c r="N66" s="438"/>
      <c r="O66" s="438"/>
      <c r="P66" s="438"/>
      <c r="Q66" s="438"/>
      <c r="R66" s="438"/>
      <c r="S66" s="438"/>
      <c r="T66" s="438"/>
      <c r="U66" s="438"/>
      <c r="V66" s="438"/>
      <c r="W66" s="438"/>
      <c r="X66" s="438"/>
      <c r="Y66" s="438"/>
      <c r="Z66" s="438"/>
      <c r="AA66" s="438"/>
      <c r="AB66" s="438"/>
      <c r="AC66" s="439"/>
      <c r="AD66" s="571"/>
      <c r="AE66" s="532"/>
      <c r="AF66" s="440" t="s">
        <v>1445</v>
      </c>
      <c r="AG66" s="539" t="s">
        <v>1080</v>
      </c>
      <c r="AH66" s="540" t="s">
        <v>1446</v>
      </c>
      <c r="AI66" s="541" t="s">
        <v>1079</v>
      </c>
      <c r="AJ66" s="441" t="s">
        <v>1080</v>
      </c>
      <c r="AK66" s="440" t="s">
        <v>1451</v>
      </c>
      <c r="AL66" s="441" t="s">
        <v>1080</v>
      </c>
      <c r="AM66" s="540" t="s">
        <v>1446</v>
      </c>
      <c r="AN66" s="440" t="s">
        <v>1452</v>
      </c>
      <c r="AO66" s="441" t="s">
        <v>1080</v>
      </c>
      <c r="AP66" s="440" t="s">
        <v>1079</v>
      </c>
      <c r="AQ66" s="441" t="s">
        <v>1080</v>
      </c>
      <c r="AR66" s="540" t="s">
        <v>1446</v>
      </c>
      <c r="AS66" s="440" t="s">
        <v>1450</v>
      </c>
      <c r="AT66" s="441" t="s">
        <v>1080</v>
      </c>
      <c r="AU66" s="440" t="s">
        <v>1445</v>
      </c>
      <c r="AV66" s="441" t="s">
        <v>1080</v>
      </c>
      <c r="AW66" s="540" t="s">
        <v>1446</v>
      </c>
      <c r="AX66" s="440" t="s">
        <v>1451</v>
      </c>
      <c r="AY66" s="441" t="s">
        <v>1080</v>
      </c>
      <c r="AZ66" s="440" t="s">
        <v>1452</v>
      </c>
      <c r="BA66" s="441" t="s">
        <v>1080</v>
      </c>
      <c r="BB66" s="540" t="s">
        <v>1446</v>
      </c>
      <c r="BC66" s="440" t="s">
        <v>1450</v>
      </c>
      <c r="BD66" s="441" t="s">
        <v>1080</v>
      </c>
      <c r="BE66" s="439"/>
      <c r="BF66" s="446"/>
    </row>
    <row r="67" spans="1:58" ht="17.25" customHeight="1">
      <c r="A67" s="532" t="s">
        <v>760</v>
      </c>
      <c r="B67" s="535">
        <v>64</v>
      </c>
      <c r="C67" s="532" t="s">
        <v>1322</v>
      </c>
      <c r="D67" s="532" t="s">
        <v>756</v>
      </c>
      <c r="E67" s="532" t="s">
        <v>574</v>
      </c>
      <c r="F67" s="532" t="s">
        <v>757</v>
      </c>
      <c r="G67" s="532" t="s">
        <v>758</v>
      </c>
      <c r="H67" s="532" t="s">
        <v>574</v>
      </c>
      <c r="I67" s="532" t="s">
        <v>757</v>
      </c>
      <c r="J67" s="532" t="s">
        <v>758</v>
      </c>
      <c r="K67" s="532">
        <v>1059375</v>
      </c>
      <c r="L67" s="532">
        <v>0</v>
      </c>
      <c r="M67" s="438"/>
      <c r="N67" s="438"/>
      <c r="O67" s="438"/>
      <c r="P67" s="438"/>
      <c r="Q67" s="438"/>
      <c r="R67" s="438"/>
      <c r="S67" s="438"/>
      <c r="T67" s="438"/>
      <c r="U67" s="438"/>
      <c r="V67" s="438"/>
      <c r="W67" s="438"/>
      <c r="X67" s="438"/>
      <c r="Y67" s="438"/>
      <c r="Z67" s="438"/>
      <c r="AA67" s="438"/>
      <c r="AB67" s="438"/>
      <c r="AC67" s="439"/>
      <c r="AD67" s="571"/>
      <c r="AE67" s="532"/>
      <c r="AF67" s="440" t="s">
        <v>1445</v>
      </c>
      <c r="AG67" s="539" t="s">
        <v>1080</v>
      </c>
      <c r="AH67" s="540" t="s">
        <v>1446</v>
      </c>
      <c r="AI67" s="541" t="s">
        <v>1079</v>
      </c>
      <c r="AJ67" s="441" t="s">
        <v>1080</v>
      </c>
      <c r="AK67" s="440" t="s">
        <v>1451</v>
      </c>
      <c r="AL67" s="441" t="s">
        <v>1080</v>
      </c>
      <c r="AM67" s="540" t="s">
        <v>1446</v>
      </c>
      <c r="AN67" s="440" t="s">
        <v>1452</v>
      </c>
      <c r="AO67" s="441" t="s">
        <v>1080</v>
      </c>
      <c r="AP67" s="440" t="s">
        <v>1079</v>
      </c>
      <c r="AQ67" s="441" t="s">
        <v>1080</v>
      </c>
      <c r="AR67" s="540" t="s">
        <v>1446</v>
      </c>
      <c r="AS67" s="440" t="s">
        <v>1450</v>
      </c>
      <c r="AT67" s="441" t="s">
        <v>1080</v>
      </c>
      <c r="AU67" s="440" t="s">
        <v>1445</v>
      </c>
      <c r="AV67" s="441" t="s">
        <v>1080</v>
      </c>
      <c r="AW67" s="540" t="s">
        <v>1446</v>
      </c>
      <c r="AX67" s="440" t="s">
        <v>1451</v>
      </c>
      <c r="AY67" s="441" t="s">
        <v>1080</v>
      </c>
      <c r="AZ67" s="440" t="s">
        <v>1452</v>
      </c>
      <c r="BA67" s="441" t="s">
        <v>1080</v>
      </c>
      <c r="BB67" s="540" t="s">
        <v>1446</v>
      </c>
      <c r="BC67" s="440" t="s">
        <v>1450</v>
      </c>
      <c r="BD67" s="441" t="s">
        <v>1080</v>
      </c>
      <c r="BE67" s="439"/>
      <c r="BF67" s="446"/>
    </row>
    <row r="68" spans="1:58" ht="17.25" customHeight="1">
      <c r="A68" s="532" t="s">
        <v>761</v>
      </c>
      <c r="B68" s="535">
        <v>65</v>
      </c>
      <c r="C68" s="532" t="s">
        <v>1323</v>
      </c>
      <c r="D68" s="532" t="s">
        <v>762</v>
      </c>
      <c r="E68" s="532" t="s">
        <v>574</v>
      </c>
      <c r="F68" s="532" t="s">
        <v>763</v>
      </c>
      <c r="G68" s="532" t="s">
        <v>764</v>
      </c>
      <c r="H68" s="532" t="s">
        <v>574</v>
      </c>
      <c r="I68" s="532" t="s">
        <v>763</v>
      </c>
      <c r="J68" s="532" t="s">
        <v>764</v>
      </c>
      <c r="K68" s="532">
        <v>1059626</v>
      </c>
      <c r="L68" s="532">
        <v>0</v>
      </c>
      <c r="M68" s="438"/>
      <c r="N68" s="438"/>
      <c r="O68" s="438"/>
      <c r="P68" s="438"/>
      <c r="Q68" s="438"/>
      <c r="R68" s="438"/>
      <c r="S68" s="438"/>
      <c r="T68" s="438"/>
      <c r="U68" s="438"/>
      <c r="V68" s="438"/>
      <c r="W68" s="438"/>
      <c r="X68" s="438"/>
      <c r="Y68" s="438"/>
      <c r="Z68" s="438"/>
      <c r="AA68" s="438"/>
      <c r="AB68" s="438"/>
      <c r="AC68" s="439"/>
      <c r="AD68" s="571"/>
      <c r="AE68" s="532"/>
      <c r="AF68" s="440" t="s">
        <v>1445</v>
      </c>
      <c r="AG68" s="539" t="s">
        <v>1080</v>
      </c>
      <c r="AH68" s="540" t="s">
        <v>1446</v>
      </c>
      <c r="AI68" s="541" t="s">
        <v>1079</v>
      </c>
      <c r="AJ68" s="441" t="s">
        <v>1080</v>
      </c>
      <c r="AK68" s="440" t="s">
        <v>1451</v>
      </c>
      <c r="AL68" s="441" t="s">
        <v>1080</v>
      </c>
      <c r="AM68" s="540" t="s">
        <v>1446</v>
      </c>
      <c r="AN68" s="440" t="s">
        <v>1452</v>
      </c>
      <c r="AO68" s="441" t="s">
        <v>1080</v>
      </c>
      <c r="AP68" s="440" t="s">
        <v>1079</v>
      </c>
      <c r="AQ68" s="441" t="s">
        <v>1080</v>
      </c>
      <c r="AR68" s="540" t="s">
        <v>1446</v>
      </c>
      <c r="AS68" s="440" t="s">
        <v>1450</v>
      </c>
      <c r="AT68" s="441" t="s">
        <v>1080</v>
      </c>
      <c r="AU68" s="440" t="s">
        <v>1445</v>
      </c>
      <c r="AV68" s="441" t="s">
        <v>1080</v>
      </c>
      <c r="AW68" s="540" t="s">
        <v>1446</v>
      </c>
      <c r="AX68" s="440" t="s">
        <v>1451</v>
      </c>
      <c r="AY68" s="441" t="s">
        <v>1080</v>
      </c>
      <c r="AZ68" s="440" t="s">
        <v>1452</v>
      </c>
      <c r="BA68" s="441" t="s">
        <v>1080</v>
      </c>
      <c r="BB68" s="540" t="s">
        <v>1446</v>
      </c>
      <c r="BC68" s="440" t="s">
        <v>1450</v>
      </c>
      <c r="BD68" s="441" t="s">
        <v>1080</v>
      </c>
      <c r="BE68" s="439"/>
      <c r="BF68" s="446"/>
    </row>
    <row r="69" spans="1:58" ht="17.25" customHeight="1">
      <c r="A69" s="532" t="s">
        <v>765</v>
      </c>
      <c r="B69" s="535">
        <v>66</v>
      </c>
      <c r="C69" s="532" t="s">
        <v>1324</v>
      </c>
      <c r="D69" s="532" t="s">
        <v>766</v>
      </c>
      <c r="E69" s="532" t="s">
        <v>675</v>
      </c>
      <c r="F69" s="532" t="s">
        <v>767</v>
      </c>
      <c r="G69" s="532" t="s">
        <v>1606</v>
      </c>
      <c r="H69" s="532" t="s">
        <v>675</v>
      </c>
      <c r="I69" s="532" t="s">
        <v>767</v>
      </c>
      <c r="J69" s="532" t="s">
        <v>1606</v>
      </c>
      <c r="K69" s="532">
        <v>1060118</v>
      </c>
      <c r="L69" s="532">
        <v>0</v>
      </c>
      <c r="M69" s="438"/>
      <c r="N69" s="438"/>
      <c r="O69" s="438"/>
      <c r="P69" s="438"/>
      <c r="Q69" s="438"/>
      <c r="R69" s="438"/>
      <c r="S69" s="438"/>
      <c r="T69" s="438"/>
      <c r="U69" s="438"/>
      <c r="V69" s="438"/>
      <c r="W69" s="438"/>
      <c r="X69" s="438"/>
      <c r="Y69" s="438"/>
      <c r="Z69" s="438"/>
      <c r="AA69" s="438"/>
      <c r="AB69" s="438"/>
      <c r="AC69" s="439"/>
      <c r="AD69" s="532"/>
      <c r="AE69" s="532"/>
      <c r="AF69" s="440" t="s">
        <v>1445</v>
      </c>
      <c r="AG69" s="539" t="s">
        <v>1080</v>
      </c>
      <c r="AH69" s="540" t="s">
        <v>1446</v>
      </c>
      <c r="AI69" s="541" t="s">
        <v>1079</v>
      </c>
      <c r="AJ69" s="441" t="s">
        <v>1080</v>
      </c>
      <c r="AK69" s="440" t="s">
        <v>1451</v>
      </c>
      <c r="AL69" s="441" t="s">
        <v>1080</v>
      </c>
      <c r="AM69" s="540" t="s">
        <v>1446</v>
      </c>
      <c r="AN69" s="440" t="s">
        <v>1452</v>
      </c>
      <c r="AO69" s="441" t="s">
        <v>1080</v>
      </c>
      <c r="AP69" s="440" t="s">
        <v>1079</v>
      </c>
      <c r="AQ69" s="441" t="s">
        <v>1080</v>
      </c>
      <c r="AR69" s="540" t="s">
        <v>1446</v>
      </c>
      <c r="AS69" s="440" t="s">
        <v>1450</v>
      </c>
      <c r="AT69" s="441" t="s">
        <v>1080</v>
      </c>
      <c r="AU69" s="440" t="s">
        <v>1445</v>
      </c>
      <c r="AV69" s="441" t="s">
        <v>1080</v>
      </c>
      <c r="AW69" s="540" t="s">
        <v>1446</v>
      </c>
      <c r="AX69" s="440" t="s">
        <v>1451</v>
      </c>
      <c r="AY69" s="441" t="s">
        <v>1080</v>
      </c>
      <c r="AZ69" s="440" t="s">
        <v>1452</v>
      </c>
      <c r="BA69" s="441" t="s">
        <v>1080</v>
      </c>
      <c r="BB69" s="540" t="s">
        <v>1446</v>
      </c>
      <c r="BC69" s="440" t="s">
        <v>1450</v>
      </c>
      <c r="BD69" s="441" t="s">
        <v>1080</v>
      </c>
      <c r="BE69" s="439"/>
      <c r="BF69" s="446"/>
    </row>
    <row r="70" spans="1:58" ht="17.25" customHeight="1">
      <c r="A70" s="532" t="s">
        <v>768</v>
      </c>
      <c r="B70" s="535">
        <v>67</v>
      </c>
      <c r="C70" s="532" t="s">
        <v>1325</v>
      </c>
      <c r="D70" s="532" t="s">
        <v>769</v>
      </c>
      <c r="E70" s="532" t="s">
        <v>574</v>
      </c>
      <c r="F70" s="532" t="s">
        <v>1205</v>
      </c>
      <c r="G70" s="532" t="s">
        <v>1826</v>
      </c>
      <c r="H70" s="532" t="s">
        <v>574</v>
      </c>
      <c r="I70" s="532" t="s">
        <v>1205</v>
      </c>
      <c r="J70" s="532" t="s">
        <v>1826</v>
      </c>
      <c r="K70" s="532">
        <v>1060185</v>
      </c>
      <c r="L70" s="532">
        <v>0</v>
      </c>
      <c r="M70" s="438"/>
      <c r="N70" s="438"/>
      <c r="O70" s="438"/>
      <c r="P70" s="438"/>
      <c r="Q70" s="438"/>
      <c r="R70" s="438"/>
      <c r="S70" s="438"/>
      <c r="T70" s="438"/>
      <c r="U70" s="438"/>
      <c r="V70" s="438"/>
      <c r="W70" s="438"/>
      <c r="X70" s="438"/>
      <c r="Y70" s="438"/>
      <c r="Z70" s="438"/>
      <c r="AA70" s="438"/>
      <c r="AB70" s="438"/>
      <c r="AC70" s="439"/>
      <c r="AD70" s="571"/>
      <c r="AE70" s="532"/>
      <c r="AF70" s="440" t="s">
        <v>1445</v>
      </c>
      <c r="AG70" s="539" t="s">
        <v>1080</v>
      </c>
      <c r="AH70" s="540" t="s">
        <v>1446</v>
      </c>
      <c r="AI70" s="541" t="s">
        <v>1079</v>
      </c>
      <c r="AJ70" s="441" t="s">
        <v>1080</v>
      </c>
      <c r="AK70" s="440" t="s">
        <v>1451</v>
      </c>
      <c r="AL70" s="441" t="s">
        <v>1080</v>
      </c>
      <c r="AM70" s="540" t="s">
        <v>1446</v>
      </c>
      <c r="AN70" s="440" t="s">
        <v>1452</v>
      </c>
      <c r="AO70" s="441" t="s">
        <v>1080</v>
      </c>
      <c r="AP70" s="440" t="s">
        <v>1079</v>
      </c>
      <c r="AQ70" s="441" t="s">
        <v>1080</v>
      </c>
      <c r="AR70" s="540" t="s">
        <v>1446</v>
      </c>
      <c r="AS70" s="440" t="s">
        <v>1450</v>
      </c>
      <c r="AT70" s="441" t="s">
        <v>1080</v>
      </c>
      <c r="AU70" s="440" t="s">
        <v>1445</v>
      </c>
      <c r="AV70" s="441" t="s">
        <v>1080</v>
      </c>
      <c r="AW70" s="540" t="s">
        <v>1446</v>
      </c>
      <c r="AX70" s="440" t="s">
        <v>1451</v>
      </c>
      <c r="AY70" s="441" t="s">
        <v>1080</v>
      </c>
      <c r="AZ70" s="440" t="s">
        <v>1452</v>
      </c>
      <c r="BA70" s="441" t="s">
        <v>1080</v>
      </c>
      <c r="BB70" s="540" t="s">
        <v>1446</v>
      </c>
      <c r="BC70" s="440" t="s">
        <v>1450</v>
      </c>
      <c r="BD70" s="441" t="s">
        <v>1080</v>
      </c>
      <c r="BE70" s="439"/>
      <c r="BF70" s="446"/>
    </row>
    <row r="71" spans="1:58" ht="17.25" customHeight="1">
      <c r="A71" s="532" t="s">
        <v>770</v>
      </c>
      <c r="B71" s="535">
        <v>68</v>
      </c>
      <c r="C71" s="532" t="s">
        <v>436</v>
      </c>
      <c r="D71" s="532" t="s">
        <v>771</v>
      </c>
      <c r="E71" s="532" t="s">
        <v>574</v>
      </c>
      <c r="F71" s="532" t="s">
        <v>772</v>
      </c>
      <c r="G71" s="532" t="s">
        <v>773</v>
      </c>
      <c r="H71" s="532" t="s">
        <v>574</v>
      </c>
      <c r="I71" s="532" t="s">
        <v>772</v>
      </c>
      <c r="J71" s="532" t="s">
        <v>773</v>
      </c>
      <c r="K71" s="532">
        <v>1059151</v>
      </c>
      <c r="L71" s="532">
        <v>0</v>
      </c>
      <c r="M71" s="438"/>
      <c r="N71" s="438"/>
      <c r="O71" s="438"/>
      <c r="P71" s="438"/>
      <c r="Q71" s="438"/>
      <c r="R71" s="438"/>
      <c r="S71" s="438"/>
      <c r="T71" s="438"/>
      <c r="U71" s="438"/>
      <c r="V71" s="438"/>
      <c r="W71" s="438"/>
      <c r="X71" s="438"/>
      <c r="Y71" s="438"/>
      <c r="Z71" s="438"/>
      <c r="AA71" s="438"/>
      <c r="AB71" s="438"/>
      <c r="AC71" s="439"/>
      <c r="AD71" s="571"/>
      <c r="AE71" s="532"/>
      <c r="AF71" s="440" t="s">
        <v>1445</v>
      </c>
      <c r="AG71" s="539" t="s">
        <v>1080</v>
      </c>
      <c r="AH71" s="540" t="s">
        <v>1446</v>
      </c>
      <c r="AI71" s="541" t="s">
        <v>1079</v>
      </c>
      <c r="AJ71" s="441" t="s">
        <v>1080</v>
      </c>
      <c r="AK71" s="440" t="s">
        <v>1451</v>
      </c>
      <c r="AL71" s="441" t="s">
        <v>1080</v>
      </c>
      <c r="AM71" s="540" t="s">
        <v>1446</v>
      </c>
      <c r="AN71" s="440" t="s">
        <v>1452</v>
      </c>
      <c r="AO71" s="441" t="s">
        <v>1080</v>
      </c>
      <c r="AP71" s="440" t="s">
        <v>1079</v>
      </c>
      <c r="AQ71" s="441" t="s">
        <v>1080</v>
      </c>
      <c r="AR71" s="540" t="s">
        <v>1446</v>
      </c>
      <c r="AS71" s="440" t="s">
        <v>1450</v>
      </c>
      <c r="AT71" s="441" t="s">
        <v>1080</v>
      </c>
      <c r="AU71" s="440" t="s">
        <v>1445</v>
      </c>
      <c r="AV71" s="441" t="s">
        <v>1080</v>
      </c>
      <c r="AW71" s="540" t="s">
        <v>1446</v>
      </c>
      <c r="AX71" s="440" t="s">
        <v>1451</v>
      </c>
      <c r="AY71" s="441" t="s">
        <v>1080</v>
      </c>
      <c r="AZ71" s="440" t="s">
        <v>1452</v>
      </c>
      <c r="BA71" s="441" t="s">
        <v>1080</v>
      </c>
      <c r="BB71" s="540" t="s">
        <v>1446</v>
      </c>
      <c r="BC71" s="440" t="s">
        <v>1450</v>
      </c>
      <c r="BD71" s="441" t="s">
        <v>1080</v>
      </c>
      <c r="BE71" s="439"/>
      <c r="BF71" s="446"/>
    </row>
    <row r="72" spans="1:58" ht="17.25" customHeight="1">
      <c r="A72" s="532" t="s">
        <v>774</v>
      </c>
      <c r="B72" s="535">
        <v>69</v>
      </c>
      <c r="C72" s="532" t="s">
        <v>1326</v>
      </c>
      <c r="D72" s="532" t="s">
        <v>1824</v>
      </c>
      <c r="E72" s="532" t="s">
        <v>675</v>
      </c>
      <c r="F72" s="532" t="s">
        <v>1699</v>
      </c>
      <c r="G72" s="532" t="s">
        <v>1827</v>
      </c>
      <c r="H72" s="532" t="s">
        <v>675</v>
      </c>
      <c r="I72" s="532" t="s">
        <v>1699</v>
      </c>
      <c r="J72" s="532" t="s">
        <v>1827</v>
      </c>
      <c r="K72" s="532">
        <v>1059288</v>
      </c>
      <c r="L72" s="532">
        <v>0</v>
      </c>
      <c r="M72" s="438"/>
      <c r="N72" s="438"/>
      <c r="O72" s="438"/>
      <c r="P72" s="438"/>
      <c r="Q72" s="438"/>
      <c r="R72" s="438"/>
      <c r="S72" s="438"/>
      <c r="T72" s="438"/>
      <c r="U72" s="438"/>
      <c r="V72" s="438"/>
      <c r="W72" s="438"/>
      <c r="X72" s="438"/>
      <c r="Y72" s="438"/>
      <c r="Z72" s="438"/>
      <c r="AA72" s="438"/>
      <c r="AB72" s="438"/>
      <c r="AC72" s="439"/>
      <c r="AD72" s="571"/>
      <c r="AE72" s="532"/>
      <c r="AF72" s="440" t="s">
        <v>1445</v>
      </c>
      <c r="AG72" s="539" t="s">
        <v>1080</v>
      </c>
      <c r="AH72" s="540" t="s">
        <v>1446</v>
      </c>
      <c r="AI72" s="541" t="s">
        <v>1079</v>
      </c>
      <c r="AJ72" s="441" t="s">
        <v>1080</v>
      </c>
      <c r="AK72" s="440" t="s">
        <v>1451</v>
      </c>
      <c r="AL72" s="441" t="s">
        <v>1080</v>
      </c>
      <c r="AM72" s="540" t="s">
        <v>1446</v>
      </c>
      <c r="AN72" s="440" t="s">
        <v>1452</v>
      </c>
      <c r="AO72" s="441" t="s">
        <v>1080</v>
      </c>
      <c r="AP72" s="440" t="s">
        <v>1079</v>
      </c>
      <c r="AQ72" s="441" t="s">
        <v>1080</v>
      </c>
      <c r="AR72" s="540" t="s">
        <v>1446</v>
      </c>
      <c r="AS72" s="440" t="s">
        <v>1450</v>
      </c>
      <c r="AT72" s="441" t="s">
        <v>1080</v>
      </c>
      <c r="AU72" s="440" t="s">
        <v>1445</v>
      </c>
      <c r="AV72" s="441" t="s">
        <v>1080</v>
      </c>
      <c r="AW72" s="540" t="s">
        <v>1446</v>
      </c>
      <c r="AX72" s="440" t="s">
        <v>1451</v>
      </c>
      <c r="AY72" s="441" t="s">
        <v>1080</v>
      </c>
      <c r="AZ72" s="440" t="s">
        <v>1452</v>
      </c>
      <c r="BA72" s="441" t="s">
        <v>1080</v>
      </c>
      <c r="BB72" s="540" t="s">
        <v>1446</v>
      </c>
      <c r="BC72" s="440" t="s">
        <v>1450</v>
      </c>
      <c r="BD72" s="441" t="s">
        <v>1080</v>
      </c>
      <c r="BE72" s="439"/>
      <c r="BF72" s="446"/>
    </row>
    <row r="73" spans="1:58" ht="17.25" customHeight="1">
      <c r="A73" s="532" t="s">
        <v>1399</v>
      </c>
      <c r="B73" s="535">
        <v>70</v>
      </c>
      <c r="C73" s="532" t="s">
        <v>1383</v>
      </c>
      <c r="D73" s="532" t="s">
        <v>1292</v>
      </c>
      <c r="E73" s="532" t="s">
        <v>675</v>
      </c>
      <c r="F73" s="532" t="s">
        <v>775</v>
      </c>
      <c r="G73" s="532" t="s">
        <v>776</v>
      </c>
      <c r="H73" s="532" t="s">
        <v>675</v>
      </c>
      <c r="I73" s="532" t="s">
        <v>775</v>
      </c>
      <c r="J73" s="532" t="s">
        <v>776</v>
      </c>
      <c r="K73" s="532">
        <v>1053771</v>
      </c>
      <c r="L73" s="532">
        <v>0</v>
      </c>
      <c r="M73" s="438"/>
      <c r="N73" s="438"/>
      <c r="O73" s="438"/>
      <c r="P73" s="438"/>
      <c r="Q73" s="438"/>
      <c r="R73" s="438"/>
      <c r="S73" s="438"/>
      <c r="T73" s="438"/>
      <c r="U73" s="438"/>
      <c r="V73" s="438"/>
      <c r="W73" s="438"/>
      <c r="X73" s="438"/>
      <c r="Y73" s="438"/>
      <c r="Z73" s="438"/>
      <c r="AA73" s="438"/>
      <c r="AB73" s="438"/>
      <c r="AC73" s="439"/>
      <c r="AD73" s="532"/>
      <c r="AE73" s="532"/>
      <c r="AF73" s="440" t="s">
        <v>1445</v>
      </c>
      <c r="AG73" s="539" t="s">
        <v>1080</v>
      </c>
      <c r="AH73" s="540" t="s">
        <v>1446</v>
      </c>
      <c r="AI73" s="541" t="s">
        <v>1079</v>
      </c>
      <c r="AJ73" s="441" t="s">
        <v>1080</v>
      </c>
      <c r="AK73" s="440" t="s">
        <v>1451</v>
      </c>
      <c r="AL73" s="441" t="s">
        <v>1080</v>
      </c>
      <c r="AM73" s="540" t="s">
        <v>1446</v>
      </c>
      <c r="AN73" s="440" t="s">
        <v>1452</v>
      </c>
      <c r="AO73" s="441" t="s">
        <v>1080</v>
      </c>
      <c r="AP73" s="440" t="s">
        <v>1079</v>
      </c>
      <c r="AQ73" s="441" t="s">
        <v>1080</v>
      </c>
      <c r="AR73" s="540" t="s">
        <v>1446</v>
      </c>
      <c r="AS73" s="440" t="s">
        <v>1450</v>
      </c>
      <c r="AT73" s="441" t="s">
        <v>1080</v>
      </c>
      <c r="AU73" s="440" t="s">
        <v>1445</v>
      </c>
      <c r="AV73" s="441" t="s">
        <v>1080</v>
      </c>
      <c r="AW73" s="540" t="s">
        <v>1446</v>
      </c>
      <c r="AX73" s="440" t="s">
        <v>1451</v>
      </c>
      <c r="AY73" s="441" t="s">
        <v>1080</v>
      </c>
      <c r="AZ73" s="440" t="s">
        <v>1452</v>
      </c>
      <c r="BA73" s="441" t="s">
        <v>1080</v>
      </c>
      <c r="BB73" s="540" t="s">
        <v>1446</v>
      </c>
      <c r="BC73" s="440" t="s">
        <v>1450</v>
      </c>
      <c r="BD73" s="441" t="s">
        <v>1080</v>
      </c>
      <c r="BE73" s="439"/>
      <c r="BF73" s="446"/>
    </row>
    <row r="74" spans="1:58" ht="17.25" customHeight="1">
      <c r="A74" s="532" t="s">
        <v>777</v>
      </c>
      <c r="B74" s="535">
        <v>71</v>
      </c>
      <c r="C74" s="532" t="s">
        <v>1327</v>
      </c>
      <c r="D74" s="532" t="s">
        <v>778</v>
      </c>
      <c r="E74" s="532" t="s">
        <v>574</v>
      </c>
      <c r="F74" s="532" t="s">
        <v>1651</v>
      </c>
      <c r="G74" s="532" t="s">
        <v>779</v>
      </c>
      <c r="H74" s="532" t="s">
        <v>574</v>
      </c>
      <c r="I74" s="532" t="s">
        <v>1651</v>
      </c>
      <c r="J74" s="532" t="s">
        <v>779</v>
      </c>
      <c r="K74" s="532">
        <v>1060131</v>
      </c>
      <c r="L74" s="532">
        <v>0</v>
      </c>
      <c r="M74" s="438"/>
      <c r="N74" s="438"/>
      <c r="O74" s="438"/>
      <c r="P74" s="438"/>
      <c r="Q74" s="438"/>
      <c r="R74" s="438"/>
      <c r="S74" s="438"/>
      <c r="T74" s="438"/>
      <c r="U74" s="438"/>
      <c r="V74" s="438"/>
      <c r="W74" s="438"/>
      <c r="X74" s="438"/>
      <c r="Y74" s="438"/>
      <c r="Z74" s="438"/>
      <c r="AA74" s="438"/>
      <c r="AB74" s="438"/>
      <c r="AC74" s="439"/>
      <c r="AD74" s="571"/>
      <c r="AE74" s="532"/>
      <c r="AF74" s="440" t="s">
        <v>1445</v>
      </c>
      <c r="AG74" s="539" t="s">
        <v>1080</v>
      </c>
      <c r="AH74" s="540" t="s">
        <v>1446</v>
      </c>
      <c r="AI74" s="541" t="s">
        <v>1079</v>
      </c>
      <c r="AJ74" s="441" t="s">
        <v>1080</v>
      </c>
      <c r="AK74" s="440" t="s">
        <v>1451</v>
      </c>
      <c r="AL74" s="441" t="s">
        <v>1080</v>
      </c>
      <c r="AM74" s="540" t="s">
        <v>1446</v>
      </c>
      <c r="AN74" s="440" t="s">
        <v>1452</v>
      </c>
      <c r="AO74" s="441" t="s">
        <v>1080</v>
      </c>
      <c r="AP74" s="440" t="s">
        <v>1079</v>
      </c>
      <c r="AQ74" s="441" t="s">
        <v>1080</v>
      </c>
      <c r="AR74" s="540" t="s">
        <v>1446</v>
      </c>
      <c r="AS74" s="440" t="s">
        <v>1450</v>
      </c>
      <c r="AT74" s="441" t="s">
        <v>1080</v>
      </c>
      <c r="AU74" s="440" t="s">
        <v>1445</v>
      </c>
      <c r="AV74" s="441" t="s">
        <v>1080</v>
      </c>
      <c r="AW74" s="540" t="s">
        <v>1446</v>
      </c>
      <c r="AX74" s="440" t="s">
        <v>1451</v>
      </c>
      <c r="AY74" s="441" t="s">
        <v>1080</v>
      </c>
      <c r="AZ74" s="440" t="s">
        <v>1452</v>
      </c>
      <c r="BA74" s="441" t="s">
        <v>1080</v>
      </c>
      <c r="BB74" s="540" t="s">
        <v>1446</v>
      </c>
      <c r="BC74" s="440" t="s">
        <v>1450</v>
      </c>
      <c r="BD74" s="441" t="s">
        <v>1080</v>
      </c>
      <c r="BE74" s="439"/>
      <c r="BF74" s="446"/>
    </row>
    <row r="75" spans="1:58" ht="17.25" customHeight="1">
      <c r="A75" s="532" t="s">
        <v>780</v>
      </c>
      <c r="B75" s="535">
        <v>72</v>
      </c>
      <c r="C75" s="532" t="s">
        <v>1328</v>
      </c>
      <c r="D75" s="532" t="s">
        <v>1422</v>
      </c>
      <c r="E75" s="532" t="s">
        <v>781</v>
      </c>
      <c r="F75" s="532" t="s">
        <v>782</v>
      </c>
      <c r="G75" s="532" t="s">
        <v>783</v>
      </c>
      <c r="H75" s="532" t="s">
        <v>781</v>
      </c>
      <c r="I75" s="532" t="s">
        <v>782</v>
      </c>
      <c r="J75" s="532" t="s">
        <v>783</v>
      </c>
      <c r="K75" s="532">
        <v>1058141</v>
      </c>
      <c r="L75" s="532">
        <v>0</v>
      </c>
      <c r="M75" s="438"/>
      <c r="N75" s="438"/>
      <c r="O75" s="438"/>
      <c r="P75" s="438"/>
      <c r="Q75" s="438"/>
      <c r="R75" s="438"/>
      <c r="S75" s="438"/>
      <c r="T75" s="438"/>
      <c r="U75" s="438"/>
      <c r="V75" s="438"/>
      <c r="W75" s="438"/>
      <c r="X75" s="438"/>
      <c r="Y75" s="438"/>
      <c r="Z75" s="438"/>
      <c r="AA75" s="438"/>
      <c r="AB75" s="438"/>
      <c r="AC75" s="439"/>
      <c r="AD75" s="571"/>
      <c r="AE75" s="532"/>
      <c r="AF75" s="440" t="s">
        <v>1445</v>
      </c>
      <c r="AG75" s="539" t="s">
        <v>1080</v>
      </c>
      <c r="AH75" s="540" t="s">
        <v>1446</v>
      </c>
      <c r="AI75" s="541" t="s">
        <v>1079</v>
      </c>
      <c r="AJ75" s="441" t="s">
        <v>1080</v>
      </c>
      <c r="AK75" s="440" t="s">
        <v>1451</v>
      </c>
      <c r="AL75" s="441" t="s">
        <v>1080</v>
      </c>
      <c r="AM75" s="540" t="s">
        <v>1446</v>
      </c>
      <c r="AN75" s="440" t="s">
        <v>1452</v>
      </c>
      <c r="AO75" s="441" t="s">
        <v>1080</v>
      </c>
      <c r="AP75" s="440" t="s">
        <v>1079</v>
      </c>
      <c r="AQ75" s="441" t="s">
        <v>1080</v>
      </c>
      <c r="AR75" s="540" t="s">
        <v>1446</v>
      </c>
      <c r="AS75" s="440" t="s">
        <v>1450</v>
      </c>
      <c r="AT75" s="441" t="s">
        <v>1080</v>
      </c>
      <c r="AU75" s="440" t="s">
        <v>1445</v>
      </c>
      <c r="AV75" s="441" t="s">
        <v>1080</v>
      </c>
      <c r="AW75" s="540" t="s">
        <v>1446</v>
      </c>
      <c r="AX75" s="440" t="s">
        <v>1451</v>
      </c>
      <c r="AY75" s="441" t="s">
        <v>1080</v>
      </c>
      <c r="AZ75" s="440" t="s">
        <v>1452</v>
      </c>
      <c r="BA75" s="441" t="s">
        <v>1080</v>
      </c>
      <c r="BB75" s="540" t="s">
        <v>1446</v>
      </c>
      <c r="BC75" s="440" t="s">
        <v>1450</v>
      </c>
      <c r="BD75" s="441" t="s">
        <v>1080</v>
      </c>
      <c r="BE75" s="439"/>
      <c r="BF75" s="446"/>
    </row>
    <row r="76" spans="1:58" ht="17.25" customHeight="1">
      <c r="A76" s="532" t="s">
        <v>784</v>
      </c>
      <c r="B76" s="535">
        <v>73</v>
      </c>
      <c r="C76" s="532" t="s">
        <v>1329</v>
      </c>
      <c r="D76" s="532" t="s">
        <v>785</v>
      </c>
      <c r="E76" s="532" t="s">
        <v>675</v>
      </c>
      <c r="F76" s="532" t="s">
        <v>1652</v>
      </c>
      <c r="G76" s="532" t="s">
        <v>1653</v>
      </c>
      <c r="H76" s="532" t="s">
        <v>675</v>
      </c>
      <c r="I76" s="532" t="s">
        <v>1652</v>
      </c>
      <c r="J76" s="532" t="s">
        <v>1653</v>
      </c>
      <c r="K76" s="532">
        <v>1060099</v>
      </c>
      <c r="L76" s="532">
        <v>0</v>
      </c>
      <c r="M76" s="438"/>
      <c r="N76" s="438"/>
      <c r="O76" s="438"/>
      <c r="P76" s="438"/>
      <c r="Q76" s="438"/>
      <c r="R76" s="438"/>
      <c r="S76" s="438"/>
      <c r="T76" s="438"/>
      <c r="U76" s="438"/>
      <c r="V76" s="438"/>
      <c r="W76" s="438"/>
      <c r="X76" s="438"/>
      <c r="Y76" s="438"/>
      <c r="Z76" s="438"/>
      <c r="AA76" s="438"/>
      <c r="AB76" s="438"/>
      <c r="AC76" s="439"/>
      <c r="AD76" s="571"/>
      <c r="AE76" s="532"/>
      <c r="AF76" s="440" t="s">
        <v>1445</v>
      </c>
      <c r="AG76" s="539" t="s">
        <v>1080</v>
      </c>
      <c r="AH76" s="540" t="s">
        <v>1446</v>
      </c>
      <c r="AI76" s="541" t="s">
        <v>1079</v>
      </c>
      <c r="AJ76" s="441" t="s">
        <v>1080</v>
      </c>
      <c r="AK76" s="440" t="s">
        <v>1451</v>
      </c>
      <c r="AL76" s="441" t="s">
        <v>1080</v>
      </c>
      <c r="AM76" s="540" t="s">
        <v>1446</v>
      </c>
      <c r="AN76" s="440" t="s">
        <v>1452</v>
      </c>
      <c r="AO76" s="441" t="s">
        <v>1080</v>
      </c>
      <c r="AP76" s="440" t="s">
        <v>1079</v>
      </c>
      <c r="AQ76" s="441" t="s">
        <v>1080</v>
      </c>
      <c r="AR76" s="540" t="s">
        <v>1446</v>
      </c>
      <c r="AS76" s="440" t="s">
        <v>1450</v>
      </c>
      <c r="AT76" s="441" t="s">
        <v>1080</v>
      </c>
      <c r="AU76" s="440" t="s">
        <v>1445</v>
      </c>
      <c r="AV76" s="441" t="s">
        <v>1080</v>
      </c>
      <c r="AW76" s="540" t="s">
        <v>1446</v>
      </c>
      <c r="AX76" s="440" t="s">
        <v>1451</v>
      </c>
      <c r="AY76" s="441" t="s">
        <v>1080</v>
      </c>
      <c r="AZ76" s="440" t="s">
        <v>1452</v>
      </c>
      <c r="BA76" s="441" t="s">
        <v>1080</v>
      </c>
      <c r="BB76" s="540" t="s">
        <v>1446</v>
      </c>
      <c r="BC76" s="440" t="s">
        <v>1450</v>
      </c>
      <c r="BD76" s="441" t="s">
        <v>1080</v>
      </c>
      <c r="BE76" s="439"/>
      <c r="BF76" s="446"/>
    </row>
    <row r="77" spans="1:58" ht="17.25" customHeight="1">
      <c r="A77" s="532" t="s">
        <v>786</v>
      </c>
      <c r="B77" s="535">
        <v>74</v>
      </c>
      <c r="C77" s="532" t="s">
        <v>1330</v>
      </c>
      <c r="D77" s="532" t="s">
        <v>625</v>
      </c>
      <c r="E77" s="532" t="s">
        <v>574</v>
      </c>
      <c r="F77" s="532" t="s">
        <v>626</v>
      </c>
      <c r="G77" s="532" t="s">
        <v>627</v>
      </c>
      <c r="H77" s="532" t="s">
        <v>574</v>
      </c>
      <c r="I77" s="532" t="s">
        <v>626</v>
      </c>
      <c r="J77" s="532" t="s">
        <v>627</v>
      </c>
      <c r="K77" s="532">
        <v>1060115</v>
      </c>
      <c r="L77" s="532">
        <v>0</v>
      </c>
      <c r="M77" s="438"/>
      <c r="N77" s="438"/>
      <c r="O77" s="438"/>
      <c r="P77" s="438"/>
      <c r="Q77" s="438"/>
      <c r="R77" s="438"/>
      <c r="S77" s="438"/>
      <c r="T77" s="438"/>
      <c r="U77" s="438"/>
      <c r="V77" s="438"/>
      <c r="W77" s="438"/>
      <c r="X77" s="438"/>
      <c r="Y77" s="438"/>
      <c r="Z77" s="438"/>
      <c r="AA77" s="438"/>
      <c r="AB77" s="438"/>
      <c r="AC77" s="439"/>
      <c r="AD77" s="571"/>
      <c r="AE77" s="532"/>
      <c r="AF77" s="440" t="s">
        <v>1445</v>
      </c>
      <c r="AG77" s="539" t="s">
        <v>1080</v>
      </c>
      <c r="AH77" s="540" t="s">
        <v>1446</v>
      </c>
      <c r="AI77" s="541" t="s">
        <v>1079</v>
      </c>
      <c r="AJ77" s="441" t="s">
        <v>1080</v>
      </c>
      <c r="AK77" s="440" t="s">
        <v>1451</v>
      </c>
      <c r="AL77" s="441" t="s">
        <v>1080</v>
      </c>
      <c r="AM77" s="540" t="s">
        <v>1446</v>
      </c>
      <c r="AN77" s="440" t="s">
        <v>1452</v>
      </c>
      <c r="AO77" s="441" t="s">
        <v>1080</v>
      </c>
      <c r="AP77" s="440" t="s">
        <v>1079</v>
      </c>
      <c r="AQ77" s="441" t="s">
        <v>1080</v>
      </c>
      <c r="AR77" s="540" t="s">
        <v>1446</v>
      </c>
      <c r="AS77" s="440" t="s">
        <v>1450</v>
      </c>
      <c r="AT77" s="441" t="s">
        <v>1080</v>
      </c>
      <c r="AU77" s="440" t="s">
        <v>1445</v>
      </c>
      <c r="AV77" s="441" t="s">
        <v>1080</v>
      </c>
      <c r="AW77" s="540" t="s">
        <v>1446</v>
      </c>
      <c r="AX77" s="440" t="s">
        <v>1451</v>
      </c>
      <c r="AY77" s="441" t="s">
        <v>1080</v>
      </c>
      <c r="AZ77" s="440" t="s">
        <v>1452</v>
      </c>
      <c r="BA77" s="441" t="s">
        <v>1080</v>
      </c>
      <c r="BB77" s="540" t="s">
        <v>1446</v>
      </c>
      <c r="BC77" s="440" t="s">
        <v>1450</v>
      </c>
      <c r="BD77" s="441" t="s">
        <v>1080</v>
      </c>
      <c r="BE77" s="439"/>
      <c r="BF77" s="446"/>
    </row>
    <row r="78" spans="1:58" ht="17.25" customHeight="1">
      <c r="A78" s="532" t="s">
        <v>787</v>
      </c>
      <c r="B78" s="535">
        <v>75</v>
      </c>
      <c r="C78" s="532" t="s">
        <v>1607</v>
      </c>
      <c r="D78" s="532" t="s">
        <v>788</v>
      </c>
      <c r="E78" s="532" t="s">
        <v>675</v>
      </c>
      <c r="F78" s="532" t="s">
        <v>789</v>
      </c>
      <c r="G78" s="532" t="s">
        <v>790</v>
      </c>
      <c r="H78" s="532" t="s">
        <v>675</v>
      </c>
      <c r="I78" s="532" t="s">
        <v>789</v>
      </c>
      <c r="J78" s="532" t="s">
        <v>790</v>
      </c>
      <c r="K78" s="532">
        <v>1060102</v>
      </c>
      <c r="L78" s="532">
        <v>0</v>
      </c>
      <c r="M78" s="438"/>
      <c r="N78" s="438"/>
      <c r="O78" s="438"/>
      <c r="P78" s="438"/>
      <c r="Q78" s="438"/>
      <c r="R78" s="438"/>
      <c r="S78" s="438"/>
      <c r="T78" s="438"/>
      <c r="U78" s="438"/>
      <c r="V78" s="438"/>
      <c r="W78" s="438"/>
      <c r="X78" s="438"/>
      <c r="Y78" s="438"/>
      <c r="Z78" s="438"/>
      <c r="AA78" s="438"/>
      <c r="AB78" s="438"/>
      <c r="AC78" s="439"/>
      <c r="AD78" s="532"/>
      <c r="AE78" s="532"/>
      <c r="AF78" s="440" t="s">
        <v>1445</v>
      </c>
      <c r="AG78" s="539" t="s">
        <v>1080</v>
      </c>
      <c r="AH78" s="540" t="s">
        <v>1446</v>
      </c>
      <c r="AI78" s="541" t="s">
        <v>1079</v>
      </c>
      <c r="AJ78" s="441" t="s">
        <v>1080</v>
      </c>
      <c r="AK78" s="440" t="s">
        <v>1451</v>
      </c>
      <c r="AL78" s="441" t="s">
        <v>1080</v>
      </c>
      <c r="AM78" s="540" t="s">
        <v>1446</v>
      </c>
      <c r="AN78" s="440" t="s">
        <v>1452</v>
      </c>
      <c r="AO78" s="441" t="s">
        <v>1080</v>
      </c>
      <c r="AP78" s="440" t="s">
        <v>1079</v>
      </c>
      <c r="AQ78" s="441" t="s">
        <v>1080</v>
      </c>
      <c r="AR78" s="540" t="s">
        <v>1446</v>
      </c>
      <c r="AS78" s="440" t="s">
        <v>1450</v>
      </c>
      <c r="AT78" s="441" t="s">
        <v>1080</v>
      </c>
      <c r="AU78" s="440" t="s">
        <v>1445</v>
      </c>
      <c r="AV78" s="441" t="s">
        <v>1080</v>
      </c>
      <c r="AW78" s="540" t="s">
        <v>1446</v>
      </c>
      <c r="AX78" s="440" t="s">
        <v>1451</v>
      </c>
      <c r="AY78" s="441" t="s">
        <v>1080</v>
      </c>
      <c r="AZ78" s="440" t="s">
        <v>1452</v>
      </c>
      <c r="BA78" s="441" t="s">
        <v>1080</v>
      </c>
      <c r="BB78" s="540" t="s">
        <v>1446</v>
      </c>
      <c r="BC78" s="440" t="s">
        <v>1450</v>
      </c>
      <c r="BD78" s="441" t="s">
        <v>1080</v>
      </c>
      <c r="BE78" s="439"/>
      <c r="BF78" s="446"/>
    </row>
    <row r="79" spans="1:58" ht="17.25" customHeight="1">
      <c r="A79" s="532" t="s">
        <v>1937</v>
      </c>
      <c r="B79" s="535">
        <v>76</v>
      </c>
      <c r="C79" s="532" t="s">
        <v>1331</v>
      </c>
      <c r="D79" s="532" t="s">
        <v>791</v>
      </c>
      <c r="E79" s="532" t="s">
        <v>675</v>
      </c>
      <c r="F79" s="532" t="s">
        <v>792</v>
      </c>
      <c r="G79" s="532" t="s">
        <v>793</v>
      </c>
      <c r="H79" s="532" t="s">
        <v>675</v>
      </c>
      <c r="I79" s="532" t="s">
        <v>792</v>
      </c>
      <c r="J79" s="532" t="s">
        <v>793</v>
      </c>
      <c r="K79" s="532">
        <v>1061838</v>
      </c>
      <c r="L79" s="532">
        <v>0</v>
      </c>
      <c r="M79" s="438"/>
      <c r="N79" s="438"/>
      <c r="O79" s="438"/>
      <c r="P79" s="438"/>
      <c r="Q79" s="438"/>
      <c r="R79" s="438"/>
      <c r="S79" s="438"/>
      <c r="T79" s="438"/>
      <c r="U79" s="438"/>
      <c r="V79" s="438"/>
      <c r="W79" s="438"/>
      <c r="X79" s="438"/>
      <c r="Y79" s="438"/>
      <c r="Z79" s="438"/>
      <c r="AA79" s="438"/>
      <c r="AB79" s="438"/>
      <c r="AC79" s="439"/>
      <c r="AD79" s="571"/>
      <c r="AE79" s="532"/>
      <c r="AF79" s="440" t="s">
        <v>1445</v>
      </c>
      <c r="AG79" s="539" t="s">
        <v>1080</v>
      </c>
      <c r="AH79" s="540" t="s">
        <v>1446</v>
      </c>
      <c r="AI79" s="541" t="s">
        <v>1079</v>
      </c>
      <c r="AJ79" s="441" t="s">
        <v>1080</v>
      </c>
      <c r="AK79" s="440" t="s">
        <v>1451</v>
      </c>
      <c r="AL79" s="441" t="s">
        <v>1080</v>
      </c>
      <c r="AM79" s="540" t="s">
        <v>1446</v>
      </c>
      <c r="AN79" s="440" t="s">
        <v>1452</v>
      </c>
      <c r="AO79" s="441" t="s">
        <v>1080</v>
      </c>
      <c r="AP79" s="440" t="s">
        <v>1079</v>
      </c>
      <c r="AQ79" s="441" t="s">
        <v>1080</v>
      </c>
      <c r="AR79" s="540" t="s">
        <v>1446</v>
      </c>
      <c r="AS79" s="440" t="s">
        <v>1450</v>
      </c>
      <c r="AT79" s="441" t="s">
        <v>1080</v>
      </c>
      <c r="AU79" s="440" t="s">
        <v>1445</v>
      </c>
      <c r="AV79" s="441" t="s">
        <v>1080</v>
      </c>
      <c r="AW79" s="540" t="s">
        <v>1446</v>
      </c>
      <c r="AX79" s="440" t="s">
        <v>1451</v>
      </c>
      <c r="AY79" s="441" t="s">
        <v>1080</v>
      </c>
      <c r="AZ79" s="440" t="s">
        <v>1452</v>
      </c>
      <c r="BA79" s="441" t="s">
        <v>1080</v>
      </c>
      <c r="BB79" s="540" t="s">
        <v>1446</v>
      </c>
      <c r="BC79" s="440" t="s">
        <v>1450</v>
      </c>
      <c r="BD79" s="441" t="s">
        <v>1080</v>
      </c>
      <c r="BE79" s="439"/>
      <c r="BF79" s="446"/>
    </row>
    <row r="80" spans="1:58" ht="17.25" customHeight="1">
      <c r="A80" s="532" t="s">
        <v>794</v>
      </c>
      <c r="B80" s="535">
        <v>77</v>
      </c>
      <c r="C80" s="532" t="s">
        <v>1332</v>
      </c>
      <c r="D80" s="532" t="s">
        <v>795</v>
      </c>
      <c r="E80" s="532" t="s">
        <v>675</v>
      </c>
      <c r="F80" s="532" t="s">
        <v>796</v>
      </c>
      <c r="G80" s="532" t="s">
        <v>797</v>
      </c>
      <c r="H80" s="532" t="s">
        <v>675</v>
      </c>
      <c r="I80" s="532" t="s">
        <v>796</v>
      </c>
      <c r="J80" s="532" t="s">
        <v>797</v>
      </c>
      <c r="K80" s="532">
        <v>1061839</v>
      </c>
      <c r="L80" s="532">
        <v>0</v>
      </c>
      <c r="M80" s="438"/>
      <c r="N80" s="438"/>
      <c r="O80" s="438"/>
      <c r="P80" s="438"/>
      <c r="Q80" s="438"/>
      <c r="R80" s="438"/>
      <c r="S80" s="438"/>
      <c r="T80" s="438"/>
      <c r="U80" s="438"/>
      <c r="V80" s="438"/>
      <c r="W80" s="438"/>
      <c r="X80" s="438"/>
      <c r="Y80" s="438"/>
      <c r="Z80" s="438"/>
      <c r="AA80" s="438"/>
      <c r="AB80" s="438"/>
      <c r="AC80" s="439"/>
      <c r="AD80" s="571"/>
      <c r="AE80" s="532"/>
      <c r="AF80" s="440" t="s">
        <v>1445</v>
      </c>
      <c r="AG80" s="539" t="s">
        <v>1080</v>
      </c>
      <c r="AH80" s="540" t="s">
        <v>1446</v>
      </c>
      <c r="AI80" s="541" t="s">
        <v>1079</v>
      </c>
      <c r="AJ80" s="441" t="s">
        <v>1080</v>
      </c>
      <c r="AK80" s="440" t="s">
        <v>1451</v>
      </c>
      <c r="AL80" s="441" t="s">
        <v>1080</v>
      </c>
      <c r="AM80" s="540" t="s">
        <v>1446</v>
      </c>
      <c r="AN80" s="440" t="s">
        <v>1452</v>
      </c>
      <c r="AO80" s="441" t="s">
        <v>1080</v>
      </c>
      <c r="AP80" s="440" t="s">
        <v>1079</v>
      </c>
      <c r="AQ80" s="441" t="s">
        <v>1080</v>
      </c>
      <c r="AR80" s="540" t="s">
        <v>1446</v>
      </c>
      <c r="AS80" s="440" t="s">
        <v>1450</v>
      </c>
      <c r="AT80" s="441" t="s">
        <v>1080</v>
      </c>
      <c r="AU80" s="440" t="s">
        <v>1445</v>
      </c>
      <c r="AV80" s="441" t="s">
        <v>1080</v>
      </c>
      <c r="AW80" s="540" t="s">
        <v>1446</v>
      </c>
      <c r="AX80" s="440" t="s">
        <v>1451</v>
      </c>
      <c r="AY80" s="441" t="s">
        <v>1080</v>
      </c>
      <c r="AZ80" s="440" t="s">
        <v>1452</v>
      </c>
      <c r="BA80" s="441" t="s">
        <v>1080</v>
      </c>
      <c r="BB80" s="540" t="s">
        <v>1446</v>
      </c>
      <c r="BC80" s="440" t="s">
        <v>1450</v>
      </c>
      <c r="BD80" s="441" t="s">
        <v>1080</v>
      </c>
      <c r="BE80" s="439"/>
      <c r="BF80" s="446"/>
    </row>
    <row r="81" spans="1:58" ht="17.25" customHeight="1">
      <c r="A81" s="532" t="s">
        <v>798</v>
      </c>
      <c r="B81" s="535">
        <v>78</v>
      </c>
      <c r="C81" s="532" t="s">
        <v>1828</v>
      </c>
      <c r="D81" s="532" t="s">
        <v>1423</v>
      </c>
      <c r="E81" s="532" t="s">
        <v>675</v>
      </c>
      <c r="F81" s="532" t="s">
        <v>799</v>
      </c>
      <c r="G81" s="532" t="s">
        <v>800</v>
      </c>
      <c r="H81" s="532" t="s">
        <v>675</v>
      </c>
      <c r="I81" s="532" t="s">
        <v>799</v>
      </c>
      <c r="J81" s="532" t="s">
        <v>800</v>
      </c>
      <c r="K81" s="532">
        <v>1061821</v>
      </c>
      <c r="L81" s="532">
        <v>0</v>
      </c>
      <c r="M81" s="438"/>
      <c r="N81" s="438"/>
      <c r="O81" s="438"/>
      <c r="P81" s="438"/>
      <c r="Q81" s="438"/>
      <c r="R81" s="438"/>
      <c r="S81" s="438"/>
      <c r="T81" s="438"/>
      <c r="U81" s="438"/>
      <c r="V81" s="438"/>
      <c r="W81" s="438"/>
      <c r="X81" s="438"/>
      <c r="Y81" s="438"/>
      <c r="Z81" s="438"/>
      <c r="AA81" s="438"/>
      <c r="AB81" s="438"/>
      <c r="AC81" s="439"/>
      <c r="AD81" s="571"/>
      <c r="AE81" s="532"/>
      <c r="AF81" s="440" t="s">
        <v>1445</v>
      </c>
      <c r="AG81" s="539" t="s">
        <v>1080</v>
      </c>
      <c r="AH81" s="540" t="s">
        <v>1446</v>
      </c>
      <c r="AI81" s="541" t="s">
        <v>1079</v>
      </c>
      <c r="AJ81" s="441" t="s">
        <v>1080</v>
      </c>
      <c r="AK81" s="440" t="s">
        <v>1451</v>
      </c>
      <c r="AL81" s="441" t="s">
        <v>1080</v>
      </c>
      <c r="AM81" s="540" t="s">
        <v>1446</v>
      </c>
      <c r="AN81" s="440" t="s">
        <v>1452</v>
      </c>
      <c r="AO81" s="441" t="s">
        <v>1080</v>
      </c>
      <c r="AP81" s="440" t="s">
        <v>1079</v>
      </c>
      <c r="AQ81" s="441" t="s">
        <v>1080</v>
      </c>
      <c r="AR81" s="540" t="s">
        <v>1446</v>
      </c>
      <c r="AS81" s="440" t="s">
        <v>1450</v>
      </c>
      <c r="AT81" s="441" t="s">
        <v>1080</v>
      </c>
      <c r="AU81" s="440" t="s">
        <v>1445</v>
      </c>
      <c r="AV81" s="441" t="s">
        <v>1080</v>
      </c>
      <c r="AW81" s="540" t="s">
        <v>1446</v>
      </c>
      <c r="AX81" s="440" t="s">
        <v>1451</v>
      </c>
      <c r="AY81" s="441" t="s">
        <v>1080</v>
      </c>
      <c r="AZ81" s="440" t="s">
        <v>1452</v>
      </c>
      <c r="BA81" s="441" t="s">
        <v>1080</v>
      </c>
      <c r="BB81" s="540" t="s">
        <v>1446</v>
      </c>
      <c r="BC81" s="440" t="s">
        <v>1450</v>
      </c>
      <c r="BD81" s="441" t="s">
        <v>1080</v>
      </c>
      <c r="BE81" s="439"/>
      <c r="BF81" s="446"/>
    </row>
    <row r="82" spans="1:58" ht="17.25" customHeight="1">
      <c r="A82" s="532" t="s">
        <v>801</v>
      </c>
      <c r="B82" s="535">
        <v>79</v>
      </c>
      <c r="C82" s="532" t="s">
        <v>1829</v>
      </c>
      <c r="D82" s="532" t="s">
        <v>802</v>
      </c>
      <c r="E82" s="532" t="s">
        <v>675</v>
      </c>
      <c r="F82" s="532" t="s">
        <v>803</v>
      </c>
      <c r="G82" s="532" t="s">
        <v>804</v>
      </c>
      <c r="H82" s="532" t="s">
        <v>675</v>
      </c>
      <c r="I82" s="532" t="s">
        <v>803</v>
      </c>
      <c r="J82" s="532" t="s">
        <v>804</v>
      </c>
      <c r="K82" s="532">
        <v>1061842</v>
      </c>
      <c r="L82" s="532">
        <v>0</v>
      </c>
      <c r="M82" s="438"/>
      <c r="N82" s="438"/>
      <c r="O82" s="438"/>
      <c r="P82" s="438"/>
      <c r="Q82" s="438"/>
      <c r="R82" s="438"/>
      <c r="S82" s="438"/>
      <c r="T82" s="438"/>
      <c r="U82" s="438"/>
      <c r="V82" s="438"/>
      <c r="W82" s="438"/>
      <c r="X82" s="438"/>
      <c r="Y82" s="438"/>
      <c r="Z82" s="438"/>
      <c r="AA82" s="438"/>
      <c r="AB82" s="438"/>
      <c r="AC82" s="439"/>
      <c r="AD82" s="571"/>
      <c r="AE82" s="532"/>
      <c r="AF82" s="440" t="s">
        <v>1445</v>
      </c>
      <c r="AG82" s="539" t="s">
        <v>1080</v>
      </c>
      <c r="AH82" s="540" t="s">
        <v>1446</v>
      </c>
      <c r="AI82" s="541" t="s">
        <v>1079</v>
      </c>
      <c r="AJ82" s="441" t="s">
        <v>1080</v>
      </c>
      <c r="AK82" s="440" t="s">
        <v>1451</v>
      </c>
      <c r="AL82" s="441" t="s">
        <v>1080</v>
      </c>
      <c r="AM82" s="540" t="s">
        <v>1446</v>
      </c>
      <c r="AN82" s="440" t="s">
        <v>1452</v>
      </c>
      <c r="AO82" s="441" t="s">
        <v>1080</v>
      </c>
      <c r="AP82" s="440" t="s">
        <v>1079</v>
      </c>
      <c r="AQ82" s="441" t="s">
        <v>1080</v>
      </c>
      <c r="AR82" s="540" t="s">
        <v>1446</v>
      </c>
      <c r="AS82" s="440" t="s">
        <v>1450</v>
      </c>
      <c r="AT82" s="441" t="s">
        <v>1080</v>
      </c>
      <c r="AU82" s="440" t="s">
        <v>1445</v>
      </c>
      <c r="AV82" s="441" t="s">
        <v>1080</v>
      </c>
      <c r="AW82" s="540" t="s">
        <v>1446</v>
      </c>
      <c r="AX82" s="440" t="s">
        <v>1451</v>
      </c>
      <c r="AY82" s="441" t="s">
        <v>1080</v>
      </c>
      <c r="AZ82" s="440" t="s">
        <v>1452</v>
      </c>
      <c r="BA82" s="441" t="s">
        <v>1080</v>
      </c>
      <c r="BB82" s="540" t="s">
        <v>1446</v>
      </c>
      <c r="BC82" s="440" t="s">
        <v>1450</v>
      </c>
      <c r="BD82" s="441" t="s">
        <v>1080</v>
      </c>
      <c r="BE82" s="439"/>
      <c r="BF82" s="446"/>
    </row>
    <row r="83" spans="1:58" ht="17.25" customHeight="1">
      <c r="A83" s="532" t="s">
        <v>805</v>
      </c>
      <c r="B83" s="535">
        <v>80</v>
      </c>
      <c r="C83" s="532" t="s">
        <v>1830</v>
      </c>
      <c r="D83" s="532" t="s">
        <v>806</v>
      </c>
      <c r="E83" s="532" t="s">
        <v>675</v>
      </c>
      <c r="F83" s="532" t="s">
        <v>807</v>
      </c>
      <c r="G83" s="532" t="s">
        <v>808</v>
      </c>
      <c r="H83" s="532" t="s">
        <v>675</v>
      </c>
      <c r="I83" s="532" t="s">
        <v>807</v>
      </c>
      <c r="J83" s="532" t="s">
        <v>808</v>
      </c>
      <c r="K83" s="532">
        <v>1061822</v>
      </c>
      <c r="L83" s="532">
        <v>0</v>
      </c>
      <c r="M83" s="438"/>
      <c r="N83" s="438"/>
      <c r="O83" s="438"/>
      <c r="P83" s="438"/>
      <c r="Q83" s="438"/>
      <c r="R83" s="438"/>
      <c r="S83" s="438"/>
      <c r="T83" s="438"/>
      <c r="U83" s="438"/>
      <c r="V83" s="438"/>
      <c r="W83" s="438"/>
      <c r="X83" s="438"/>
      <c r="Y83" s="438"/>
      <c r="Z83" s="438"/>
      <c r="AA83" s="438"/>
      <c r="AB83" s="438"/>
      <c r="AC83" s="439"/>
      <c r="AD83" s="571"/>
      <c r="AE83" s="532"/>
      <c r="AF83" s="440" t="s">
        <v>1445</v>
      </c>
      <c r="AG83" s="539" t="s">
        <v>1080</v>
      </c>
      <c r="AH83" s="540" t="s">
        <v>1446</v>
      </c>
      <c r="AI83" s="541" t="s">
        <v>1079</v>
      </c>
      <c r="AJ83" s="441" t="s">
        <v>1080</v>
      </c>
      <c r="AK83" s="440" t="s">
        <v>1451</v>
      </c>
      <c r="AL83" s="441" t="s">
        <v>1080</v>
      </c>
      <c r="AM83" s="540" t="s">
        <v>1446</v>
      </c>
      <c r="AN83" s="440" t="s">
        <v>1452</v>
      </c>
      <c r="AO83" s="441" t="s">
        <v>1080</v>
      </c>
      <c r="AP83" s="440" t="s">
        <v>1079</v>
      </c>
      <c r="AQ83" s="441" t="s">
        <v>1080</v>
      </c>
      <c r="AR83" s="540" t="s">
        <v>1446</v>
      </c>
      <c r="AS83" s="440" t="s">
        <v>1450</v>
      </c>
      <c r="AT83" s="441" t="s">
        <v>1080</v>
      </c>
      <c r="AU83" s="440" t="s">
        <v>1445</v>
      </c>
      <c r="AV83" s="441" t="s">
        <v>1080</v>
      </c>
      <c r="AW83" s="540" t="s">
        <v>1446</v>
      </c>
      <c r="AX83" s="440" t="s">
        <v>1451</v>
      </c>
      <c r="AY83" s="441" t="s">
        <v>1080</v>
      </c>
      <c r="AZ83" s="440" t="s">
        <v>1452</v>
      </c>
      <c r="BA83" s="441" t="s">
        <v>1080</v>
      </c>
      <c r="BB83" s="540" t="s">
        <v>1446</v>
      </c>
      <c r="BC83" s="440" t="s">
        <v>1450</v>
      </c>
      <c r="BD83" s="441" t="s">
        <v>1080</v>
      </c>
      <c r="BE83" s="439"/>
      <c r="BF83" s="446"/>
    </row>
    <row r="84" spans="1:58" ht="17.25" customHeight="1">
      <c r="A84" s="532" t="s">
        <v>1831</v>
      </c>
      <c r="B84" s="535">
        <v>81</v>
      </c>
      <c r="C84" s="532" t="s">
        <v>1832</v>
      </c>
      <c r="D84" s="532" t="s">
        <v>809</v>
      </c>
      <c r="E84" s="532" t="s">
        <v>675</v>
      </c>
      <c r="F84" s="532" t="s">
        <v>810</v>
      </c>
      <c r="G84" s="532" t="s">
        <v>811</v>
      </c>
      <c r="H84" s="532" t="s">
        <v>675</v>
      </c>
      <c r="I84" s="532" t="s">
        <v>810</v>
      </c>
      <c r="J84" s="532" t="s">
        <v>811</v>
      </c>
      <c r="K84" s="532">
        <v>1061094</v>
      </c>
      <c r="L84" s="532">
        <v>0</v>
      </c>
      <c r="M84" s="438"/>
      <c r="N84" s="438"/>
      <c r="O84" s="438"/>
      <c r="P84" s="438"/>
      <c r="Q84" s="438"/>
      <c r="R84" s="438"/>
      <c r="S84" s="438"/>
      <c r="T84" s="438"/>
      <c r="U84" s="438"/>
      <c r="V84" s="438"/>
      <c r="W84" s="438"/>
      <c r="X84" s="438"/>
      <c r="Y84" s="438"/>
      <c r="Z84" s="438"/>
      <c r="AA84" s="438"/>
      <c r="AB84" s="438"/>
      <c r="AC84" s="439"/>
      <c r="AD84" s="571"/>
      <c r="AE84" s="532"/>
      <c r="AF84" s="440" t="s">
        <v>1445</v>
      </c>
      <c r="AG84" s="539" t="s">
        <v>1080</v>
      </c>
      <c r="AH84" s="540" t="s">
        <v>1446</v>
      </c>
      <c r="AI84" s="541" t="s">
        <v>1079</v>
      </c>
      <c r="AJ84" s="441" t="s">
        <v>1080</v>
      </c>
      <c r="AK84" s="440" t="s">
        <v>1451</v>
      </c>
      <c r="AL84" s="441" t="s">
        <v>1080</v>
      </c>
      <c r="AM84" s="540" t="s">
        <v>1446</v>
      </c>
      <c r="AN84" s="440" t="s">
        <v>1452</v>
      </c>
      <c r="AO84" s="441" t="s">
        <v>1080</v>
      </c>
      <c r="AP84" s="440" t="s">
        <v>1079</v>
      </c>
      <c r="AQ84" s="441" t="s">
        <v>1080</v>
      </c>
      <c r="AR84" s="540" t="s">
        <v>1446</v>
      </c>
      <c r="AS84" s="440" t="s">
        <v>1450</v>
      </c>
      <c r="AT84" s="441" t="s">
        <v>1080</v>
      </c>
      <c r="AU84" s="440" t="s">
        <v>1445</v>
      </c>
      <c r="AV84" s="441" t="s">
        <v>1080</v>
      </c>
      <c r="AW84" s="540" t="s">
        <v>1446</v>
      </c>
      <c r="AX84" s="440" t="s">
        <v>1451</v>
      </c>
      <c r="AY84" s="441" t="s">
        <v>1080</v>
      </c>
      <c r="AZ84" s="440" t="s">
        <v>1452</v>
      </c>
      <c r="BA84" s="441" t="s">
        <v>1080</v>
      </c>
      <c r="BB84" s="540" t="s">
        <v>1446</v>
      </c>
      <c r="BC84" s="440" t="s">
        <v>1450</v>
      </c>
      <c r="BD84" s="441" t="s">
        <v>1080</v>
      </c>
      <c r="BE84" s="439"/>
      <c r="BF84" s="446"/>
    </row>
    <row r="85" spans="1:58" ht="17.25" customHeight="1">
      <c r="A85" s="532" t="s">
        <v>812</v>
      </c>
      <c r="B85" s="535">
        <v>82</v>
      </c>
      <c r="C85" s="532" t="s">
        <v>1384</v>
      </c>
      <c r="D85" s="532" t="s">
        <v>1292</v>
      </c>
      <c r="E85" s="532" t="s">
        <v>675</v>
      </c>
      <c r="F85" s="532" t="s">
        <v>775</v>
      </c>
      <c r="G85" s="532" t="s">
        <v>776</v>
      </c>
      <c r="H85" s="532" t="s">
        <v>675</v>
      </c>
      <c r="I85" s="532" t="s">
        <v>775</v>
      </c>
      <c r="J85" s="532" t="s">
        <v>776</v>
      </c>
      <c r="K85" s="532">
        <v>1061849</v>
      </c>
      <c r="L85" s="532">
        <v>0</v>
      </c>
      <c r="M85" s="438"/>
      <c r="N85" s="438"/>
      <c r="O85" s="438"/>
      <c r="P85" s="438"/>
      <c r="Q85" s="438"/>
      <c r="R85" s="438"/>
      <c r="S85" s="438"/>
      <c r="T85" s="438"/>
      <c r="U85" s="438"/>
      <c r="V85" s="438"/>
      <c r="W85" s="438"/>
      <c r="X85" s="438"/>
      <c r="Y85" s="438"/>
      <c r="Z85" s="438"/>
      <c r="AA85" s="438"/>
      <c r="AB85" s="438"/>
      <c r="AC85" s="439"/>
      <c r="AD85" s="571"/>
      <c r="AE85" s="532"/>
      <c r="AF85" s="440" t="s">
        <v>1445</v>
      </c>
      <c r="AG85" s="539" t="s">
        <v>1080</v>
      </c>
      <c r="AH85" s="442" t="s">
        <v>1446</v>
      </c>
      <c r="AI85" s="541" t="s">
        <v>1079</v>
      </c>
      <c r="AJ85" s="441" t="s">
        <v>1080</v>
      </c>
      <c r="AK85" s="440" t="s">
        <v>1451</v>
      </c>
      <c r="AL85" s="441" t="s">
        <v>1080</v>
      </c>
      <c r="AM85" s="442" t="s">
        <v>1446</v>
      </c>
      <c r="AN85" s="440" t="s">
        <v>1452</v>
      </c>
      <c r="AO85" s="441" t="s">
        <v>1080</v>
      </c>
      <c r="AP85" s="440" t="s">
        <v>1079</v>
      </c>
      <c r="AQ85" s="441" t="s">
        <v>1080</v>
      </c>
      <c r="AR85" s="442" t="s">
        <v>1446</v>
      </c>
      <c r="AS85" s="440" t="s">
        <v>1450</v>
      </c>
      <c r="AT85" s="441" t="s">
        <v>1080</v>
      </c>
      <c r="AU85" s="440" t="s">
        <v>1445</v>
      </c>
      <c r="AV85" s="441" t="s">
        <v>1080</v>
      </c>
      <c r="AW85" s="442" t="s">
        <v>1446</v>
      </c>
      <c r="AX85" s="440" t="s">
        <v>1451</v>
      </c>
      <c r="AY85" s="441" t="s">
        <v>1080</v>
      </c>
      <c r="AZ85" s="440" t="s">
        <v>1452</v>
      </c>
      <c r="BA85" s="441" t="s">
        <v>1080</v>
      </c>
      <c r="BB85" s="442" t="s">
        <v>1446</v>
      </c>
      <c r="BC85" s="440" t="s">
        <v>1450</v>
      </c>
      <c r="BD85" s="441" t="s">
        <v>1080</v>
      </c>
      <c r="BE85" s="439"/>
      <c r="BF85" s="446"/>
    </row>
    <row r="86" spans="1:58" ht="17.25" customHeight="1">
      <c r="A86" s="532" t="s">
        <v>1833</v>
      </c>
      <c r="B86" s="535">
        <v>83</v>
      </c>
      <c r="C86" s="532" t="s">
        <v>1333</v>
      </c>
      <c r="D86" s="532" t="s">
        <v>813</v>
      </c>
      <c r="E86" s="532" t="s">
        <v>675</v>
      </c>
      <c r="F86" s="532" t="s">
        <v>814</v>
      </c>
      <c r="G86" s="532" t="s">
        <v>815</v>
      </c>
      <c r="H86" s="532" t="s">
        <v>675</v>
      </c>
      <c r="I86" s="532" t="s">
        <v>814</v>
      </c>
      <c r="J86" s="532" t="s">
        <v>815</v>
      </c>
      <c r="K86" s="532">
        <v>1061825</v>
      </c>
      <c r="L86" s="532">
        <v>0</v>
      </c>
      <c r="M86" s="438"/>
      <c r="N86" s="438"/>
      <c r="O86" s="438"/>
      <c r="P86" s="438"/>
      <c r="Q86" s="438"/>
      <c r="R86" s="438"/>
      <c r="S86" s="438"/>
      <c r="T86" s="438"/>
      <c r="U86" s="438"/>
      <c r="V86" s="438"/>
      <c r="W86" s="438"/>
      <c r="X86" s="438"/>
      <c r="Y86" s="438"/>
      <c r="Z86" s="438"/>
      <c r="AA86" s="438"/>
      <c r="AB86" s="438"/>
      <c r="AC86" s="439"/>
      <c r="AD86" s="571"/>
      <c r="AE86" s="532"/>
      <c r="AF86" s="440" t="s">
        <v>1445</v>
      </c>
      <c r="AG86" s="539" t="s">
        <v>1080</v>
      </c>
      <c r="AH86" s="442" t="s">
        <v>1446</v>
      </c>
      <c r="AI86" s="541" t="s">
        <v>1079</v>
      </c>
      <c r="AJ86" s="441" t="s">
        <v>1080</v>
      </c>
      <c r="AK86" s="440" t="s">
        <v>1451</v>
      </c>
      <c r="AL86" s="441" t="s">
        <v>1080</v>
      </c>
      <c r="AM86" s="442" t="s">
        <v>1446</v>
      </c>
      <c r="AN86" s="440" t="s">
        <v>1452</v>
      </c>
      <c r="AO86" s="441" t="s">
        <v>1080</v>
      </c>
      <c r="AP86" s="440" t="s">
        <v>1079</v>
      </c>
      <c r="AQ86" s="441" t="s">
        <v>1080</v>
      </c>
      <c r="AR86" s="442" t="s">
        <v>1446</v>
      </c>
      <c r="AS86" s="440" t="s">
        <v>1450</v>
      </c>
      <c r="AT86" s="441" t="s">
        <v>1080</v>
      </c>
      <c r="AU86" s="440" t="s">
        <v>1445</v>
      </c>
      <c r="AV86" s="441" t="s">
        <v>1080</v>
      </c>
      <c r="AW86" s="442" t="s">
        <v>1446</v>
      </c>
      <c r="AX86" s="440" t="s">
        <v>1451</v>
      </c>
      <c r="AY86" s="441" t="s">
        <v>1080</v>
      </c>
      <c r="AZ86" s="440" t="s">
        <v>1452</v>
      </c>
      <c r="BA86" s="441" t="s">
        <v>1080</v>
      </c>
      <c r="BB86" s="442" t="s">
        <v>1446</v>
      </c>
      <c r="BC86" s="440" t="s">
        <v>1450</v>
      </c>
      <c r="BD86" s="441" t="s">
        <v>1080</v>
      </c>
      <c r="BE86" s="439"/>
      <c r="BF86" s="446"/>
    </row>
    <row r="87" spans="1:58" ht="17.25" customHeight="1">
      <c r="A87" s="532" t="s">
        <v>816</v>
      </c>
      <c r="B87" s="535">
        <v>84</v>
      </c>
      <c r="C87" s="532" t="s">
        <v>1834</v>
      </c>
      <c r="D87" s="532" t="s">
        <v>785</v>
      </c>
      <c r="E87" s="532" t="s">
        <v>675</v>
      </c>
      <c r="F87" s="532" t="s">
        <v>1652</v>
      </c>
      <c r="G87" s="532" t="s">
        <v>1653</v>
      </c>
      <c r="H87" s="532" t="s">
        <v>675</v>
      </c>
      <c r="I87" s="532" t="s">
        <v>1652</v>
      </c>
      <c r="J87" s="532" t="s">
        <v>1653</v>
      </c>
      <c r="K87" s="532">
        <v>1061820</v>
      </c>
      <c r="L87" s="532">
        <v>0</v>
      </c>
      <c r="M87" s="438"/>
      <c r="N87" s="438"/>
      <c r="O87" s="438"/>
      <c r="P87" s="438"/>
      <c r="Q87" s="438"/>
      <c r="R87" s="438"/>
      <c r="S87" s="438"/>
      <c r="T87" s="438"/>
      <c r="U87" s="438"/>
      <c r="V87" s="438"/>
      <c r="W87" s="438"/>
      <c r="X87" s="438"/>
      <c r="Y87" s="438"/>
      <c r="Z87" s="438"/>
      <c r="AA87" s="438"/>
      <c r="AB87" s="438"/>
      <c r="AC87" s="439"/>
      <c r="AD87" s="571"/>
      <c r="AE87" s="532"/>
      <c r="AF87" s="440" t="s">
        <v>1445</v>
      </c>
      <c r="AG87" s="539" t="s">
        <v>1080</v>
      </c>
      <c r="AH87" s="442" t="s">
        <v>1446</v>
      </c>
      <c r="AI87" s="541" t="s">
        <v>1079</v>
      </c>
      <c r="AJ87" s="441" t="s">
        <v>1080</v>
      </c>
      <c r="AK87" s="440" t="s">
        <v>1451</v>
      </c>
      <c r="AL87" s="441" t="s">
        <v>1080</v>
      </c>
      <c r="AM87" s="442" t="s">
        <v>1446</v>
      </c>
      <c r="AN87" s="440" t="s">
        <v>1452</v>
      </c>
      <c r="AO87" s="441" t="s">
        <v>1080</v>
      </c>
      <c r="AP87" s="440" t="s">
        <v>1079</v>
      </c>
      <c r="AQ87" s="441" t="s">
        <v>1080</v>
      </c>
      <c r="AR87" s="442" t="s">
        <v>1446</v>
      </c>
      <c r="AS87" s="440" t="s">
        <v>1450</v>
      </c>
      <c r="AT87" s="441" t="s">
        <v>1080</v>
      </c>
      <c r="AU87" s="440" t="s">
        <v>1445</v>
      </c>
      <c r="AV87" s="441" t="s">
        <v>1080</v>
      </c>
      <c r="AW87" s="442" t="s">
        <v>1446</v>
      </c>
      <c r="AX87" s="440" t="s">
        <v>1451</v>
      </c>
      <c r="AY87" s="441" t="s">
        <v>1080</v>
      </c>
      <c r="AZ87" s="440" t="s">
        <v>1452</v>
      </c>
      <c r="BA87" s="441" t="s">
        <v>1080</v>
      </c>
      <c r="BB87" s="442" t="s">
        <v>1446</v>
      </c>
      <c r="BC87" s="440" t="s">
        <v>1450</v>
      </c>
      <c r="BD87" s="441" t="s">
        <v>1080</v>
      </c>
      <c r="BE87" s="439"/>
      <c r="BF87" s="446"/>
    </row>
    <row r="88" spans="1:58" ht="17.25" customHeight="1">
      <c r="A88" s="532" t="s">
        <v>817</v>
      </c>
      <c r="B88" s="535">
        <v>85</v>
      </c>
      <c r="C88" s="532" t="s">
        <v>1835</v>
      </c>
      <c r="D88" s="532" t="s">
        <v>694</v>
      </c>
      <c r="E88" s="532" t="s">
        <v>675</v>
      </c>
      <c r="F88" s="532" t="s">
        <v>1817</v>
      </c>
      <c r="G88" s="532" t="s">
        <v>695</v>
      </c>
      <c r="H88" s="532" t="s">
        <v>675</v>
      </c>
      <c r="I88" s="532" t="s">
        <v>1817</v>
      </c>
      <c r="J88" s="532" t="s">
        <v>695</v>
      </c>
      <c r="K88" s="532">
        <v>1061840</v>
      </c>
      <c r="L88" s="532">
        <v>0</v>
      </c>
      <c r="M88" s="438"/>
      <c r="N88" s="438"/>
      <c r="O88" s="438"/>
      <c r="P88" s="438"/>
      <c r="Q88" s="438"/>
      <c r="R88" s="438"/>
      <c r="S88" s="438"/>
      <c r="T88" s="438"/>
      <c r="U88" s="438"/>
      <c r="V88" s="438"/>
      <c r="W88" s="438"/>
      <c r="X88" s="438"/>
      <c r="Y88" s="438"/>
      <c r="Z88" s="438"/>
      <c r="AA88" s="438"/>
      <c r="AB88" s="438"/>
      <c r="AC88" s="439"/>
      <c r="AD88" s="571"/>
      <c r="AE88" s="532"/>
      <c r="AF88" s="440" t="s">
        <v>1445</v>
      </c>
      <c r="AG88" s="539" t="s">
        <v>1080</v>
      </c>
      <c r="AH88" s="442" t="s">
        <v>1446</v>
      </c>
      <c r="AI88" s="541" t="s">
        <v>1079</v>
      </c>
      <c r="AJ88" s="441" t="s">
        <v>1080</v>
      </c>
      <c r="AK88" s="440" t="s">
        <v>1451</v>
      </c>
      <c r="AL88" s="441" t="s">
        <v>1080</v>
      </c>
      <c r="AM88" s="442" t="s">
        <v>1446</v>
      </c>
      <c r="AN88" s="440" t="s">
        <v>1452</v>
      </c>
      <c r="AO88" s="441" t="s">
        <v>1080</v>
      </c>
      <c r="AP88" s="440" t="s">
        <v>1079</v>
      </c>
      <c r="AQ88" s="441" t="s">
        <v>1080</v>
      </c>
      <c r="AR88" s="442" t="s">
        <v>1446</v>
      </c>
      <c r="AS88" s="440" t="s">
        <v>1450</v>
      </c>
      <c r="AT88" s="441" t="s">
        <v>1080</v>
      </c>
      <c r="AU88" s="440" t="s">
        <v>1445</v>
      </c>
      <c r="AV88" s="441" t="s">
        <v>1080</v>
      </c>
      <c r="AW88" s="442" t="s">
        <v>1446</v>
      </c>
      <c r="AX88" s="440" t="s">
        <v>1451</v>
      </c>
      <c r="AY88" s="441" t="s">
        <v>1080</v>
      </c>
      <c r="AZ88" s="440" t="s">
        <v>1452</v>
      </c>
      <c r="BA88" s="441" t="s">
        <v>1080</v>
      </c>
      <c r="BB88" s="442" t="s">
        <v>1446</v>
      </c>
      <c r="BC88" s="440" t="s">
        <v>1450</v>
      </c>
      <c r="BD88" s="441" t="s">
        <v>1080</v>
      </c>
      <c r="BE88" s="439"/>
      <c r="BF88" s="446"/>
    </row>
    <row r="89" spans="1:58" ht="17.25" customHeight="1">
      <c r="A89" s="532" t="s">
        <v>818</v>
      </c>
      <c r="B89" s="535">
        <v>86</v>
      </c>
      <c r="C89" s="532" t="s">
        <v>1836</v>
      </c>
      <c r="D89" s="532" t="s">
        <v>819</v>
      </c>
      <c r="E89" s="532" t="s">
        <v>675</v>
      </c>
      <c r="F89" s="532" t="s">
        <v>820</v>
      </c>
      <c r="G89" s="532" t="s">
        <v>821</v>
      </c>
      <c r="H89" s="532" t="s">
        <v>675</v>
      </c>
      <c r="I89" s="532" t="s">
        <v>820</v>
      </c>
      <c r="J89" s="532" t="s">
        <v>821</v>
      </c>
      <c r="K89" s="532">
        <v>1061843</v>
      </c>
      <c r="L89" s="532">
        <v>0</v>
      </c>
      <c r="M89" s="438"/>
      <c r="N89" s="438"/>
      <c r="O89" s="438"/>
      <c r="P89" s="438"/>
      <c r="Q89" s="438"/>
      <c r="R89" s="438"/>
      <c r="S89" s="438"/>
      <c r="T89" s="438"/>
      <c r="U89" s="438"/>
      <c r="V89" s="438"/>
      <c r="W89" s="438"/>
      <c r="X89" s="438"/>
      <c r="Y89" s="438"/>
      <c r="Z89" s="438"/>
      <c r="AA89" s="438"/>
      <c r="AB89" s="438"/>
      <c r="AC89" s="439"/>
      <c r="AD89" s="571"/>
      <c r="AE89" s="532"/>
      <c r="AF89" s="440" t="s">
        <v>1445</v>
      </c>
      <c r="AG89" s="539" t="s">
        <v>1080</v>
      </c>
      <c r="AH89" s="442" t="s">
        <v>1446</v>
      </c>
      <c r="AI89" s="541" t="s">
        <v>1079</v>
      </c>
      <c r="AJ89" s="441" t="s">
        <v>1080</v>
      </c>
      <c r="AK89" s="440" t="s">
        <v>1451</v>
      </c>
      <c r="AL89" s="441" t="s">
        <v>1080</v>
      </c>
      <c r="AM89" s="442" t="s">
        <v>1446</v>
      </c>
      <c r="AN89" s="440" t="s">
        <v>1452</v>
      </c>
      <c r="AO89" s="441" t="s">
        <v>1080</v>
      </c>
      <c r="AP89" s="440" t="s">
        <v>1079</v>
      </c>
      <c r="AQ89" s="441" t="s">
        <v>1080</v>
      </c>
      <c r="AR89" s="442" t="s">
        <v>1446</v>
      </c>
      <c r="AS89" s="440" t="s">
        <v>1450</v>
      </c>
      <c r="AT89" s="441" t="s">
        <v>1080</v>
      </c>
      <c r="AU89" s="440" t="s">
        <v>1445</v>
      </c>
      <c r="AV89" s="441" t="s">
        <v>1080</v>
      </c>
      <c r="AW89" s="442" t="s">
        <v>1446</v>
      </c>
      <c r="AX89" s="440" t="s">
        <v>1451</v>
      </c>
      <c r="AY89" s="441" t="s">
        <v>1080</v>
      </c>
      <c r="AZ89" s="440" t="s">
        <v>1452</v>
      </c>
      <c r="BA89" s="441" t="s">
        <v>1080</v>
      </c>
      <c r="BB89" s="442" t="s">
        <v>1446</v>
      </c>
      <c r="BC89" s="440" t="s">
        <v>1450</v>
      </c>
      <c r="BD89" s="441" t="s">
        <v>1080</v>
      </c>
      <c r="BE89" s="439"/>
      <c r="BF89" s="446"/>
    </row>
    <row r="90" spans="1:58" ht="17.25" customHeight="1">
      <c r="A90" s="532" t="s">
        <v>822</v>
      </c>
      <c r="B90" s="535">
        <v>87</v>
      </c>
      <c r="C90" s="532" t="s">
        <v>457</v>
      </c>
      <c r="D90" s="532" t="s">
        <v>823</v>
      </c>
      <c r="E90" s="532" t="s">
        <v>574</v>
      </c>
      <c r="F90" s="532" t="s">
        <v>824</v>
      </c>
      <c r="G90" s="532" t="s">
        <v>825</v>
      </c>
      <c r="H90" s="532" t="s">
        <v>574</v>
      </c>
      <c r="I90" s="532" t="s">
        <v>824</v>
      </c>
      <c r="J90" s="532" t="s">
        <v>825</v>
      </c>
      <c r="K90" s="532">
        <v>1063818</v>
      </c>
      <c r="L90" s="532">
        <v>0</v>
      </c>
      <c r="M90" s="438"/>
      <c r="N90" s="438"/>
      <c r="O90" s="438"/>
      <c r="P90" s="438"/>
      <c r="Q90" s="438"/>
      <c r="R90" s="438"/>
      <c r="S90" s="438"/>
      <c r="T90" s="438"/>
      <c r="U90" s="438"/>
      <c r="V90" s="438"/>
      <c r="W90" s="438"/>
      <c r="X90" s="438"/>
      <c r="Y90" s="438"/>
      <c r="Z90" s="438"/>
      <c r="AA90" s="438"/>
      <c r="AB90" s="438"/>
      <c r="AC90" s="439"/>
      <c r="AD90" s="532"/>
      <c r="AE90" s="532"/>
      <c r="AF90" s="440" t="s">
        <v>1445</v>
      </c>
      <c r="AG90" s="539" t="s">
        <v>1080</v>
      </c>
      <c r="AH90" s="442" t="s">
        <v>1446</v>
      </c>
      <c r="AI90" s="541" t="s">
        <v>1079</v>
      </c>
      <c r="AJ90" s="441" t="s">
        <v>1080</v>
      </c>
      <c r="AK90" s="440" t="s">
        <v>1451</v>
      </c>
      <c r="AL90" s="441" t="s">
        <v>1080</v>
      </c>
      <c r="AM90" s="442" t="s">
        <v>1446</v>
      </c>
      <c r="AN90" s="440" t="s">
        <v>1452</v>
      </c>
      <c r="AO90" s="441" t="s">
        <v>1080</v>
      </c>
      <c r="AP90" s="440" t="s">
        <v>1079</v>
      </c>
      <c r="AQ90" s="441" t="s">
        <v>1080</v>
      </c>
      <c r="AR90" s="442" t="s">
        <v>1446</v>
      </c>
      <c r="AS90" s="440" t="s">
        <v>1450</v>
      </c>
      <c r="AT90" s="441" t="s">
        <v>1080</v>
      </c>
      <c r="AU90" s="440" t="s">
        <v>1445</v>
      </c>
      <c r="AV90" s="441" t="s">
        <v>1080</v>
      </c>
      <c r="AW90" s="442" t="s">
        <v>1446</v>
      </c>
      <c r="AX90" s="440" t="s">
        <v>1451</v>
      </c>
      <c r="AY90" s="441" t="s">
        <v>1080</v>
      </c>
      <c r="AZ90" s="440" t="s">
        <v>1452</v>
      </c>
      <c r="BA90" s="441" t="s">
        <v>1080</v>
      </c>
      <c r="BB90" s="442" t="s">
        <v>1446</v>
      </c>
      <c r="BC90" s="440" t="s">
        <v>1450</v>
      </c>
      <c r="BD90" s="441" t="s">
        <v>1080</v>
      </c>
      <c r="BE90" s="439"/>
      <c r="BF90" s="446"/>
    </row>
    <row r="91" spans="1:58" ht="17.25" customHeight="1">
      <c r="A91" s="532" t="s">
        <v>826</v>
      </c>
      <c r="B91" s="535">
        <v>88</v>
      </c>
      <c r="C91" s="532" t="s">
        <v>492</v>
      </c>
      <c r="D91" s="532" t="s">
        <v>595</v>
      </c>
      <c r="E91" s="532" t="s">
        <v>574</v>
      </c>
      <c r="F91" s="532" t="s">
        <v>1813</v>
      </c>
      <c r="G91" s="532" t="s">
        <v>596</v>
      </c>
      <c r="H91" s="532" t="s">
        <v>574</v>
      </c>
      <c r="I91" s="532" t="s">
        <v>1813</v>
      </c>
      <c r="J91" s="532" t="s">
        <v>596</v>
      </c>
      <c r="K91" s="532">
        <v>1063271</v>
      </c>
      <c r="L91" s="532">
        <v>0</v>
      </c>
      <c r="M91" s="438"/>
      <c r="N91" s="438"/>
      <c r="O91" s="438"/>
      <c r="P91" s="438"/>
      <c r="Q91" s="438"/>
      <c r="R91" s="438"/>
      <c r="S91" s="438"/>
      <c r="T91" s="438"/>
      <c r="U91" s="438"/>
      <c r="V91" s="438"/>
      <c r="W91" s="438"/>
      <c r="X91" s="438"/>
      <c r="Y91" s="438"/>
      <c r="Z91" s="438"/>
      <c r="AA91" s="438"/>
      <c r="AB91" s="438"/>
      <c r="AC91" s="439"/>
      <c r="AD91" s="532"/>
      <c r="AE91" s="532"/>
      <c r="AF91" s="440" t="s">
        <v>1445</v>
      </c>
      <c r="AG91" s="539" t="s">
        <v>1080</v>
      </c>
      <c r="AH91" s="442" t="s">
        <v>1446</v>
      </c>
      <c r="AI91" s="541" t="s">
        <v>1079</v>
      </c>
      <c r="AJ91" s="441" t="s">
        <v>1080</v>
      </c>
      <c r="AK91" s="440" t="s">
        <v>1451</v>
      </c>
      <c r="AL91" s="441" t="s">
        <v>1080</v>
      </c>
      <c r="AM91" s="442" t="s">
        <v>1446</v>
      </c>
      <c r="AN91" s="440" t="s">
        <v>1452</v>
      </c>
      <c r="AO91" s="441" t="s">
        <v>1080</v>
      </c>
      <c r="AP91" s="440" t="s">
        <v>1079</v>
      </c>
      <c r="AQ91" s="441" t="s">
        <v>1080</v>
      </c>
      <c r="AR91" s="442" t="s">
        <v>1446</v>
      </c>
      <c r="AS91" s="440" t="s">
        <v>1450</v>
      </c>
      <c r="AT91" s="441" t="s">
        <v>1080</v>
      </c>
      <c r="AU91" s="440" t="s">
        <v>1445</v>
      </c>
      <c r="AV91" s="441" t="s">
        <v>1080</v>
      </c>
      <c r="AW91" s="442" t="s">
        <v>1446</v>
      </c>
      <c r="AX91" s="440" t="s">
        <v>1451</v>
      </c>
      <c r="AY91" s="441" t="s">
        <v>1080</v>
      </c>
      <c r="AZ91" s="440" t="s">
        <v>1452</v>
      </c>
      <c r="BA91" s="441" t="s">
        <v>1080</v>
      </c>
      <c r="BB91" s="442" t="s">
        <v>1446</v>
      </c>
      <c r="BC91" s="440" t="s">
        <v>1450</v>
      </c>
      <c r="BD91" s="441" t="s">
        <v>1080</v>
      </c>
      <c r="BE91" s="439"/>
      <c r="BF91" s="446"/>
    </row>
    <row r="92" spans="1:58" ht="17.25" customHeight="1">
      <c r="A92" s="532" t="s">
        <v>827</v>
      </c>
      <c r="B92" s="535">
        <v>89</v>
      </c>
      <c r="C92" s="532" t="s">
        <v>496</v>
      </c>
      <c r="D92" s="532" t="s">
        <v>828</v>
      </c>
      <c r="E92" s="532" t="s">
        <v>574</v>
      </c>
      <c r="F92" s="532" t="s">
        <v>829</v>
      </c>
      <c r="G92" s="532" t="s">
        <v>830</v>
      </c>
      <c r="H92" s="532" t="s">
        <v>574</v>
      </c>
      <c r="I92" s="532" t="s">
        <v>829</v>
      </c>
      <c r="J92" s="532" t="s">
        <v>830</v>
      </c>
      <c r="K92" s="532">
        <v>1064017</v>
      </c>
      <c r="L92" s="532">
        <v>0</v>
      </c>
      <c r="M92" s="438"/>
      <c r="N92" s="438"/>
      <c r="O92" s="438"/>
      <c r="P92" s="438"/>
      <c r="Q92" s="438"/>
      <c r="R92" s="438"/>
      <c r="S92" s="438"/>
      <c r="T92" s="438"/>
      <c r="U92" s="438"/>
      <c r="V92" s="438"/>
      <c r="W92" s="438"/>
      <c r="X92" s="438"/>
      <c r="Y92" s="438"/>
      <c r="Z92" s="438"/>
      <c r="AA92" s="438"/>
      <c r="AB92" s="438"/>
      <c r="AC92" s="439"/>
      <c r="AD92" s="532"/>
      <c r="AE92" s="532"/>
      <c r="AF92" s="440" t="s">
        <v>1445</v>
      </c>
      <c r="AG92" s="539" t="s">
        <v>1080</v>
      </c>
      <c r="AH92" s="442" t="s">
        <v>1446</v>
      </c>
      <c r="AI92" s="541" t="s">
        <v>1079</v>
      </c>
      <c r="AJ92" s="441" t="s">
        <v>1080</v>
      </c>
      <c r="AK92" s="440" t="s">
        <v>1451</v>
      </c>
      <c r="AL92" s="441" t="s">
        <v>1080</v>
      </c>
      <c r="AM92" s="442" t="s">
        <v>1446</v>
      </c>
      <c r="AN92" s="440" t="s">
        <v>1452</v>
      </c>
      <c r="AO92" s="441" t="s">
        <v>1080</v>
      </c>
      <c r="AP92" s="440" t="s">
        <v>1079</v>
      </c>
      <c r="AQ92" s="441" t="s">
        <v>1080</v>
      </c>
      <c r="AR92" s="442" t="s">
        <v>1446</v>
      </c>
      <c r="AS92" s="440" t="s">
        <v>1450</v>
      </c>
      <c r="AT92" s="441" t="s">
        <v>1080</v>
      </c>
      <c r="AU92" s="440" t="s">
        <v>1445</v>
      </c>
      <c r="AV92" s="441" t="s">
        <v>1080</v>
      </c>
      <c r="AW92" s="442" t="s">
        <v>1446</v>
      </c>
      <c r="AX92" s="440" t="s">
        <v>1451</v>
      </c>
      <c r="AY92" s="441" t="s">
        <v>1080</v>
      </c>
      <c r="AZ92" s="440" t="s">
        <v>1452</v>
      </c>
      <c r="BA92" s="441" t="s">
        <v>1080</v>
      </c>
      <c r="BB92" s="442" t="s">
        <v>1446</v>
      </c>
      <c r="BC92" s="440" t="s">
        <v>1450</v>
      </c>
      <c r="BD92" s="441" t="s">
        <v>1080</v>
      </c>
      <c r="BE92" s="439"/>
      <c r="BF92" s="446"/>
    </row>
    <row r="93" spans="1:58" ht="17.25" customHeight="1">
      <c r="A93" s="532" t="s">
        <v>1176</v>
      </c>
      <c r="B93" s="535">
        <v>90</v>
      </c>
      <c r="C93" s="532" t="s">
        <v>500</v>
      </c>
      <c r="D93" s="532" t="s">
        <v>831</v>
      </c>
      <c r="E93" s="532" t="s">
        <v>574</v>
      </c>
      <c r="F93" s="532" t="s">
        <v>1837</v>
      </c>
      <c r="G93" s="532" t="s">
        <v>832</v>
      </c>
      <c r="H93" s="532" t="s">
        <v>574</v>
      </c>
      <c r="I93" s="532" t="s">
        <v>1837</v>
      </c>
      <c r="J93" s="532" t="s">
        <v>832</v>
      </c>
      <c r="K93" s="532">
        <v>1064192</v>
      </c>
      <c r="L93" s="532">
        <v>0</v>
      </c>
      <c r="M93" s="438"/>
      <c r="N93" s="438"/>
      <c r="O93" s="438"/>
      <c r="P93" s="438"/>
      <c r="Q93" s="438"/>
      <c r="R93" s="438"/>
      <c r="S93" s="438"/>
      <c r="T93" s="438"/>
      <c r="U93" s="438"/>
      <c r="V93" s="438"/>
      <c r="W93" s="438"/>
      <c r="X93" s="438"/>
      <c r="Y93" s="438"/>
      <c r="Z93" s="438"/>
      <c r="AA93" s="438"/>
      <c r="AB93" s="438"/>
      <c r="AC93" s="439"/>
      <c r="AD93" s="532"/>
      <c r="AE93" s="532"/>
      <c r="AF93" s="440" t="s">
        <v>1445</v>
      </c>
      <c r="AG93" s="539" t="s">
        <v>1453</v>
      </c>
      <c r="AH93" s="442" t="s">
        <v>1446</v>
      </c>
      <c r="AI93" s="541" t="s">
        <v>1079</v>
      </c>
      <c r="AJ93" s="441" t="s">
        <v>1453</v>
      </c>
      <c r="AK93" s="440" t="s">
        <v>1451</v>
      </c>
      <c r="AL93" s="441" t="s">
        <v>1080</v>
      </c>
      <c r="AM93" s="442" t="s">
        <v>1446</v>
      </c>
      <c r="AN93" s="440" t="s">
        <v>1452</v>
      </c>
      <c r="AO93" s="441" t="s">
        <v>1080</v>
      </c>
      <c r="AP93" s="440" t="s">
        <v>1079</v>
      </c>
      <c r="AQ93" s="441" t="s">
        <v>1453</v>
      </c>
      <c r="AR93" s="442" t="s">
        <v>1446</v>
      </c>
      <c r="AS93" s="440" t="s">
        <v>1454</v>
      </c>
      <c r="AT93" s="441" t="s">
        <v>1453</v>
      </c>
      <c r="AU93" s="440" t="s">
        <v>1445</v>
      </c>
      <c r="AV93" s="441" t="s">
        <v>1453</v>
      </c>
      <c r="AW93" s="442" t="s">
        <v>1446</v>
      </c>
      <c r="AX93" s="440" t="s">
        <v>1451</v>
      </c>
      <c r="AY93" s="441" t="s">
        <v>1080</v>
      </c>
      <c r="AZ93" s="440" t="s">
        <v>1452</v>
      </c>
      <c r="BA93" s="441" t="s">
        <v>1080</v>
      </c>
      <c r="BB93" s="442" t="s">
        <v>1446</v>
      </c>
      <c r="BC93" s="440" t="s">
        <v>1454</v>
      </c>
      <c r="BD93" s="441" t="s">
        <v>1453</v>
      </c>
      <c r="BE93" s="439"/>
      <c r="BF93" s="446"/>
    </row>
    <row r="94" spans="1:58" ht="17.25" customHeight="1">
      <c r="A94" s="532" t="s">
        <v>833</v>
      </c>
      <c r="B94" s="535">
        <v>91</v>
      </c>
      <c r="C94" s="532" t="s">
        <v>504</v>
      </c>
      <c r="D94" s="532" t="s">
        <v>834</v>
      </c>
      <c r="E94" s="532" t="s">
        <v>675</v>
      </c>
      <c r="F94" s="532" t="s">
        <v>1838</v>
      </c>
      <c r="G94" s="532" t="s">
        <v>835</v>
      </c>
      <c r="H94" s="532" t="s">
        <v>675</v>
      </c>
      <c r="I94" s="532" t="s">
        <v>1838</v>
      </c>
      <c r="J94" s="532" t="s">
        <v>835</v>
      </c>
      <c r="K94" s="532">
        <v>1064046</v>
      </c>
      <c r="L94" s="532">
        <v>0</v>
      </c>
      <c r="M94" s="438"/>
      <c r="N94" s="438"/>
      <c r="O94" s="438"/>
      <c r="P94" s="438"/>
      <c r="Q94" s="438"/>
      <c r="R94" s="438"/>
      <c r="S94" s="438"/>
      <c r="T94" s="438"/>
      <c r="U94" s="438"/>
      <c r="V94" s="438"/>
      <c r="W94" s="438"/>
      <c r="X94" s="438"/>
      <c r="Y94" s="438"/>
      <c r="Z94" s="438"/>
      <c r="AA94" s="438"/>
      <c r="AB94" s="438"/>
      <c r="AC94" s="439"/>
      <c r="AD94" s="532"/>
      <c r="AE94" s="532"/>
      <c r="AF94" s="440" t="s">
        <v>1445</v>
      </c>
      <c r="AG94" s="539" t="s">
        <v>1448</v>
      </c>
      <c r="AH94" s="442" t="s">
        <v>1446</v>
      </c>
      <c r="AI94" s="541" t="s">
        <v>1079</v>
      </c>
      <c r="AJ94" s="441" t="s">
        <v>1448</v>
      </c>
      <c r="AK94" s="440" t="s">
        <v>1447</v>
      </c>
      <c r="AL94" s="441" t="s">
        <v>1448</v>
      </c>
      <c r="AM94" s="442" t="s">
        <v>1446</v>
      </c>
      <c r="AN94" s="440" t="s">
        <v>1449</v>
      </c>
      <c r="AO94" s="441" t="s">
        <v>1448</v>
      </c>
      <c r="AP94" s="440" t="s">
        <v>1079</v>
      </c>
      <c r="AQ94" s="441" t="s">
        <v>1448</v>
      </c>
      <c r="AR94" s="442" t="s">
        <v>1446</v>
      </c>
      <c r="AS94" s="440" t="e">
        <v>#VALUE!</v>
      </c>
      <c r="AT94" s="441" t="e">
        <v>#VALUE!</v>
      </c>
      <c r="AU94" s="440" t="s">
        <v>1445</v>
      </c>
      <c r="AV94" s="441" t="s">
        <v>1448</v>
      </c>
      <c r="AW94" s="442" t="s">
        <v>1446</v>
      </c>
      <c r="AX94" s="440" t="s">
        <v>1447</v>
      </c>
      <c r="AY94" s="441" t="s">
        <v>1448</v>
      </c>
      <c r="AZ94" s="440" t="s">
        <v>1449</v>
      </c>
      <c r="BA94" s="441" t="s">
        <v>1448</v>
      </c>
      <c r="BB94" s="442" t="s">
        <v>1446</v>
      </c>
      <c r="BC94" s="440" t="e">
        <v>#VALUE!</v>
      </c>
      <c r="BD94" s="441" t="e">
        <v>#VALUE!</v>
      </c>
      <c r="BE94" s="439"/>
      <c r="BF94" s="446"/>
    </row>
    <row r="95" spans="1:58" ht="17.25" customHeight="1">
      <c r="A95" s="532" t="s">
        <v>836</v>
      </c>
      <c r="B95" s="535">
        <v>92</v>
      </c>
      <c r="C95" s="532" t="s">
        <v>463</v>
      </c>
      <c r="D95" s="532" t="s">
        <v>837</v>
      </c>
      <c r="E95" s="532" t="s">
        <v>838</v>
      </c>
      <c r="F95" s="532" t="s">
        <v>839</v>
      </c>
      <c r="G95" s="532" t="s">
        <v>840</v>
      </c>
      <c r="H95" s="532" t="s">
        <v>838</v>
      </c>
      <c r="I95" s="532" t="s">
        <v>839</v>
      </c>
      <c r="J95" s="532" t="s">
        <v>840</v>
      </c>
      <c r="K95" s="532">
        <v>1064040</v>
      </c>
      <c r="L95" s="532">
        <v>0</v>
      </c>
      <c r="M95" s="438"/>
      <c r="N95" s="438"/>
      <c r="O95" s="438"/>
      <c r="P95" s="438"/>
      <c r="Q95" s="438"/>
      <c r="R95" s="438"/>
      <c r="S95" s="438"/>
      <c r="T95" s="438"/>
      <c r="U95" s="438"/>
      <c r="V95" s="438"/>
      <c r="W95" s="438"/>
      <c r="X95" s="438"/>
      <c r="Y95" s="438"/>
      <c r="Z95" s="438"/>
      <c r="AA95" s="438"/>
      <c r="AB95" s="438"/>
      <c r="AC95" s="439"/>
      <c r="AD95" s="532"/>
      <c r="AE95" s="532"/>
      <c r="AF95" s="440" t="s">
        <v>1445</v>
      </c>
      <c r="AG95" s="539" t="s">
        <v>1080</v>
      </c>
      <c r="AH95" s="442" t="s">
        <v>1446</v>
      </c>
      <c r="AI95" s="541" t="s">
        <v>1079</v>
      </c>
      <c r="AJ95" s="441" t="s">
        <v>1080</v>
      </c>
      <c r="AK95" s="440" t="s">
        <v>1451</v>
      </c>
      <c r="AL95" s="441" t="s">
        <v>1080</v>
      </c>
      <c r="AM95" s="540" t="s">
        <v>1446</v>
      </c>
      <c r="AN95" s="440" t="s">
        <v>1452</v>
      </c>
      <c r="AO95" s="441" t="s">
        <v>1080</v>
      </c>
      <c r="AP95" s="440" t="s">
        <v>1079</v>
      </c>
      <c r="AQ95" s="441" t="s">
        <v>1080</v>
      </c>
      <c r="AR95" s="442" t="s">
        <v>1446</v>
      </c>
      <c r="AS95" s="440" t="s">
        <v>1454</v>
      </c>
      <c r="AT95" s="441" t="s">
        <v>1080</v>
      </c>
      <c r="AU95" s="440" t="s">
        <v>1445</v>
      </c>
      <c r="AV95" s="441" t="s">
        <v>1080</v>
      </c>
      <c r="AW95" s="442" t="s">
        <v>1446</v>
      </c>
      <c r="AX95" s="440" t="s">
        <v>1451</v>
      </c>
      <c r="AY95" s="441" t="s">
        <v>1080</v>
      </c>
      <c r="AZ95" s="440" t="s">
        <v>1452</v>
      </c>
      <c r="BA95" s="441" t="s">
        <v>1080</v>
      </c>
      <c r="BB95" s="442" t="s">
        <v>1446</v>
      </c>
      <c r="BC95" s="440" t="s">
        <v>1454</v>
      </c>
      <c r="BD95" s="441" t="s">
        <v>1080</v>
      </c>
      <c r="BE95" s="439"/>
      <c r="BF95" s="542"/>
    </row>
    <row r="96" spans="1:58" ht="17.25" customHeight="1">
      <c r="A96" s="532" t="s">
        <v>841</v>
      </c>
      <c r="B96" s="535">
        <v>93</v>
      </c>
      <c r="C96" s="532" t="s">
        <v>464</v>
      </c>
      <c r="D96" s="532" t="s">
        <v>1824</v>
      </c>
      <c r="E96" s="532" t="s">
        <v>675</v>
      </c>
      <c r="F96" s="532" t="s">
        <v>1699</v>
      </c>
      <c r="G96" s="532" t="s">
        <v>1827</v>
      </c>
      <c r="H96" s="532" t="s">
        <v>675</v>
      </c>
      <c r="I96" s="532" t="s">
        <v>1699</v>
      </c>
      <c r="J96" s="532" t="s">
        <v>1827</v>
      </c>
      <c r="K96" s="532">
        <v>1059288</v>
      </c>
      <c r="L96" s="532">
        <v>1</v>
      </c>
      <c r="M96" s="438"/>
      <c r="N96" s="438"/>
      <c r="O96" s="438"/>
      <c r="P96" s="438"/>
      <c r="Q96" s="438"/>
      <c r="R96" s="438"/>
      <c r="S96" s="438"/>
      <c r="T96" s="438"/>
      <c r="U96" s="438"/>
      <c r="V96" s="438"/>
      <c r="W96" s="438"/>
      <c r="X96" s="438"/>
      <c r="Y96" s="438"/>
      <c r="Z96" s="438"/>
      <c r="AA96" s="438"/>
      <c r="AB96" s="438"/>
      <c r="AC96" s="439"/>
      <c r="AD96" s="532"/>
      <c r="AE96" s="532"/>
      <c r="AF96" s="440" t="s">
        <v>1445</v>
      </c>
      <c r="AG96" s="539" t="s">
        <v>1080</v>
      </c>
      <c r="AH96" s="442" t="s">
        <v>1446</v>
      </c>
      <c r="AI96" s="541" t="s">
        <v>1079</v>
      </c>
      <c r="AJ96" s="441" t="s">
        <v>1080</v>
      </c>
      <c r="AK96" s="440" t="s">
        <v>1451</v>
      </c>
      <c r="AL96" s="441" t="s">
        <v>1080</v>
      </c>
      <c r="AM96" s="442" t="s">
        <v>1446</v>
      </c>
      <c r="AN96" s="440" t="s">
        <v>1452</v>
      </c>
      <c r="AO96" s="441" t="s">
        <v>1080</v>
      </c>
      <c r="AP96" s="440" t="s">
        <v>1079</v>
      </c>
      <c r="AQ96" s="441" t="s">
        <v>1080</v>
      </c>
      <c r="AR96" s="442" t="s">
        <v>1446</v>
      </c>
      <c r="AS96" s="440" t="s">
        <v>1450</v>
      </c>
      <c r="AT96" s="441" t="s">
        <v>1080</v>
      </c>
      <c r="AU96" s="440" t="s">
        <v>1445</v>
      </c>
      <c r="AV96" s="441" t="s">
        <v>1080</v>
      </c>
      <c r="AW96" s="442" t="s">
        <v>1446</v>
      </c>
      <c r="AX96" s="440" t="s">
        <v>1451</v>
      </c>
      <c r="AY96" s="441" t="s">
        <v>1080</v>
      </c>
      <c r="AZ96" s="440" t="s">
        <v>1452</v>
      </c>
      <c r="BA96" s="441" t="s">
        <v>1080</v>
      </c>
      <c r="BB96" s="442" t="s">
        <v>1446</v>
      </c>
      <c r="BC96" s="440" t="s">
        <v>1450</v>
      </c>
      <c r="BD96" s="441" t="s">
        <v>1080</v>
      </c>
      <c r="BE96" s="439"/>
      <c r="BF96" s="446"/>
    </row>
    <row r="97" spans="1:58" ht="17.25" customHeight="1">
      <c r="A97" s="532" t="s">
        <v>842</v>
      </c>
      <c r="B97" s="535">
        <v>94</v>
      </c>
      <c r="C97" s="532" t="s">
        <v>469</v>
      </c>
      <c r="D97" s="532" t="s">
        <v>843</v>
      </c>
      <c r="E97" s="532" t="s">
        <v>675</v>
      </c>
      <c r="F97" s="532" t="s">
        <v>844</v>
      </c>
      <c r="G97" s="532" t="s">
        <v>845</v>
      </c>
      <c r="H97" s="532" t="s">
        <v>675</v>
      </c>
      <c r="I97" s="532" t="s">
        <v>844</v>
      </c>
      <c r="J97" s="532" t="s">
        <v>845</v>
      </c>
      <c r="K97" s="532">
        <v>1063848</v>
      </c>
      <c r="L97" s="532">
        <v>0</v>
      </c>
      <c r="M97" s="438"/>
      <c r="N97" s="438"/>
      <c r="O97" s="438"/>
      <c r="P97" s="438"/>
      <c r="Q97" s="438"/>
      <c r="R97" s="438"/>
      <c r="S97" s="438"/>
      <c r="T97" s="438"/>
      <c r="U97" s="438"/>
      <c r="V97" s="438"/>
      <c r="W97" s="438"/>
      <c r="X97" s="438"/>
      <c r="Y97" s="438"/>
      <c r="Z97" s="438"/>
      <c r="AA97" s="438"/>
      <c r="AB97" s="438"/>
      <c r="AC97" s="439"/>
      <c r="AD97" s="532"/>
      <c r="AE97" s="532"/>
      <c r="AF97" s="440" t="s">
        <v>1445</v>
      </c>
      <c r="AG97" s="539" t="s">
        <v>1080</v>
      </c>
      <c r="AH97" s="442" t="s">
        <v>1446</v>
      </c>
      <c r="AI97" s="541" t="s">
        <v>1079</v>
      </c>
      <c r="AJ97" s="441" t="s">
        <v>1080</v>
      </c>
      <c r="AK97" s="440" t="s">
        <v>1451</v>
      </c>
      <c r="AL97" s="441" t="s">
        <v>1080</v>
      </c>
      <c r="AM97" s="442" t="s">
        <v>1446</v>
      </c>
      <c r="AN97" s="440" t="s">
        <v>1452</v>
      </c>
      <c r="AO97" s="441" t="s">
        <v>1080</v>
      </c>
      <c r="AP97" s="440" t="s">
        <v>1079</v>
      </c>
      <c r="AQ97" s="441" t="s">
        <v>1080</v>
      </c>
      <c r="AR97" s="442" t="s">
        <v>1446</v>
      </c>
      <c r="AS97" s="440" t="s">
        <v>1450</v>
      </c>
      <c r="AT97" s="441" t="s">
        <v>1080</v>
      </c>
      <c r="AU97" s="440" t="s">
        <v>1445</v>
      </c>
      <c r="AV97" s="441" t="s">
        <v>1080</v>
      </c>
      <c r="AW97" s="442" t="s">
        <v>1446</v>
      </c>
      <c r="AX97" s="440" t="s">
        <v>1451</v>
      </c>
      <c r="AY97" s="441" t="s">
        <v>1080</v>
      </c>
      <c r="AZ97" s="440" t="s">
        <v>1452</v>
      </c>
      <c r="BA97" s="441" t="s">
        <v>1080</v>
      </c>
      <c r="BB97" s="442" t="s">
        <v>1446</v>
      </c>
      <c r="BC97" s="440" t="s">
        <v>1450</v>
      </c>
      <c r="BD97" s="441" t="s">
        <v>1080</v>
      </c>
      <c r="BE97" s="439"/>
      <c r="BF97" s="446"/>
    </row>
    <row r="98" spans="1:58" ht="17.25" customHeight="1">
      <c r="A98" s="532" t="s">
        <v>1400</v>
      </c>
      <c r="B98" s="535">
        <v>95</v>
      </c>
      <c r="C98" s="532" t="s">
        <v>459</v>
      </c>
      <c r="D98" s="532" t="s">
        <v>846</v>
      </c>
      <c r="E98" s="532" t="s">
        <v>675</v>
      </c>
      <c r="F98" s="532" t="s">
        <v>847</v>
      </c>
      <c r="G98" s="532" t="s">
        <v>848</v>
      </c>
      <c r="H98" s="532" t="s">
        <v>675</v>
      </c>
      <c r="I98" s="532" t="s">
        <v>847</v>
      </c>
      <c r="J98" s="532" t="s">
        <v>848</v>
      </c>
      <c r="K98" s="532">
        <v>1064193</v>
      </c>
      <c r="L98" s="532">
        <v>0</v>
      </c>
      <c r="M98" s="438"/>
      <c r="N98" s="438"/>
      <c r="O98" s="438"/>
      <c r="P98" s="438"/>
      <c r="Q98" s="438"/>
      <c r="R98" s="438"/>
      <c r="S98" s="438"/>
      <c r="T98" s="438"/>
      <c r="U98" s="438"/>
      <c r="V98" s="438"/>
      <c r="W98" s="438"/>
      <c r="X98" s="438"/>
      <c r="Y98" s="438"/>
      <c r="Z98" s="438"/>
      <c r="AA98" s="438"/>
      <c r="AB98" s="438"/>
      <c r="AC98" s="439"/>
      <c r="AD98" s="571"/>
      <c r="AE98" s="532"/>
      <c r="AF98" s="440" t="s">
        <v>1445</v>
      </c>
      <c r="AG98" s="539" t="s">
        <v>1080</v>
      </c>
      <c r="AH98" s="442" t="s">
        <v>1446</v>
      </c>
      <c r="AI98" s="541" t="s">
        <v>1079</v>
      </c>
      <c r="AJ98" s="441" t="s">
        <v>1080</v>
      </c>
      <c r="AK98" s="440" t="s">
        <v>1451</v>
      </c>
      <c r="AL98" s="441" t="s">
        <v>1080</v>
      </c>
      <c r="AM98" s="442" t="s">
        <v>1446</v>
      </c>
      <c r="AN98" s="440" t="s">
        <v>1452</v>
      </c>
      <c r="AO98" s="441" t="s">
        <v>1080</v>
      </c>
      <c r="AP98" s="440" t="s">
        <v>1079</v>
      </c>
      <c r="AQ98" s="441" t="s">
        <v>1080</v>
      </c>
      <c r="AR98" s="442" t="s">
        <v>1446</v>
      </c>
      <c r="AS98" s="440" t="s">
        <v>1454</v>
      </c>
      <c r="AT98" s="441" t="s">
        <v>1080</v>
      </c>
      <c r="AU98" s="440" t="s">
        <v>1445</v>
      </c>
      <c r="AV98" s="441" t="s">
        <v>1080</v>
      </c>
      <c r="AW98" s="442" t="s">
        <v>1446</v>
      </c>
      <c r="AX98" s="440" t="s">
        <v>1451</v>
      </c>
      <c r="AY98" s="441" t="s">
        <v>1080</v>
      </c>
      <c r="AZ98" s="440" t="s">
        <v>1452</v>
      </c>
      <c r="BA98" s="441" t="s">
        <v>1080</v>
      </c>
      <c r="BB98" s="442" t="s">
        <v>1446</v>
      </c>
      <c r="BC98" s="440" t="s">
        <v>1454</v>
      </c>
      <c r="BD98" s="441" t="s">
        <v>1080</v>
      </c>
      <c r="BE98" s="439"/>
      <c r="BF98" s="446"/>
    </row>
    <row r="99" spans="1:58" ht="17.25" customHeight="1">
      <c r="A99" s="532" t="s">
        <v>849</v>
      </c>
      <c r="B99" s="535">
        <v>96</v>
      </c>
      <c r="C99" s="532" t="s">
        <v>465</v>
      </c>
      <c r="D99" s="532" t="s">
        <v>819</v>
      </c>
      <c r="E99" s="532" t="s">
        <v>675</v>
      </c>
      <c r="F99" s="532" t="s">
        <v>820</v>
      </c>
      <c r="G99" s="532" t="s">
        <v>850</v>
      </c>
      <c r="H99" s="532" t="s">
        <v>675</v>
      </c>
      <c r="I99" s="532" t="s">
        <v>820</v>
      </c>
      <c r="J99" s="532" t="s">
        <v>850</v>
      </c>
      <c r="K99" s="532">
        <v>1063669</v>
      </c>
      <c r="L99" s="532">
        <v>0</v>
      </c>
      <c r="M99" s="438"/>
      <c r="N99" s="438"/>
      <c r="O99" s="438"/>
      <c r="P99" s="438"/>
      <c r="Q99" s="438"/>
      <c r="R99" s="438"/>
      <c r="S99" s="438"/>
      <c r="T99" s="438"/>
      <c r="U99" s="438"/>
      <c r="V99" s="438"/>
      <c r="W99" s="438"/>
      <c r="X99" s="438"/>
      <c r="Y99" s="438"/>
      <c r="Z99" s="438"/>
      <c r="AA99" s="438"/>
      <c r="AB99" s="438"/>
      <c r="AC99" s="439"/>
      <c r="AD99" s="532"/>
      <c r="AE99" s="532"/>
      <c r="AF99" s="440" t="s">
        <v>1445</v>
      </c>
      <c r="AG99" s="539" t="s">
        <v>1080</v>
      </c>
      <c r="AH99" s="442" t="s">
        <v>1446</v>
      </c>
      <c r="AI99" s="541" t="s">
        <v>1079</v>
      </c>
      <c r="AJ99" s="441" t="s">
        <v>1080</v>
      </c>
      <c r="AK99" s="440" t="s">
        <v>1451</v>
      </c>
      <c r="AL99" s="441" t="s">
        <v>1080</v>
      </c>
      <c r="AM99" s="442" t="s">
        <v>1446</v>
      </c>
      <c r="AN99" s="440" t="s">
        <v>1452</v>
      </c>
      <c r="AO99" s="441" t="s">
        <v>1080</v>
      </c>
      <c r="AP99" s="440" t="s">
        <v>1079</v>
      </c>
      <c r="AQ99" s="441" t="s">
        <v>1080</v>
      </c>
      <c r="AR99" s="442" t="s">
        <v>1446</v>
      </c>
      <c r="AS99" s="440" t="s">
        <v>1450</v>
      </c>
      <c r="AT99" s="441" t="s">
        <v>1080</v>
      </c>
      <c r="AU99" s="440" t="s">
        <v>1445</v>
      </c>
      <c r="AV99" s="441" t="s">
        <v>1080</v>
      </c>
      <c r="AW99" s="442" t="s">
        <v>1446</v>
      </c>
      <c r="AX99" s="440" t="s">
        <v>1451</v>
      </c>
      <c r="AY99" s="441" t="s">
        <v>1080</v>
      </c>
      <c r="AZ99" s="440" t="s">
        <v>1452</v>
      </c>
      <c r="BA99" s="441" t="s">
        <v>1080</v>
      </c>
      <c r="BB99" s="442" t="s">
        <v>1446</v>
      </c>
      <c r="BC99" s="440" t="s">
        <v>1450</v>
      </c>
      <c r="BD99" s="441" t="s">
        <v>1080</v>
      </c>
      <c r="BE99" s="439"/>
      <c r="BF99" s="543"/>
    </row>
    <row r="100" spans="1:58" ht="17.25" customHeight="1">
      <c r="A100" s="532" t="s">
        <v>851</v>
      </c>
      <c r="B100" s="535">
        <v>97</v>
      </c>
      <c r="C100" s="532" t="s">
        <v>470</v>
      </c>
      <c r="D100" s="532" t="s">
        <v>697</v>
      </c>
      <c r="E100" s="532" t="s">
        <v>574</v>
      </c>
      <c r="F100" s="532" t="s">
        <v>698</v>
      </c>
      <c r="G100" s="532" t="s">
        <v>699</v>
      </c>
      <c r="H100" s="532" t="s">
        <v>574</v>
      </c>
      <c r="I100" s="532" t="s">
        <v>698</v>
      </c>
      <c r="J100" s="532" t="s">
        <v>699</v>
      </c>
      <c r="K100" s="532">
        <v>1064016</v>
      </c>
      <c r="L100" s="532">
        <v>0</v>
      </c>
      <c r="M100" s="438"/>
      <c r="N100" s="438"/>
      <c r="O100" s="438"/>
      <c r="P100" s="438"/>
      <c r="Q100" s="438"/>
      <c r="R100" s="438"/>
      <c r="S100" s="438"/>
      <c r="T100" s="438"/>
      <c r="U100" s="438"/>
      <c r="V100" s="438"/>
      <c r="W100" s="438"/>
      <c r="X100" s="438"/>
      <c r="Y100" s="438"/>
      <c r="Z100" s="438"/>
      <c r="AA100" s="438"/>
      <c r="AB100" s="438"/>
      <c r="AC100" s="439"/>
      <c r="AD100" s="532"/>
      <c r="AE100" s="532"/>
      <c r="AF100" s="440" t="s">
        <v>1445</v>
      </c>
      <c r="AG100" s="539" t="s">
        <v>1080</v>
      </c>
      <c r="AH100" s="442" t="s">
        <v>1446</v>
      </c>
      <c r="AI100" s="541" t="s">
        <v>1079</v>
      </c>
      <c r="AJ100" s="441" t="s">
        <v>1080</v>
      </c>
      <c r="AK100" s="440" t="s">
        <v>1451</v>
      </c>
      <c r="AL100" s="441" t="s">
        <v>1080</v>
      </c>
      <c r="AM100" s="442" t="s">
        <v>1446</v>
      </c>
      <c r="AN100" s="440" t="s">
        <v>1452</v>
      </c>
      <c r="AO100" s="441" t="s">
        <v>1080</v>
      </c>
      <c r="AP100" s="440" t="s">
        <v>1079</v>
      </c>
      <c r="AQ100" s="441" t="s">
        <v>1080</v>
      </c>
      <c r="AR100" s="442" t="s">
        <v>1446</v>
      </c>
      <c r="AS100" s="440" t="s">
        <v>1450</v>
      </c>
      <c r="AT100" s="441" t="s">
        <v>1080</v>
      </c>
      <c r="AU100" s="440" t="s">
        <v>1445</v>
      </c>
      <c r="AV100" s="441" t="s">
        <v>1080</v>
      </c>
      <c r="AW100" s="442" t="s">
        <v>1446</v>
      </c>
      <c r="AX100" s="440" t="s">
        <v>1451</v>
      </c>
      <c r="AY100" s="441" t="s">
        <v>1080</v>
      </c>
      <c r="AZ100" s="440" t="s">
        <v>1452</v>
      </c>
      <c r="BA100" s="441" t="s">
        <v>1080</v>
      </c>
      <c r="BB100" s="442" t="s">
        <v>1446</v>
      </c>
      <c r="BC100" s="440" t="s">
        <v>1450</v>
      </c>
      <c r="BD100" s="441" t="s">
        <v>1080</v>
      </c>
      <c r="BE100" s="439"/>
      <c r="BF100" s="446"/>
    </row>
    <row r="101" spans="1:58" ht="17.25" customHeight="1">
      <c r="A101" s="532" t="s">
        <v>852</v>
      </c>
      <c r="B101" s="535">
        <v>98</v>
      </c>
      <c r="C101" s="532" t="s">
        <v>475</v>
      </c>
      <c r="D101" s="532" t="s">
        <v>853</v>
      </c>
      <c r="E101" s="532" t="s">
        <v>675</v>
      </c>
      <c r="F101" s="532" t="s">
        <v>1839</v>
      </c>
      <c r="G101" s="532" t="s">
        <v>1840</v>
      </c>
      <c r="H101" s="532" t="s">
        <v>675</v>
      </c>
      <c r="I101" s="532" t="s">
        <v>1839</v>
      </c>
      <c r="J101" s="532" t="s">
        <v>1840</v>
      </c>
      <c r="K101" s="532">
        <v>1064250</v>
      </c>
      <c r="L101" s="532">
        <v>0</v>
      </c>
      <c r="M101" s="438"/>
      <c r="N101" s="438"/>
      <c r="O101" s="438"/>
      <c r="P101" s="438"/>
      <c r="Q101" s="438"/>
      <c r="R101" s="438"/>
      <c r="S101" s="438"/>
      <c r="T101" s="438"/>
      <c r="U101" s="438"/>
      <c r="V101" s="438"/>
      <c r="W101" s="438"/>
      <c r="X101" s="438"/>
      <c r="Y101" s="438"/>
      <c r="Z101" s="438"/>
      <c r="AA101" s="438"/>
      <c r="AB101" s="438"/>
      <c r="AC101" s="439"/>
      <c r="AD101" s="532"/>
      <c r="AE101" s="532"/>
      <c r="AF101" s="440" t="s">
        <v>1445</v>
      </c>
      <c r="AG101" s="539" t="s">
        <v>1080</v>
      </c>
      <c r="AH101" s="442" t="s">
        <v>1446</v>
      </c>
      <c r="AI101" s="541" t="s">
        <v>1079</v>
      </c>
      <c r="AJ101" s="441" t="s">
        <v>1080</v>
      </c>
      <c r="AK101" s="440" t="s">
        <v>1447</v>
      </c>
      <c r="AL101" s="441" t="s">
        <v>1448</v>
      </c>
      <c r="AM101" s="442" t="s">
        <v>1446</v>
      </c>
      <c r="AN101" s="440" t="s">
        <v>1449</v>
      </c>
      <c r="AO101" s="441" t="s">
        <v>1448</v>
      </c>
      <c r="AP101" s="440" t="s">
        <v>1079</v>
      </c>
      <c r="AQ101" s="441" t="s">
        <v>1080</v>
      </c>
      <c r="AR101" s="442" t="s">
        <v>1446</v>
      </c>
      <c r="AS101" s="440" t="s">
        <v>1454</v>
      </c>
      <c r="AT101" s="441" t="s">
        <v>1080</v>
      </c>
      <c r="AU101" s="440" t="s">
        <v>1445</v>
      </c>
      <c r="AV101" s="441" t="s">
        <v>1080</v>
      </c>
      <c r="AW101" s="442" t="s">
        <v>1446</v>
      </c>
      <c r="AX101" s="440" t="s">
        <v>1447</v>
      </c>
      <c r="AY101" s="441" t="s">
        <v>1448</v>
      </c>
      <c r="AZ101" s="440" t="s">
        <v>1449</v>
      </c>
      <c r="BA101" s="441" t="s">
        <v>1448</v>
      </c>
      <c r="BB101" s="442" t="s">
        <v>1446</v>
      </c>
      <c r="BC101" s="440" t="s">
        <v>1454</v>
      </c>
      <c r="BD101" s="441" t="s">
        <v>1080</v>
      </c>
      <c r="BE101" s="439"/>
      <c r="BF101" s="446"/>
    </row>
    <row r="102" spans="1:58" ht="17.25" customHeight="1">
      <c r="A102" s="532" t="s">
        <v>854</v>
      </c>
      <c r="B102" s="535">
        <v>99</v>
      </c>
      <c r="C102" s="532" t="s">
        <v>495</v>
      </c>
      <c r="D102" s="532" t="s">
        <v>1737</v>
      </c>
      <c r="E102" s="532" t="s">
        <v>675</v>
      </c>
      <c r="F102" s="532" t="s">
        <v>1433</v>
      </c>
      <c r="G102" s="532" t="s">
        <v>1434</v>
      </c>
      <c r="H102" s="532" t="s">
        <v>675</v>
      </c>
      <c r="I102" s="532" t="s">
        <v>1433</v>
      </c>
      <c r="J102" s="532" t="s">
        <v>1434</v>
      </c>
      <c r="K102" s="532">
        <v>1074833</v>
      </c>
      <c r="L102" s="532">
        <v>0</v>
      </c>
      <c r="M102" s="438"/>
      <c r="N102" s="438"/>
      <c r="O102" s="438"/>
      <c r="P102" s="438"/>
      <c r="Q102" s="438"/>
      <c r="R102" s="438"/>
      <c r="S102" s="438"/>
      <c r="T102" s="438"/>
      <c r="U102" s="438"/>
      <c r="V102" s="438"/>
      <c r="W102" s="438"/>
      <c r="X102" s="438"/>
      <c r="Y102" s="438"/>
      <c r="Z102" s="438"/>
      <c r="AA102" s="438"/>
      <c r="AB102" s="438"/>
      <c r="AC102" s="439"/>
      <c r="AD102" s="571"/>
      <c r="AE102" s="532"/>
      <c r="AF102" s="440" t="s">
        <v>1445</v>
      </c>
      <c r="AG102" s="539" t="s">
        <v>1080</v>
      </c>
      <c r="AH102" s="442" t="s">
        <v>1446</v>
      </c>
      <c r="AI102" s="541" t="s">
        <v>1079</v>
      </c>
      <c r="AJ102" s="441" t="s">
        <v>1080</v>
      </c>
      <c r="AK102" s="440" t="s">
        <v>1451</v>
      </c>
      <c r="AL102" s="441" t="s">
        <v>1080</v>
      </c>
      <c r="AM102" s="442" t="s">
        <v>1446</v>
      </c>
      <c r="AN102" s="440" t="s">
        <v>1452</v>
      </c>
      <c r="AO102" s="441" t="s">
        <v>1080</v>
      </c>
      <c r="AP102" s="440" t="s">
        <v>1079</v>
      </c>
      <c r="AQ102" s="441" t="s">
        <v>1080</v>
      </c>
      <c r="AR102" s="442" t="s">
        <v>1446</v>
      </c>
      <c r="AS102" s="440" t="s">
        <v>1450</v>
      </c>
      <c r="AT102" s="441" t="s">
        <v>1080</v>
      </c>
      <c r="AU102" s="440" t="s">
        <v>1445</v>
      </c>
      <c r="AV102" s="441" t="s">
        <v>1080</v>
      </c>
      <c r="AW102" s="442" t="s">
        <v>1446</v>
      </c>
      <c r="AX102" s="440" t="s">
        <v>1451</v>
      </c>
      <c r="AY102" s="441" t="s">
        <v>1080</v>
      </c>
      <c r="AZ102" s="440" t="s">
        <v>1452</v>
      </c>
      <c r="BA102" s="441" t="s">
        <v>1080</v>
      </c>
      <c r="BB102" s="442" t="s">
        <v>1446</v>
      </c>
      <c r="BC102" s="440" t="s">
        <v>1450</v>
      </c>
      <c r="BD102" s="441" t="s">
        <v>1080</v>
      </c>
      <c r="BE102" s="439"/>
      <c r="BF102" s="446"/>
    </row>
    <row r="103" spans="1:58" ht="17.25" customHeight="1">
      <c r="A103" s="532" t="s">
        <v>855</v>
      </c>
      <c r="B103" s="535">
        <v>100</v>
      </c>
      <c r="C103" s="532" t="s">
        <v>461</v>
      </c>
      <c r="D103" s="532" t="s">
        <v>856</v>
      </c>
      <c r="E103" s="532" t="s">
        <v>675</v>
      </c>
      <c r="F103" s="532" t="s">
        <v>857</v>
      </c>
      <c r="G103" s="532" t="s">
        <v>858</v>
      </c>
      <c r="H103" s="532" t="s">
        <v>675</v>
      </c>
      <c r="I103" s="532" t="s">
        <v>857</v>
      </c>
      <c r="J103" s="532" t="s">
        <v>858</v>
      </c>
      <c r="K103" s="532">
        <v>1059436</v>
      </c>
      <c r="L103" s="532">
        <v>1</v>
      </c>
      <c r="M103" s="438"/>
      <c r="N103" s="438"/>
      <c r="O103" s="438"/>
      <c r="P103" s="438"/>
      <c r="Q103" s="438"/>
      <c r="R103" s="438"/>
      <c r="S103" s="438"/>
      <c r="T103" s="438"/>
      <c r="U103" s="438"/>
      <c r="V103" s="438"/>
      <c r="W103" s="438"/>
      <c r="X103" s="438"/>
      <c r="Y103" s="438"/>
      <c r="Z103" s="438"/>
      <c r="AA103" s="438"/>
      <c r="AB103" s="438"/>
      <c r="AC103" s="439"/>
      <c r="AD103" s="532"/>
      <c r="AE103" s="532"/>
      <c r="AF103" s="440" t="s">
        <v>1445</v>
      </c>
      <c r="AG103" s="539" t="s">
        <v>1080</v>
      </c>
      <c r="AH103" s="442" t="s">
        <v>1446</v>
      </c>
      <c r="AI103" s="541" t="s">
        <v>1079</v>
      </c>
      <c r="AJ103" s="441" t="s">
        <v>1080</v>
      </c>
      <c r="AK103" s="440" t="s">
        <v>1451</v>
      </c>
      <c r="AL103" s="441" t="s">
        <v>1080</v>
      </c>
      <c r="AM103" s="442" t="s">
        <v>1446</v>
      </c>
      <c r="AN103" s="440" t="s">
        <v>1452</v>
      </c>
      <c r="AO103" s="441" t="s">
        <v>1080</v>
      </c>
      <c r="AP103" s="440" t="s">
        <v>1079</v>
      </c>
      <c r="AQ103" s="441" t="s">
        <v>1080</v>
      </c>
      <c r="AR103" s="442" t="s">
        <v>1446</v>
      </c>
      <c r="AS103" s="440" t="s">
        <v>1454</v>
      </c>
      <c r="AT103" s="441" t="s">
        <v>1080</v>
      </c>
      <c r="AU103" s="440" t="s">
        <v>1445</v>
      </c>
      <c r="AV103" s="441" t="s">
        <v>1080</v>
      </c>
      <c r="AW103" s="442" t="s">
        <v>1446</v>
      </c>
      <c r="AX103" s="440" t="s">
        <v>1451</v>
      </c>
      <c r="AY103" s="441" t="s">
        <v>1080</v>
      </c>
      <c r="AZ103" s="440" t="s">
        <v>1452</v>
      </c>
      <c r="BA103" s="441" t="s">
        <v>1080</v>
      </c>
      <c r="BB103" s="442" t="s">
        <v>1446</v>
      </c>
      <c r="BC103" s="440" t="s">
        <v>1454</v>
      </c>
      <c r="BD103" s="441" t="s">
        <v>1080</v>
      </c>
      <c r="BE103" s="439"/>
      <c r="BF103" s="446"/>
    </row>
    <row r="104" spans="1:58" ht="17.25" customHeight="1">
      <c r="A104" s="532" t="s">
        <v>859</v>
      </c>
      <c r="B104" s="535">
        <v>101</v>
      </c>
      <c r="C104" s="532" t="s">
        <v>1334</v>
      </c>
      <c r="D104" s="532" t="s">
        <v>860</v>
      </c>
      <c r="E104" s="532" t="s">
        <v>781</v>
      </c>
      <c r="F104" s="532" t="s">
        <v>861</v>
      </c>
      <c r="G104" s="532" t="s">
        <v>862</v>
      </c>
      <c r="H104" s="532" t="s">
        <v>781</v>
      </c>
      <c r="I104" s="532" t="s">
        <v>861</v>
      </c>
      <c r="J104" s="532" t="s">
        <v>862</v>
      </c>
      <c r="K104" s="532">
        <v>1065968</v>
      </c>
      <c r="L104" s="532">
        <v>0</v>
      </c>
      <c r="M104" s="438"/>
      <c r="N104" s="438"/>
      <c r="O104" s="438"/>
      <c r="P104" s="438"/>
      <c r="Q104" s="438"/>
      <c r="R104" s="438"/>
      <c r="S104" s="438"/>
      <c r="T104" s="438"/>
      <c r="U104" s="438"/>
      <c r="V104" s="438"/>
      <c r="W104" s="438"/>
      <c r="X104" s="438"/>
      <c r="Y104" s="438"/>
      <c r="Z104" s="438"/>
      <c r="AA104" s="438"/>
      <c r="AB104" s="438"/>
      <c r="AC104" s="439"/>
      <c r="AD104" s="571"/>
      <c r="AE104" s="532"/>
      <c r="AF104" s="440" t="s">
        <v>1445</v>
      </c>
      <c r="AG104" s="539" t="s">
        <v>1080</v>
      </c>
      <c r="AH104" s="442" t="s">
        <v>1446</v>
      </c>
      <c r="AI104" s="541" t="s">
        <v>1079</v>
      </c>
      <c r="AJ104" s="441" t="s">
        <v>1080</v>
      </c>
      <c r="AK104" s="440" t="s">
        <v>1451</v>
      </c>
      <c r="AL104" s="441" t="s">
        <v>1080</v>
      </c>
      <c r="AM104" s="442" t="s">
        <v>1446</v>
      </c>
      <c r="AN104" s="440" t="s">
        <v>1452</v>
      </c>
      <c r="AO104" s="441" t="s">
        <v>1080</v>
      </c>
      <c r="AP104" s="440" t="s">
        <v>1079</v>
      </c>
      <c r="AQ104" s="441" t="s">
        <v>1080</v>
      </c>
      <c r="AR104" s="442" t="s">
        <v>1446</v>
      </c>
      <c r="AS104" s="440" t="s">
        <v>1454</v>
      </c>
      <c r="AT104" s="441" t="s">
        <v>1080</v>
      </c>
      <c r="AU104" s="440" t="s">
        <v>1445</v>
      </c>
      <c r="AV104" s="441" t="s">
        <v>1080</v>
      </c>
      <c r="AW104" s="442" t="s">
        <v>1446</v>
      </c>
      <c r="AX104" s="440" t="s">
        <v>1451</v>
      </c>
      <c r="AY104" s="441" t="s">
        <v>1080</v>
      </c>
      <c r="AZ104" s="440" t="s">
        <v>1452</v>
      </c>
      <c r="BA104" s="441" t="s">
        <v>1080</v>
      </c>
      <c r="BB104" s="442" t="s">
        <v>1446</v>
      </c>
      <c r="BC104" s="440" t="s">
        <v>1454</v>
      </c>
      <c r="BD104" s="441" t="s">
        <v>1080</v>
      </c>
      <c r="BE104" s="439"/>
      <c r="BF104" s="446"/>
    </row>
    <row r="105" spans="1:58" ht="17.25" customHeight="1">
      <c r="A105" s="532" t="s">
        <v>863</v>
      </c>
      <c r="B105" s="535">
        <v>102</v>
      </c>
      <c r="C105" s="532" t="s">
        <v>1335</v>
      </c>
      <c r="D105" s="532" t="s">
        <v>864</v>
      </c>
      <c r="E105" s="532" t="s">
        <v>574</v>
      </c>
      <c r="F105" s="532" t="s">
        <v>865</v>
      </c>
      <c r="G105" s="532" t="s">
        <v>866</v>
      </c>
      <c r="H105" s="532" t="s">
        <v>574</v>
      </c>
      <c r="I105" s="532" t="s">
        <v>865</v>
      </c>
      <c r="J105" s="532" t="s">
        <v>866</v>
      </c>
      <c r="K105" s="532">
        <v>1066600</v>
      </c>
      <c r="L105" s="532">
        <v>0</v>
      </c>
      <c r="M105" s="438"/>
      <c r="N105" s="438"/>
      <c r="O105" s="438"/>
      <c r="P105" s="438"/>
      <c r="Q105" s="438"/>
      <c r="R105" s="438"/>
      <c r="S105" s="438"/>
      <c r="T105" s="438"/>
      <c r="U105" s="438"/>
      <c r="V105" s="438"/>
      <c r="W105" s="438"/>
      <c r="X105" s="438"/>
      <c r="Y105" s="438"/>
      <c r="Z105" s="438"/>
      <c r="AA105" s="438"/>
      <c r="AB105" s="438"/>
      <c r="AC105" s="439"/>
      <c r="AD105" s="532"/>
      <c r="AE105" s="532"/>
      <c r="AF105" s="440" t="s">
        <v>1445</v>
      </c>
      <c r="AG105" s="539" t="s">
        <v>1080</v>
      </c>
      <c r="AH105" s="442" t="s">
        <v>1446</v>
      </c>
      <c r="AI105" s="541" t="s">
        <v>1079</v>
      </c>
      <c r="AJ105" s="441" t="s">
        <v>1080</v>
      </c>
      <c r="AK105" s="440" t="s">
        <v>1451</v>
      </c>
      <c r="AL105" s="441" t="s">
        <v>1080</v>
      </c>
      <c r="AM105" s="442" t="s">
        <v>1446</v>
      </c>
      <c r="AN105" s="440" t="s">
        <v>1452</v>
      </c>
      <c r="AO105" s="441" t="s">
        <v>1080</v>
      </c>
      <c r="AP105" s="440" t="s">
        <v>1079</v>
      </c>
      <c r="AQ105" s="441" t="s">
        <v>1080</v>
      </c>
      <c r="AR105" s="442" t="s">
        <v>1446</v>
      </c>
      <c r="AS105" s="440" t="s">
        <v>1450</v>
      </c>
      <c r="AT105" s="441" t="s">
        <v>1080</v>
      </c>
      <c r="AU105" s="440" t="s">
        <v>1445</v>
      </c>
      <c r="AV105" s="441" t="s">
        <v>1080</v>
      </c>
      <c r="AW105" s="442" t="s">
        <v>1446</v>
      </c>
      <c r="AX105" s="440" t="s">
        <v>1451</v>
      </c>
      <c r="AY105" s="441" t="s">
        <v>1080</v>
      </c>
      <c r="AZ105" s="440" t="s">
        <v>1452</v>
      </c>
      <c r="BA105" s="441" t="s">
        <v>1080</v>
      </c>
      <c r="BB105" s="442" t="s">
        <v>1446</v>
      </c>
      <c r="BC105" s="440" t="s">
        <v>1450</v>
      </c>
      <c r="BD105" s="441" t="s">
        <v>1080</v>
      </c>
      <c r="BE105" s="439"/>
      <c r="BF105" s="446"/>
    </row>
    <row r="106" spans="1:58" ht="17.25" customHeight="1">
      <c r="A106" s="532" t="s">
        <v>1401</v>
      </c>
      <c r="B106" s="535">
        <v>103</v>
      </c>
      <c r="C106" s="532" t="s">
        <v>1336</v>
      </c>
      <c r="D106" s="532" t="s">
        <v>813</v>
      </c>
      <c r="E106" s="532" t="s">
        <v>675</v>
      </c>
      <c r="F106" s="532" t="s">
        <v>814</v>
      </c>
      <c r="G106" s="532" t="s">
        <v>815</v>
      </c>
      <c r="H106" s="532" t="s">
        <v>675</v>
      </c>
      <c r="I106" s="532" t="s">
        <v>814</v>
      </c>
      <c r="J106" s="532" t="s">
        <v>815</v>
      </c>
      <c r="K106" s="532">
        <v>1061825</v>
      </c>
      <c r="L106" s="532">
        <v>1</v>
      </c>
      <c r="M106" s="438"/>
      <c r="N106" s="438"/>
      <c r="O106" s="438"/>
      <c r="P106" s="438"/>
      <c r="Q106" s="438"/>
      <c r="R106" s="438"/>
      <c r="S106" s="438"/>
      <c r="T106" s="438"/>
      <c r="U106" s="438"/>
      <c r="V106" s="438"/>
      <c r="W106" s="438"/>
      <c r="X106" s="438"/>
      <c r="Y106" s="438"/>
      <c r="Z106" s="438"/>
      <c r="AA106" s="438"/>
      <c r="AB106" s="438"/>
      <c r="AC106" s="439"/>
      <c r="AD106" s="571"/>
      <c r="AE106" s="532"/>
      <c r="AF106" s="440" t="s">
        <v>1445</v>
      </c>
      <c r="AG106" s="539" t="s">
        <v>1080</v>
      </c>
      <c r="AH106" s="442" t="s">
        <v>1446</v>
      </c>
      <c r="AI106" s="541" t="s">
        <v>1079</v>
      </c>
      <c r="AJ106" s="441" t="s">
        <v>1080</v>
      </c>
      <c r="AK106" s="440" t="s">
        <v>1451</v>
      </c>
      <c r="AL106" s="441" t="s">
        <v>1080</v>
      </c>
      <c r="AM106" s="442" t="s">
        <v>1446</v>
      </c>
      <c r="AN106" s="440" t="s">
        <v>1452</v>
      </c>
      <c r="AO106" s="441" t="s">
        <v>1080</v>
      </c>
      <c r="AP106" s="440" t="s">
        <v>1079</v>
      </c>
      <c r="AQ106" s="441" t="s">
        <v>1080</v>
      </c>
      <c r="AR106" s="442" t="s">
        <v>1446</v>
      </c>
      <c r="AS106" s="440" t="s">
        <v>1450</v>
      </c>
      <c r="AT106" s="441" t="s">
        <v>1080</v>
      </c>
      <c r="AU106" s="440" t="s">
        <v>1445</v>
      </c>
      <c r="AV106" s="441" t="s">
        <v>1080</v>
      </c>
      <c r="AW106" s="442" t="s">
        <v>1446</v>
      </c>
      <c r="AX106" s="440" t="s">
        <v>1451</v>
      </c>
      <c r="AY106" s="441" t="s">
        <v>1080</v>
      </c>
      <c r="AZ106" s="440" t="s">
        <v>1452</v>
      </c>
      <c r="BA106" s="441" t="s">
        <v>1080</v>
      </c>
      <c r="BB106" s="442" t="s">
        <v>1446</v>
      </c>
      <c r="BC106" s="440" t="s">
        <v>1450</v>
      </c>
      <c r="BD106" s="441" t="s">
        <v>1080</v>
      </c>
      <c r="BE106" s="439"/>
      <c r="BF106" s="446"/>
    </row>
    <row r="107" spans="1:58" ht="17.25" customHeight="1">
      <c r="A107" s="532" t="s">
        <v>867</v>
      </c>
      <c r="B107" s="535">
        <v>104</v>
      </c>
      <c r="C107" s="532" t="s">
        <v>1337</v>
      </c>
      <c r="D107" s="532" t="s">
        <v>926</v>
      </c>
      <c r="E107" s="532" t="s">
        <v>675</v>
      </c>
      <c r="F107" s="532" t="s">
        <v>1198</v>
      </c>
      <c r="G107" s="532" t="s">
        <v>868</v>
      </c>
      <c r="H107" s="532" t="s">
        <v>675</v>
      </c>
      <c r="I107" s="532" t="s">
        <v>1198</v>
      </c>
      <c r="J107" s="532" t="s">
        <v>868</v>
      </c>
      <c r="K107" s="532">
        <v>1065085</v>
      </c>
      <c r="L107" s="532">
        <v>2</v>
      </c>
      <c r="M107" s="438"/>
      <c r="N107" s="438"/>
      <c r="O107" s="438"/>
      <c r="P107" s="438"/>
      <c r="Q107" s="438"/>
      <c r="R107" s="438"/>
      <c r="S107" s="438"/>
      <c r="T107" s="438"/>
      <c r="U107" s="438"/>
      <c r="V107" s="438"/>
      <c r="W107" s="438"/>
      <c r="X107" s="438"/>
      <c r="Y107" s="438"/>
      <c r="Z107" s="438"/>
      <c r="AA107" s="438"/>
      <c r="AB107" s="438"/>
      <c r="AC107" s="439"/>
      <c r="AD107" s="571"/>
      <c r="AE107" s="532"/>
      <c r="AF107" s="440" t="s">
        <v>1445</v>
      </c>
      <c r="AG107" s="539" t="s">
        <v>1080</v>
      </c>
      <c r="AH107" s="442" t="s">
        <v>1446</v>
      </c>
      <c r="AI107" s="541" t="s">
        <v>1079</v>
      </c>
      <c r="AJ107" s="441" t="s">
        <v>1080</v>
      </c>
      <c r="AK107" s="440" t="s">
        <v>1447</v>
      </c>
      <c r="AL107" s="441" t="s">
        <v>1448</v>
      </c>
      <c r="AM107" s="442" t="s">
        <v>1446</v>
      </c>
      <c r="AN107" s="440" t="s">
        <v>1449</v>
      </c>
      <c r="AO107" s="441" t="s">
        <v>1448</v>
      </c>
      <c r="AP107" s="440" t="s">
        <v>1079</v>
      </c>
      <c r="AQ107" s="441" t="s">
        <v>1080</v>
      </c>
      <c r="AR107" s="442" t="s">
        <v>1446</v>
      </c>
      <c r="AS107" s="440" t="s">
        <v>1450</v>
      </c>
      <c r="AT107" s="441" t="s">
        <v>1080</v>
      </c>
      <c r="AU107" s="440" t="s">
        <v>1445</v>
      </c>
      <c r="AV107" s="441" t="s">
        <v>1080</v>
      </c>
      <c r="AW107" s="442" t="s">
        <v>1446</v>
      </c>
      <c r="AX107" s="440" t="s">
        <v>1447</v>
      </c>
      <c r="AY107" s="441" t="s">
        <v>1448</v>
      </c>
      <c r="AZ107" s="440" t="s">
        <v>1449</v>
      </c>
      <c r="BA107" s="441" t="s">
        <v>1448</v>
      </c>
      <c r="BB107" s="442" t="s">
        <v>1446</v>
      </c>
      <c r="BC107" s="440" t="s">
        <v>1450</v>
      </c>
      <c r="BD107" s="441" t="s">
        <v>1080</v>
      </c>
      <c r="BE107" s="439"/>
      <c r="BF107" s="446"/>
    </row>
    <row r="108" spans="1:58" ht="17.25" customHeight="1">
      <c r="A108" s="532" t="s">
        <v>869</v>
      </c>
      <c r="B108" s="535">
        <v>105</v>
      </c>
      <c r="C108" s="532" t="s">
        <v>1338</v>
      </c>
      <c r="D108" s="532" t="s">
        <v>926</v>
      </c>
      <c r="E108" s="532" t="s">
        <v>675</v>
      </c>
      <c r="F108" s="532" t="s">
        <v>1198</v>
      </c>
      <c r="G108" s="532" t="s">
        <v>868</v>
      </c>
      <c r="H108" s="532" t="s">
        <v>675</v>
      </c>
      <c r="I108" s="532" t="s">
        <v>1198</v>
      </c>
      <c r="J108" s="532" t="s">
        <v>868</v>
      </c>
      <c r="K108" s="532">
        <v>1065085</v>
      </c>
      <c r="L108" s="532">
        <v>1</v>
      </c>
      <c r="M108" s="438"/>
      <c r="N108" s="438"/>
      <c r="O108" s="438"/>
      <c r="P108" s="438"/>
      <c r="Q108" s="438"/>
      <c r="R108" s="438"/>
      <c r="S108" s="438"/>
      <c r="T108" s="438"/>
      <c r="U108" s="438"/>
      <c r="V108" s="438"/>
      <c r="W108" s="438"/>
      <c r="X108" s="438"/>
      <c r="Y108" s="438"/>
      <c r="Z108" s="438"/>
      <c r="AA108" s="438"/>
      <c r="AB108" s="438"/>
      <c r="AC108" s="439"/>
      <c r="AD108" s="532"/>
      <c r="AE108" s="532"/>
      <c r="AF108" s="440" t="s">
        <v>1445</v>
      </c>
      <c r="AG108" s="539" t="s">
        <v>1080</v>
      </c>
      <c r="AH108" s="442" t="s">
        <v>1446</v>
      </c>
      <c r="AI108" s="541" t="s">
        <v>1079</v>
      </c>
      <c r="AJ108" s="441" t="s">
        <v>1080</v>
      </c>
      <c r="AK108" s="440" t="s">
        <v>1447</v>
      </c>
      <c r="AL108" s="441" t="s">
        <v>1448</v>
      </c>
      <c r="AM108" s="442" t="s">
        <v>1446</v>
      </c>
      <c r="AN108" s="440" t="s">
        <v>1449</v>
      </c>
      <c r="AO108" s="441" t="s">
        <v>1448</v>
      </c>
      <c r="AP108" s="440" t="s">
        <v>1079</v>
      </c>
      <c r="AQ108" s="441" t="s">
        <v>1080</v>
      </c>
      <c r="AR108" s="442" t="s">
        <v>1446</v>
      </c>
      <c r="AS108" s="440" t="s">
        <v>1450</v>
      </c>
      <c r="AT108" s="441" t="s">
        <v>1080</v>
      </c>
      <c r="AU108" s="440" t="s">
        <v>1445</v>
      </c>
      <c r="AV108" s="441" t="s">
        <v>1080</v>
      </c>
      <c r="AW108" s="442" t="s">
        <v>1446</v>
      </c>
      <c r="AX108" s="440" t="s">
        <v>1447</v>
      </c>
      <c r="AY108" s="441" t="s">
        <v>1448</v>
      </c>
      <c r="AZ108" s="440" t="s">
        <v>1449</v>
      </c>
      <c r="BA108" s="441" t="s">
        <v>1448</v>
      </c>
      <c r="BB108" s="442" t="s">
        <v>1446</v>
      </c>
      <c r="BC108" s="440" t="s">
        <v>1450</v>
      </c>
      <c r="BD108" s="441" t="s">
        <v>1080</v>
      </c>
      <c r="BE108" s="439"/>
      <c r="BF108" s="446"/>
    </row>
    <row r="109" spans="1:58" ht="17.25" customHeight="1">
      <c r="A109" s="532" t="s">
        <v>870</v>
      </c>
      <c r="B109" s="535">
        <v>106</v>
      </c>
      <c r="C109" s="532" t="s">
        <v>1339</v>
      </c>
      <c r="D109" s="532" t="s">
        <v>883</v>
      </c>
      <c r="E109" s="532" t="s">
        <v>675</v>
      </c>
      <c r="F109" s="532" t="s">
        <v>871</v>
      </c>
      <c r="G109" s="532" t="s">
        <v>872</v>
      </c>
      <c r="H109" s="532" t="s">
        <v>675</v>
      </c>
      <c r="I109" s="532" t="s">
        <v>871</v>
      </c>
      <c r="J109" s="532" t="s">
        <v>872</v>
      </c>
      <c r="K109" s="532">
        <v>1066516</v>
      </c>
      <c r="L109" s="532">
        <v>1</v>
      </c>
      <c r="M109" s="438"/>
      <c r="N109" s="438"/>
      <c r="O109" s="438"/>
      <c r="P109" s="438"/>
      <c r="Q109" s="438"/>
      <c r="R109" s="438"/>
      <c r="S109" s="438"/>
      <c r="T109" s="438"/>
      <c r="U109" s="438"/>
      <c r="V109" s="438"/>
      <c r="W109" s="438"/>
      <c r="X109" s="438"/>
      <c r="Y109" s="438"/>
      <c r="Z109" s="438"/>
      <c r="AA109" s="438"/>
      <c r="AB109" s="438"/>
      <c r="AC109" s="439"/>
      <c r="AD109" s="532"/>
      <c r="AE109" s="532"/>
      <c r="AF109" s="440" t="s">
        <v>1445</v>
      </c>
      <c r="AG109" s="539" t="s">
        <v>1080</v>
      </c>
      <c r="AH109" s="442" t="s">
        <v>1446</v>
      </c>
      <c r="AI109" s="541" t="s">
        <v>1079</v>
      </c>
      <c r="AJ109" s="441" t="s">
        <v>1080</v>
      </c>
      <c r="AK109" s="440" t="s">
        <v>1447</v>
      </c>
      <c r="AL109" s="441" t="s">
        <v>1448</v>
      </c>
      <c r="AM109" s="442" t="s">
        <v>1446</v>
      </c>
      <c r="AN109" s="440" t="s">
        <v>1449</v>
      </c>
      <c r="AO109" s="441" t="s">
        <v>1448</v>
      </c>
      <c r="AP109" s="440" t="s">
        <v>1079</v>
      </c>
      <c r="AQ109" s="441" t="s">
        <v>1080</v>
      </c>
      <c r="AR109" s="442" t="s">
        <v>1446</v>
      </c>
      <c r="AS109" s="440" t="s">
        <v>1450</v>
      </c>
      <c r="AT109" s="441" t="s">
        <v>1080</v>
      </c>
      <c r="AU109" s="440" t="s">
        <v>1445</v>
      </c>
      <c r="AV109" s="441" t="s">
        <v>1080</v>
      </c>
      <c r="AW109" s="442" t="s">
        <v>1446</v>
      </c>
      <c r="AX109" s="440" t="s">
        <v>1447</v>
      </c>
      <c r="AY109" s="441" t="s">
        <v>1448</v>
      </c>
      <c r="AZ109" s="440" t="s">
        <v>1449</v>
      </c>
      <c r="BA109" s="441" t="s">
        <v>1448</v>
      </c>
      <c r="BB109" s="442" t="s">
        <v>1446</v>
      </c>
      <c r="BC109" s="440" t="s">
        <v>1450</v>
      </c>
      <c r="BD109" s="441" t="s">
        <v>1080</v>
      </c>
      <c r="BE109" s="439"/>
      <c r="BF109" s="446"/>
    </row>
    <row r="110" spans="1:58" ht="17.25" customHeight="1">
      <c r="A110" s="532" t="s">
        <v>873</v>
      </c>
      <c r="B110" s="535">
        <v>107</v>
      </c>
      <c r="C110" s="532" t="s">
        <v>1340</v>
      </c>
      <c r="D110" s="532" t="s">
        <v>874</v>
      </c>
      <c r="E110" s="532" t="s">
        <v>675</v>
      </c>
      <c r="F110" s="532" t="s">
        <v>875</v>
      </c>
      <c r="G110" s="532" t="s">
        <v>876</v>
      </c>
      <c r="H110" s="532" t="s">
        <v>675</v>
      </c>
      <c r="I110" s="532" t="s">
        <v>875</v>
      </c>
      <c r="J110" s="532" t="s">
        <v>876</v>
      </c>
      <c r="K110" s="532">
        <v>1059654</v>
      </c>
      <c r="L110" s="532">
        <v>1</v>
      </c>
      <c r="M110" s="438"/>
      <c r="N110" s="438"/>
      <c r="O110" s="438"/>
      <c r="P110" s="438"/>
      <c r="Q110" s="438"/>
      <c r="R110" s="438"/>
      <c r="S110" s="438"/>
      <c r="T110" s="438"/>
      <c r="U110" s="438"/>
      <c r="V110" s="438"/>
      <c r="W110" s="438"/>
      <c r="X110" s="438"/>
      <c r="Y110" s="438"/>
      <c r="Z110" s="438"/>
      <c r="AA110" s="438"/>
      <c r="AB110" s="438"/>
      <c r="AC110" s="439"/>
      <c r="AD110" s="571"/>
      <c r="AE110" s="532"/>
      <c r="AF110" s="440" t="s">
        <v>1445</v>
      </c>
      <c r="AG110" s="539" t="s">
        <v>1448</v>
      </c>
      <c r="AH110" s="442" t="s">
        <v>1446</v>
      </c>
      <c r="AI110" s="541" t="s">
        <v>1079</v>
      </c>
      <c r="AJ110" s="441" t="s">
        <v>1448</v>
      </c>
      <c r="AK110" s="440" t="s">
        <v>1451</v>
      </c>
      <c r="AL110" s="441" t="s">
        <v>1080</v>
      </c>
      <c r="AM110" s="442" t="s">
        <v>1446</v>
      </c>
      <c r="AN110" s="440" t="s">
        <v>1452</v>
      </c>
      <c r="AO110" s="441" t="s">
        <v>1080</v>
      </c>
      <c r="AP110" s="440" t="s">
        <v>1079</v>
      </c>
      <c r="AQ110" s="441" t="s">
        <v>1448</v>
      </c>
      <c r="AR110" s="442" t="s">
        <v>1446</v>
      </c>
      <c r="AS110" s="440" t="s">
        <v>1450</v>
      </c>
      <c r="AT110" s="441" t="s">
        <v>1448</v>
      </c>
      <c r="AU110" s="440" t="s">
        <v>1445</v>
      </c>
      <c r="AV110" s="441" t="s">
        <v>1448</v>
      </c>
      <c r="AW110" s="442" t="s">
        <v>1446</v>
      </c>
      <c r="AX110" s="440" t="s">
        <v>1451</v>
      </c>
      <c r="AY110" s="441" t="s">
        <v>1080</v>
      </c>
      <c r="AZ110" s="440" t="s">
        <v>1452</v>
      </c>
      <c r="BA110" s="441" t="s">
        <v>1080</v>
      </c>
      <c r="BB110" s="442" t="s">
        <v>1446</v>
      </c>
      <c r="BC110" s="440" t="s">
        <v>1450</v>
      </c>
      <c r="BD110" s="441" t="s">
        <v>1448</v>
      </c>
      <c r="BE110" s="439"/>
      <c r="BF110" s="446"/>
    </row>
    <row r="111" spans="1:58" ht="17.25" customHeight="1">
      <c r="A111" s="532" t="s">
        <v>877</v>
      </c>
      <c r="B111" s="535">
        <v>108</v>
      </c>
      <c r="C111" s="532" t="s">
        <v>1341</v>
      </c>
      <c r="D111" s="532" t="s">
        <v>878</v>
      </c>
      <c r="E111" s="532" t="s">
        <v>675</v>
      </c>
      <c r="F111" s="532" t="s">
        <v>1841</v>
      </c>
      <c r="G111" s="532" t="s">
        <v>879</v>
      </c>
      <c r="H111" s="532" t="s">
        <v>675</v>
      </c>
      <c r="I111" s="532" t="s">
        <v>1841</v>
      </c>
      <c r="J111" s="532" t="s">
        <v>879</v>
      </c>
      <c r="K111" s="532">
        <v>1063849</v>
      </c>
      <c r="L111" s="532">
        <v>2</v>
      </c>
      <c r="M111" s="438"/>
      <c r="N111" s="438"/>
      <c r="O111" s="438"/>
      <c r="P111" s="438"/>
      <c r="Q111" s="438"/>
      <c r="R111" s="438"/>
      <c r="S111" s="438"/>
      <c r="T111" s="438"/>
      <c r="U111" s="438"/>
      <c r="V111" s="438"/>
      <c r="W111" s="438"/>
      <c r="X111" s="438"/>
      <c r="Y111" s="438"/>
      <c r="Z111" s="438"/>
      <c r="AA111" s="438"/>
      <c r="AB111" s="438"/>
      <c r="AC111" s="439"/>
      <c r="AD111" s="571"/>
      <c r="AE111" s="532"/>
      <c r="AF111" s="440" t="s">
        <v>1445</v>
      </c>
      <c r="AG111" s="539" t="s">
        <v>1080</v>
      </c>
      <c r="AH111" s="442" t="s">
        <v>1446</v>
      </c>
      <c r="AI111" s="541" t="s">
        <v>1079</v>
      </c>
      <c r="AJ111" s="441" t="s">
        <v>1080</v>
      </c>
      <c r="AK111" s="440" t="s">
        <v>1451</v>
      </c>
      <c r="AL111" s="441" t="s">
        <v>1080</v>
      </c>
      <c r="AM111" s="442" t="s">
        <v>1446</v>
      </c>
      <c r="AN111" s="440" t="s">
        <v>1452</v>
      </c>
      <c r="AO111" s="441" t="s">
        <v>1080</v>
      </c>
      <c r="AP111" s="440" t="s">
        <v>1079</v>
      </c>
      <c r="AQ111" s="441" t="s">
        <v>1080</v>
      </c>
      <c r="AR111" s="442" t="s">
        <v>1446</v>
      </c>
      <c r="AS111" s="440" t="s">
        <v>1454</v>
      </c>
      <c r="AT111" s="441" t="s">
        <v>1080</v>
      </c>
      <c r="AU111" s="440" t="s">
        <v>1445</v>
      </c>
      <c r="AV111" s="441" t="s">
        <v>1080</v>
      </c>
      <c r="AW111" s="442" t="s">
        <v>1446</v>
      </c>
      <c r="AX111" s="440" t="s">
        <v>1451</v>
      </c>
      <c r="AY111" s="441" t="s">
        <v>1080</v>
      </c>
      <c r="AZ111" s="440" t="s">
        <v>1452</v>
      </c>
      <c r="BA111" s="441" t="s">
        <v>1080</v>
      </c>
      <c r="BB111" s="442" t="s">
        <v>1446</v>
      </c>
      <c r="BC111" s="440" t="s">
        <v>1454</v>
      </c>
      <c r="BD111" s="441" t="s">
        <v>1080</v>
      </c>
      <c r="BE111" s="439"/>
      <c r="BF111" s="446"/>
    </row>
    <row r="112" spans="1:58" ht="17.25" customHeight="1">
      <c r="A112" s="532" t="s">
        <v>880</v>
      </c>
      <c r="B112" s="535">
        <v>109</v>
      </c>
      <c r="C112" s="532" t="s">
        <v>1342</v>
      </c>
      <c r="D112" s="532" t="s">
        <v>679</v>
      </c>
      <c r="E112" s="532" t="s">
        <v>680</v>
      </c>
      <c r="F112" s="532" t="s">
        <v>681</v>
      </c>
      <c r="G112" s="532" t="s">
        <v>881</v>
      </c>
      <c r="H112" s="532" t="s">
        <v>680</v>
      </c>
      <c r="I112" s="532" t="s">
        <v>681</v>
      </c>
      <c r="J112" s="532" t="s">
        <v>881</v>
      </c>
      <c r="K112" s="532">
        <v>1054939</v>
      </c>
      <c r="L112" s="532">
        <v>1</v>
      </c>
      <c r="M112" s="438"/>
      <c r="N112" s="438"/>
      <c r="O112" s="438"/>
      <c r="P112" s="438"/>
      <c r="Q112" s="438"/>
      <c r="R112" s="438"/>
      <c r="S112" s="438"/>
      <c r="T112" s="438"/>
      <c r="U112" s="438"/>
      <c r="V112" s="438"/>
      <c r="W112" s="438"/>
      <c r="X112" s="438"/>
      <c r="Y112" s="438"/>
      <c r="Z112" s="438"/>
      <c r="AA112" s="438"/>
      <c r="AB112" s="438"/>
      <c r="AC112" s="439"/>
      <c r="AD112" s="532"/>
      <c r="AE112" s="532"/>
      <c r="AF112" s="440" t="s">
        <v>1445</v>
      </c>
      <c r="AG112" s="539" t="s">
        <v>1080</v>
      </c>
      <c r="AH112" s="442" t="s">
        <v>1446</v>
      </c>
      <c r="AI112" s="541" t="s">
        <v>1079</v>
      </c>
      <c r="AJ112" s="441" t="s">
        <v>1080</v>
      </c>
      <c r="AK112" s="440" t="s">
        <v>1451</v>
      </c>
      <c r="AL112" s="441" t="s">
        <v>1080</v>
      </c>
      <c r="AM112" s="442" t="s">
        <v>1446</v>
      </c>
      <c r="AN112" s="440" t="s">
        <v>1452</v>
      </c>
      <c r="AO112" s="441" t="s">
        <v>1080</v>
      </c>
      <c r="AP112" s="440" t="s">
        <v>1079</v>
      </c>
      <c r="AQ112" s="441" t="s">
        <v>1080</v>
      </c>
      <c r="AR112" s="442" t="s">
        <v>1446</v>
      </c>
      <c r="AS112" s="440" t="s">
        <v>1450</v>
      </c>
      <c r="AT112" s="441" t="s">
        <v>1080</v>
      </c>
      <c r="AU112" s="440" t="s">
        <v>1445</v>
      </c>
      <c r="AV112" s="441" t="s">
        <v>1080</v>
      </c>
      <c r="AW112" s="442" t="s">
        <v>1446</v>
      </c>
      <c r="AX112" s="440" t="s">
        <v>1451</v>
      </c>
      <c r="AY112" s="441" t="s">
        <v>1080</v>
      </c>
      <c r="AZ112" s="440" t="s">
        <v>1452</v>
      </c>
      <c r="BA112" s="441" t="s">
        <v>1080</v>
      </c>
      <c r="BB112" s="442" t="s">
        <v>1446</v>
      </c>
      <c r="BC112" s="440" t="s">
        <v>1450</v>
      </c>
      <c r="BD112" s="441" t="s">
        <v>1080</v>
      </c>
      <c r="BE112" s="439"/>
      <c r="BF112" s="446"/>
    </row>
    <row r="113" spans="1:58" ht="17.25" customHeight="1">
      <c r="A113" s="532" t="s">
        <v>1842</v>
      </c>
      <c r="B113" s="535">
        <v>110</v>
      </c>
      <c r="C113" s="532" t="s">
        <v>1343</v>
      </c>
      <c r="D113" s="532" t="s">
        <v>813</v>
      </c>
      <c r="E113" s="532" t="s">
        <v>675</v>
      </c>
      <c r="F113" s="532" t="s">
        <v>814</v>
      </c>
      <c r="G113" s="532" t="s">
        <v>815</v>
      </c>
      <c r="H113" s="532" t="s">
        <v>675</v>
      </c>
      <c r="I113" s="532" t="s">
        <v>814</v>
      </c>
      <c r="J113" s="532" t="s">
        <v>815</v>
      </c>
      <c r="K113" s="532">
        <v>1061825</v>
      </c>
      <c r="L113" s="532">
        <v>2</v>
      </c>
      <c r="M113" s="438"/>
      <c r="N113" s="438"/>
      <c r="O113" s="438"/>
      <c r="P113" s="438"/>
      <c r="Q113" s="438"/>
      <c r="R113" s="438"/>
      <c r="S113" s="438"/>
      <c r="T113" s="438"/>
      <c r="U113" s="438"/>
      <c r="V113" s="438"/>
      <c r="W113" s="438"/>
      <c r="X113" s="438"/>
      <c r="Y113" s="438"/>
      <c r="Z113" s="438"/>
      <c r="AA113" s="438"/>
      <c r="AB113" s="438"/>
      <c r="AC113" s="439"/>
      <c r="AD113" s="571"/>
      <c r="AE113" s="532"/>
      <c r="AF113" s="440" t="s">
        <v>1445</v>
      </c>
      <c r="AG113" s="539" t="s">
        <v>1080</v>
      </c>
      <c r="AH113" s="442" t="s">
        <v>1446</v>
      </c>
      <c r="AI113" s="541" t="s">
        <v>1079</v>
      </c>
      <c r="AJ113" s="441" t="s">
        <v>1080</v>
      </c>
      <c r="AK113" s="440" t="s">
        <v>1451</v>
      </c>
      <c r="AL113" s="441" t="s">
        <v>1080</v>
      </c>
      <c r="AM113" s="442" t="s">
        <v>1446</v>
      </c>
      <c r="AN113" s="440" t="s">
        <v>1452</v>
      </c>
      <c r="AO113" s="441" t="s">
        <v>1080</v>
      </c>
      <c r="AP113" s="440" t="s">
        <v>1079</v>
      </c>
      <c r="AQ113" s="441" t="s">
        <v>1080</v>
      </c>
      <c r="AR113" s="442" t="s">
        <v>1446</v>
      </c>
      <c r="AS113" s="440" t="s">
        <v>1450</v>
      </c>
      <c r="AT113" s="441" t="s">
        <v>1080</v>
      </c>
      <c r="AU113" s="440" t="s">
        <v>1445</v>
      </c>
      <c r="AV113" s="441" t="s">
        <v>1080</v>
      </c>
      <c r="AW113" s="442" t="s">
        <v>1446</v>
      </c>
      <c r="AX113" s="440" t="s">
        <v>1451</v>
      </c>
      <c r="AY113" s="441" t="s">
        <v>1080</v>
      </c>
      <c r="AZ113" s="440" t="s">
        <v>1452</v>
      </c>
      <c r="BA113" s="441" t="s">
        <v>1080</v>
      </c>
      <c r="BB113" s="442" t="s">
        <v>1446</v>
      </c>
      <c r="BC113" s="440" t="s">
        <v>1450</v>
      </c>
      <c r="BD113" s="441" t="s">
        <v>1080</v>
      </c>
      <c r="BE113" s="439"/>
      <c r="BF113" s="446"/>
    </row>
    <row r="114" spans="1:58" ht="17.25" customHeight="1">
      <c r="A114" s="532" t="s">
        <v>882</v>
      </c>
      <c r="B114" s="535">
        <v>111</v>
      </c>
      <c r="C114" s="532" t="s">
        <v>1344</v>
      </c>
      <c r="D114" s="532" t="s">
        <v>883</v>
      </c>
      <c r="E114" s="532" t="s">
        <v>675</v>
      </c>
      <c r="F114" s="532" t="s">
        <v>871</v>
      </c>
      <c r="G114" s="532" t="s">
        <v>872</v>
      </c>
      <c r="H114" s="532" t="s">
        <v>675</v>
      </c>
      <c r="I114" s="532" t="s">
        <v>871</v>
      </c>
      <c r="J114" s="532" t="s">
        <v>872</v>
      </c>
      <c r="K114" s="532">
        <v>1066516</v>
      </c>
      <c r="L114" s="532">
        <v>0</v>
      </c>
      <c r="M114" s="438"/>
      <c r="N114" s="438"/>
      <c r="O114" s="438"/>
      <c r="P114" s="438"/>
      <c r="Q114" s="438"/>
      <c r="R114" s="438"/>
      <c r="S114" s="438"/>
      <c r="T114" s="438"/>
      <c r="U114" s="438"/>
      <c r="V114" s="438"/>
      <c r="W114" s="438"/>
      <c r="X114" s="438"/>
      <c r="Y114" s="438"/>
      <c r="Z114" s="438"/>
      <c r="AA114" s="438"/>
      <c r="AB114" s="438"/>
      <c r="AC114" s="439"/>
      <c r="AD114" s="571"/>
      <c r="AE114" s="532"/>
      <c r="AF114" s="440" t="s">
        <v>1445</v>
      </c>
      <c r="AG114" s="539" t="s">
        <v>1080</v>
      </c>
      <c r="AH114" s="442" t="s">
        <v>1446</v>
      </c>
      <c r="AI114" s="541" t="s">
        <v>1079</v>
      </c>
      <c r="AJ114" s="441" t="s">
        <v>1080</v>
      </c>
      <c r="AK114" s="440" t="s">
        <v>1447</v>
      </c>
      <c r="AL114" s="441" t="s">
        <v>1448</v>
      </c>
      <c r="AM114" s="442" t="s">
        <v>1446</v>
      </c>
      <c r="AN114" s="440" t="s">
        <v>1449</v>
      </c>
      <c r="AO114" s="441" t="s">
        <v>1448</v>
      </c>
      <c r="AP114" s="440" t="s">
        <v>1079</v>
      </c>
      <c r="AQ114" s="441" t="s">
        <v>1080</v>
      </c>
      <c r="AR114" s="442" t="s">
        <v>1446</v>
      </c>
      <c r="AS114" s="440" t="s">
        <v>1450</v>
      </c>
      <c r="AT114" s="441" t="s">
        <v>1080</v>
      </c>
      <c r="AU114" s="440" t="s">
        <v>1445</v>
      </c>
      <c r="AV114" s="441" t="s">
        <v>1080</v>
      </c>
      <c r="AW114" s="442" t="s">
        <v>1446</v>
      </c>
      <c r="AX114" s="440" t="s">
        <v>1447</v>
      </c>
      <c r="AY114" s="441" t="s">
        <v>1448</v>
      </c>
      <c r="AZ114" s="440" t="s">
        <v>1449</v>
      </c>
      <c r="BA114" s="441" t="s">
        <v>1448</v>
      </c>
      <c r="BB114" s="442" t="s">
        <v>1446</v>
      </c>
      <c r="BC114" s="440" t="s">
        <v>1450</v>
      </c>
      <c r="BD114" s="441" t="s">
        <v>1080</v>
      </c>
      <c r="BE114" s="439"/>
      <c r="BF114" s="446"/>
    </row>
    <row r="115" spans="1:58" ht="17.25" customHeight="1">
      <c r="A115" s="532" t="s">
        <v>884</v>
      </c>
      <c r="B115" s="535">
        <v>112</v>
      </c>
      <c r="C115" s="532" t="s">
        <v>1345</v>
      </c>
      <c r="D115" s="532" t="s">
        <v>885</v>
      </c>
      <c r="E115" s="532" t="s">
        <v>675</v>
      </c>
      <c r="F115" s="532" t="s">
        <v>886</v>
      </c>
      <c r="G115" s="532" t="s">
        <v>887</v>
      </c>
      <c r="H115" s="532" t="s">
        <v>675</v>
      </c>
      <c r="I115" s="532" t="s">
        <v>886</v>
      </c>
      <c r="J115" s="532" t="s">
        <v>887</v>
      </c>
      <c r="K115" s="532">
        <v>1064019</v>
      </c>
      <c r="L115" s="532">
        <v>1</v>
      </c>
      <c r="M115" s="438"/>
      <c r="N115" s="438"/>
      <c r="O115" s="438"/>
      <c r="P115" s="438"/>
      <c r="Q115" s="438"/>
      <c r="R115" s="438"/>
      <c r="S115" s="438"/>
      <c r="T115" s="438"/>
      <c r="U115" s="438"/>
      <c r="V115" s="438"/>
      <c r="W115" s="438"/>
      <c r="X115" s="438"/>
      <c r="Y115" s="438"/>
      <c r="Z115" s="438"/>
      <c r="AA115" s="438"/>
      <c r="AB115" s="438"/>
      <c r="AC115" s="439"/>
      <c r="AD115" s="571"/>
      <c r="AE115" s="532"/>
      <c r="AF115" s="440" t="s">
        <v>1445</v>
      </c>
      <c r="AG115" s="539" t="s">
        <v>1080</v>
      </c>
      <c r="AH115" s="442" t="s">
        <v>1446</v>
      </c>
      <c r="AI115" s="541" t="s">
        <v>1079</v>
      </c>
      <c r="AJ115" s="441" t="s">
        <v>1080</v>
      </c>
      <c r="AK115" s="440" t="s">
        <v>1451</v>
      </c>
      <c r="AL115" s="441" t="s">
        <v>1080</v>
      </c>
      <c r="AM115" s="442" t="s">
        <v>1446</v>
      </c>
      <c r="AN115" s="440" t="s">
        <v>1452</v>
      </c>
      <c r="AO115" s="441" t="s">
        <v>1080</v>
      </c>
      <c r="AP115" s="440" t="s">
        <v>1079</v>
      </c>
      <c r="AQ115" s="441" t="s">
        <v>1080</v>
      </c>
      <c r="AR115" s="442" t="s">
        <v>1446</v>
      </c>
      <c r="AS115" s="440" t="s">
        <v>1450</v>
      </c>
      <c r="AT115" s="441" t="s">
        <v>1080</v>
      </c>
      <c r="AU115" s="440" t="s">
        <v>1445</v>
      </c>
      <c r="AV115" s="441" t="s">
        <v>1080</v>
      </c>
      <c r="AW115" s="442" t="s">
        <v>1446</v>
      </c>
      <c r="AX115" s="440" t="s">
        <v>1451</v>
      </c>
      <c r="AY115" s="441" t="s">
        <v>1080</v>
      </c>
      <c r="AZ115" s="440" t="s">
        <v>1452</v>
      </c>
      <c r="BA115" s="441" t="s">
        <v>1080</v>
      </c>
      <c r="BB115" s="442" t="s">
        <v>1446</v>
      </c>
      <c r="BC115" s="440" t="s">
        <v>1450</v>
      </c>
      <c r="BD115" s="441" t="s">
        <v>1080</v>
      </c>
      <c r="BE115" s="439"/>
      <c r="BF115" s="446"/>
    </row>
    <row r="116" spans="1:58" ht="17.25" customHeight="1">
      <c r="A116" s="532" t="s">
        <v>888</v>
      </c>
      <c r="B116" s="535">
        <v>113</v>
      </c>
      <c r="C116" s="532" t="s">
        <v>1346</v>
      </c>
      <c r="D116" s="532" t="s">
        <v>889</v>
      </c>
      <c r="E116" s="532" t="s">
        <v>675</v>
      </c>
      <c r="F116" s="532" t="s">
        <v>890</v>
      </c>
      <c r="G116" s="532" t="s">
        <v>891</v>
      </c>
      <c r="H116" s="532" t="s">
        <v>675</v>
      </c>
      <c r="I116" s="532" t="s">
        <v>890</v>
      </c>
      <c r="J116" s="532" t="s">
        <v>891</v>
      </c>
      <c r="K116" s="532">
        <v>1049868</v>
      </c>
      <c r="L116" s="532">
        <v>1</v>
      </c>
      <c r="M116" s="438"/>
      <c r="N116" s="438"/>
      <c r="O116" s="438"/>
      <c r="P116" s="438"/>
      <c r="Q116" s="438"/>
      <c r="R116" s="438"/>
      <c r="S116" s="438"/>
      <c r="T116" s="438"/>
      <c r="U116" s="438"/>
      <c r="V116" s="438"/>
      <c r="W116" s="438"/>
      <c r="X116" s="438"/>
      <c r="Y116" s="438"/>
      <c r="Z116" s="438"/>
      <c r="AA116" s="438"/>
      <c r="AB116" s="438"/>
      <c r="AC116" s="439"/>
      <c r="AD116" s="532"/>
      <c r="AE116" s="532"/>
      <c r="AF116" s="440" t="s">
        <v>1445</v>
      </c>
      <c r="AG116" s="539" t="s">
        <v>1080</v>
      </c>
      <c r="AH116" s="442" t="s">
        <v>1446</v>
      </c>
      <c r="AI116" s="541" t="s">
        <v>1079</v>
      </c>
      <c r="AJ116" s="441" t="s">
        <v>1080</v>
      </c>
      <c r="AK116" s="440" t="s">
        <v>1451</v>
      </c>
      <c r="AL116" s="441" t="s">
        <v>1080</v>
      </c>
      <c r="AM116" s="442" t="s">
        <v>1446</v>
      </c>
      <c r="AN116" s="440" t="s">
        <v>1452</v>
      </c>
      <c r="AO116" s="441" t="s">
        <v>1080</v>
      </c>
      <c r="AP116" s="440" t="s">
        <v>1079</v>
      </c>
      <c r="AQ116" s="441" t="s">
        <v>1080</v>
      </c>
      <c r="AR116" s="442" t="s">
        <v>1446</v>
      </c>
      <c r="AS116" s="440" t="s">
        <v>1450</v>
      </c>
      <c r="AT116" s="441" t="s">
        <v>1080</v>
      </c>
      <c r="AU116" s="440" t="s">
        <v>1445</v>
      </c>
      <c r="AV116" s="441" t="s">
        <v>1080</v>
      </c>
      <c r="AW116" s="442" t="s">
        <v>1446</v>
      </c>
      <c r="AX116" s="440" t="s">
        <v>1451</v>
      </c>
      <c r="AY116" s="441" t="s">
        <v>1080</v>
      </c>
      <c r="AZ116" s="440" t="s">
        <v>1452</v>
      </c>
      <c r="BA116" s="441" t="s">
        <v>1080</v>
      </c>
      <c r="BB116" s="442" t="s">
        <v>1446</v>
      </c>
      <c r="BC116" s="440" t="s">
        <v>1450</v>
      </c>
      <c r="BD116" s="441" t="s">
        <v>1080</v>
      </c>
      <c r="BE116" s="439"/>
      <c r="BF116" s="446"/>
    </row>
    <row r="117" spans="1:58" ht="17.25" customHeight="1">
      <c r="A117" s="532" t="s">
        <v>1177</v>
      </c>
      <c r="B117" s="535">
        <v>114</v>
      </c>
      <c r="C117" s="532" t="s">
        <v>503</v>
      </c>
      <c r="D117" s="532" t="s">
        <v>892</v>
      </c>
      <c r="E117" s="532" t="s">
        <v>675</v>
      </c>
      <c r="F117" s="532" t="s">
        <v>893</v>
      </c>
      <c r="G117" s="532" t="s">
        <v>894</v>
      </c>
      <c r="H117" s="532" t="s">
        <v>675</v>
      </c>
      <c r="I117" s="532" t="s">
        <v>893</v>
      </c>
      <c r="J117" s="532" t="s">
        <v>894</v>
      </c>
      <c r="K117" s="532">
        <v>1064766</v>
      </c>
      <c r="L117" s="532">
        <v>0</v>
      </c>
      <c r="M117" s="438"/>
      <c r="N117" s="438"/>
      <c r="O117" s="438"/>
      <c r="P117" s="438"/>
      <c r="Q117" s="438"/>
      <c r="R117" s="438"/>
      <c r="S117" s="438"/>
      <c r="T117" s="438"/>
      <c r="U117" s="438"/>
      <c r="V117" s="438"/>
      <c r="W117" s="438"/>
      <c r="X117" s="438"/>
      <c r="Y117" s="438"/>
      <c r="Z117" s="438"/>
      <c r="AA117" s="438"/>
      <c r="AB117" s="438"/>
      <c r="AC117" s="439"/>
      <c r="AD117" s="571"/>
      <c r="AE117" s="532"/>
      <c r="AF117" s="440" t="s">
        <v>1445</v>
      </c>
      <c r="AG117" s="539" t="s">
        <v>1080</v>
      </c>
      <c r="AH117" s="442" t="s">
        <v>1446</v>
      </c>
      <c r="AI117" s="541" t="s">
        <v>1079</v>
      </c>
      <c r="AJ117" s="441" t="s">
        <v>1080</v>
      </c>
      <c r="AK117" s="440" t="s">
        <v>1451</v>
      </c>
      <c r="AL117" s="441" t="s">
        <v>1080</v>
      </c>
      <c r="AM117" s="442" t="s">
        <v>1446</v>
      </c>
      <c r="AN117" s="440" t="s">
        <v>1452</v>
      </c>
      <c r="AO117" s="441" t="s">
        <v>1080</v>
      </c>
      <c r="AP117" s="440" t="s">
        <v>1079</v>
      </c>
      <c r="AQ117" s="441" t="s">
        <v>1080</v>
      </c>
      <c r="AR117" s="442" t="s">
        <v>1446</v>
      </c>
      <c r="AS117" s="440" t="s">
        <v>1450</v>
      </c>
      <c r="AT117" s="441" t="s">
        <v>1080</v>
      </c>
      <c r="AU117" s="440" t="s">
        <v>1445</v>
      </c>
      <c r="AV117" s="441" t="s">
        <v>1080</v>
      </c>
      <c r="AW117" s="442" t="s">
        <v>1446</v>
      </c>
      <c r="AX117" s="440" t="s">
        <v>1451</v>
      </c>
      <c r="AY117" s="441" t="s">
        <v>1080</v>
      </c>
      <c r="AZ117" s="440" t="s">
        <v>1452</v>
      </c>
      <c r="BA117" s="441" t="s">
        <v>1080</v>
      </c>
      <c r="BB117" s="442" t="s">
        <v>1446</v>
      </c>
      <c r="BC117" s="440" t="s">
        <v>1450</v>
      </c>
      <c r="BD117" s="441" t="s">
        <v>1080</v>
      </c>
      <c r="BE117" s="439"/>
      <c r="BF117" s="446"/>
    </row>
    <row r="118" spans="1:58" ht="17.25" customHeight="1">
      <c r="A118" s="532" t="s">
        <v>895</v>
      </c>
      <c r="B118" s="535">
        <v>115</v>
      </c>
      <c r="C118" s="532" t="s">
        <v>1608</v>
      </c>
      <c r="D118" s="532" t="s">
        <v>1738</v>
      </c>
      <c r="E118" s="532" t="s">
        <v>675</v>
      </c>
      <c r="F118" s="532" t="s">
        <v>896</v>
      </c>
      <c r="G118" s="532" t="s">
        <v>1843</v>
      </c>
      <c r="H118" s="532" t="s">
        <v>675</v>
      </c>
      <c r="I118" s="532" t="s">
        <v>896</v>
      </c>
      <c r="J118" s="532" t="s">
        <v>1843</v>
      </c>
      <c r="K118" s="532">
        <v>1075222</v>
      </c>
      <c r="L118" s="532">
        <v>0</v>
      </c>
      <c r="M118" s="438"/>
      <c r="N118" s="438"/>
      <c r="O118" s="438"/>
      <c r="P118" s="438"/>
      <c r="Q118" s="438"/>
      <c r="R118" s="438"/>
      <c r="S118" s="438"/>
      <c r="T118" s="438"/>
      <c r="U118" s="438"/>
      <c r="V118" s="438"/>
      <c r="W118" s="438"/>
      <c r="X118" s="438"/>
      <c r="Y118" s="438"/>
      <c r="Z118" s="438"/>
      <c r="AA118" s="438"/>
      <c r="AB118" s="438"/>
      <c r="AC118" s="439"/>
      <c r="AD118" s="532"/>
      <c r="AE118" s="532"/>
      <c r="AF118" s="440" t="s">
        <v>1445</v>
      </c>
      <c r="AG118" s="539" t="s">
        <v>1080</v>
      </c>
      <c r="AH118" s="442" t="s">
        <v>1446</v>
      </c>
      <c r="AI118" s="541" t="s">
        <v>1079</v>
      </c>
      <c r="AJ118" s="441" t="s">
        <v>1080</v>
      </c>
      <c r="AK118" s="440" t="s">
        <v>1447</v>
      </c>
      <c r="AL118" s="441" t="s">
        <v>1080</v>
      </c>
      <c r="AM118" s="442" t="s">
        <v>1446</v>
      </c>
      <c r="AN118" s="440" t="s">
        <v>1449</v>
      </c>
      <c r="AO118" s="441" t="s">
        <v>1080</v>
      </c>
      <c r="AP118" s="440" t="s">
        <v>1079</v>
      </c>
      <c r="AQ118" s="441" t="s">
        <v>1080</v>
      </c>
      <c r="AR118" s="442" t="s">
        <v>1446</v>
      </c>
      <c r="AS118" s="440" t="s">
        <v>1450</v>
      </c>
      <c r="AT118" s="441" t="s">
        <v>1080</v>
      </c>
      <c r="AU118" s="440" t="s">
        <v>1445</v>
      </c>
      <c r="AV118" s="441" t="s">
        <v>1080</v>
      </c>
      <c r="AW118" s="442" t="s">
        <v>1446</v>
      </c>
      <c r="AX118" s="440" t="s">
        <v>1447</v>
      </c>
      <c r="AY118" s="441" t="s">
        <v>1080</v>
      </c>
      <c r="AZ118" s="440" t="s">
        <v>1449</v>
      </c>
      <c r="BA118" s="441" t="s">
        <v>1080</v>
      </c>
      <c r="BB118" s="442" t="s">
        <v>1446</v>
      </c>
      <c r="BC118" s="440" t="s">
        <v>1450</v>
      </c>
      <c r="BD118" s="441" t="s">
        <v>1080</v>
      </c>
      <c r="BE118" s="439"/>
      <c r="BF118" s="446"/>
    </row>
    <row r="119" spans="1:58" ht="17.25" customHeight="1">
      <c r="A119" s="532" t="s">
        <v>897</v>
      </c>
      <c r="B119" s="535">
        <v>116</v>
      </c>
      <c r="C119" s="532" t="s">
        <v>498</v>
      </c>
      <c r="D119" s="532" t="s">
        <v>662</v>
      </c>
      <c r="E119" s="532" t="s">
        <v>574</v>
      </c>
      <c r="F119" s="532" t="s">
        <v>663</v>
      </c>
      <c r="G119" s="532" t="s">
        <v>664</v>
      </c>
      <c r="H119" s="532" t="s">
        <v>574</v>
      </c>
      <c r="I119" s="532" t="s">
        <v>663</v>
      </c>
      <c r="J119" s="532" t="s">
        <v>664</v>
      </c>
      <c r="K119" s="532">
        <v>1041410</v>
      </c>
      <c r="L119" s="532">
        <v>1</v>
      </c>
      <c r="M119" s="438"/>
      <c r="N119" s="438"/>
      <c r="O119" s="438"/>
      <c r="P119" s="438"/>
      <c r="Q119" s="438"/>
      <c r="R119" s="438"/>
      <c r="S119" s="438"/>
      <c r="T119" s="438"/>
      <c r="U119" s="438"/>
      <c r="V119" s="438"/>
      <c r="W119" s="438"/>
      <c r="X119" s="438"/>
      <c r="Y119" s="438"/>
      <c r="Z119" s="438"/>
      <c r="AA119" s="438"/>
      <c r="AB119" s="438"/>
      <c r="AC119" s="439"/>
      <c r="AD119" s="571"/>
      <c r="AE119" s="532"/>
      <c r="AF119" s="440" t="s">
        <v>1445</v>
      </c>
      <c r="AG119" s="539" t="s">
        <v>1080</v>
      </c>
      <c r="AH119" s="442" t="s">
        <v>1446</v>
      </c>
      <c r="AI119" s="541" t="s">
        <v>1079</v>
      </c>
      <c r="AJ119" s="441" t="s">
        <v>1080</v>
      </c>
      <c r="AK119" s="440" t="s">
        <v>1451</v>
      </c>
      <c r="AL119" s="441" t="s">
        <v>1080</v>
      </c>
      <c r="AM119" s="442" t="s">
        <v>1446</v>
      </c>
      <c r="AN119" s="440" t="s">
        <v>1452</v>
      </c>
      <c r="AO119" s="441" t="s">
        <v>1080</v>
      </c>
      <c r="AP119" s="440" t="s">
        <v>1079</v>
      </c>
      <c r="AQ119" s="441" t="s">
        <v>1080</v>
      </c>
      <c r="AR119" s="442" t="s">
        <v>1446</v>
      </c>
      <c r="AS119" s="440" t="s">
        <v>1450</v>
      </c>
      <c r="AT119" s="441" t="s">
        <v>1080</v>
      </c>
      <c r="AU119" s="440" t="s">
        <v>1445</v>
      </c>
      <c r="AV119" s="441" t="s">
        <v>1080</v>
      </c>
      <c r="AW119" s="442" t="s">
        <v>1446</v>
      </c>
      <c r="AX119" s="440" t="s">
        <v>1451</v>
      </c>
      <c r="AY119" s="441" t="s">
        <v>1080</v>
      </c>
      <c r="AZ119" s="440" t="s">
        <v>1452</v>
      </c>
      <c r="BA119" s="441" t="s">
        <v>1080</v>
      </c>
      <c r="BB119" s="442" t="s">
        <v>1446</v>
      </c>
      <c r="BC119" s="440" t="s">
        <v>1450</v>
      </c>
      <c r="BD119" s="441" t="s">
        <v>1080</v>
      </c>
      <c r="BE119" s="439"/>
      <c r="BF119" s="446"/>
    </row>
    <row r="120" spans="1:58" ht="17.25" customHeight="1">
      <c r="A120" s="532" t="s">
        <v>898</v>
      </c>
      <c r="B120" s="535">
        <v>117</v>
      </c>
      <c r="C120" s="532" t="s">
        <v>1347</v>
      </c>
      <c r="D120" s="532" t="s">
        <v>642</v>
      </c>
      <c r="E120" s="532" t="s">
        <v>574</v>
      </c>
      <c r="F120" s="532" t="s">
        <v>643</v>
      </c>
      <c r="G120" s="532" t="s">
        <v>899</v>
      </c>
      <c r="H120" s="532" t="s">
        <v>574</v>
      </c>
      <c r="I120" s="532" t="s">
        <v>643</v>
      </c>
      <c r="J120" s="532" t="s">
        <v>899</v>
      </c>
      <c r="K120" s="532">
        <v>1017501</v>
      </c>
      <c r="L120" s="532">
        <v>1</v>
      </c>
      <c r="M120" s="438"/>
      <c r="N120" s="438"/>
      <c r="O120" s="438"/>
      <c r="P120" s="438"/>
      <c r="Q120" s="438"/>
      <c r="R120" s="438"/>
      <c r="S120" s="438"/>
      <c r="T120" s="438"/>
      <c r="U120" s="438"/>
      <c r="V120" s="438"/>
      <c r="W120" s="438"/>
      <c r="X120" s="438"/>
      <c r="Y120" s="438"/>
      <c r="Z120" s="438"/>
      <c r="AA120" s="438"/>
      <c r="AB120" s="438"/>
      <c r="AC120" s="439"/>
      <c r="AD120" s="571"/>
      <c r="AE120" s="532"/>
      <c r="AF120" s="440" t="s">
        <v>1445</v>
      </c>
      <c r="AG120" s="539" t="s">
        <v>1080</v>
      </c>
      <c r="AH120" s="442" t="s">
        <v>1446</v>
      </c>
      <c r="AI120" s="541" t="s">
        <v>1079</v>
      </c>
      <c r="AJ120" s="441" t="s">
        <v>1080</v>
      </c>
      <c r="AK120" s="440" t="s">
        <v>1451</v>
      </c>
      <c r="AL120" s="441" t="s">
        <v>1080</v>
      </c>
      <c r="AM120" s="442" t="s">
        <v>1446</v>
      </c>
      <c r="AN120" s="440" t="s">
        <v>1452</v>
      </c>
      <c r="AO120" s="441" t="s">
        <v>1080</v>
      </c>
      <c r="AP120" s="440" t="s">
        <v>1079</v>
      </c>
      <c r="AQ120" s="441" t="s">
        <v>1080</v>
      </c>
      <c r="AR120" s="442" t="s">
        <v>1446</v>
      </c>
      <c r="AS120" s="440" t="s">
        <v>1450</v>
      </c>
      <c r="AT120" s="441" t="s">
        <v>1080</v>
      </c>
      <c r="AU120" s="440" t="s">
        <v>1445</v>
      </c>
      <c r="AV120" s="441" t="s">
        <v>1080</v>
      </c>
      <c r="AW120" s="442" t="s">
        <v>1446</v>
      </c>
      <c r="AX120" s="440" t="s">
        <v>1451</v>
      </c>
      <c r="AY120" s="441" t="s">
        <v>1080</v>
      </c>
      <c r="AZ120" s="440" t="s">
        <v>1452</v>
      </c>
      <c r="BA120" s="441" t="s">
        <v>1080</v>
      </c>
      <c r="BB120" s="442" t="s">
        <v>1446</v>
      </c>
      <c r="BC120" s="440" t="s">
        <v>1450</v>
      </c>
      <c r="BD120" s="441" t="s">
        <v>1080</v>
      </c>
      <c r="BE120" s="439"/>
      <c r="BF120" s="446"/>
    </row>
    <row r="121" spans="1:58" ht="17.25" customHeight="1">
      <c r="A121" s="532" t="s">
        <v>900</v>
      </c>
      <c r="B121" s="535">
        <v>118</v>
      </c>
      <c r="C121" s="532" t="s">
        <v>1348</v>
      </c>
      <c r="D121" s="532" t="s">
        <v>883</v>
      </c>
      <c r="E121" s="532" t="s">
        <v>675</v>
      </c>
      <c r="F121" s="532" t="s">
        <v>871</v>
      </c>
      <c r="G121" s="532" t="s">
        <v>872</v>
      </c>
      <c r="H121" s="532" t="s">
        <v>675</v>
      </c>
      <c r="I121" s="532" t="s">
        <v>871</v>
      </c>
      <c r="J121" s="532" t="s">
        <v>872</v>
      </c>
      <c r="K121" s="532">
        <v>1066516</v>
      </c>
      <c r="L121" s="532">
        <v>2</v>
      </c>
      <c r="M121" s="438"/>
      <c r="N121" s="438"/>
      <c r="O121" s="438"/>
      <c r="P121" s="438"/>
      <c r="Q121" s="438"/>
      <c r="R121" s="438"/>
      <c r="S121" s="438"/>
      <c r="T121" s="438"/>
      <c r="U121" s="438"/>
      <c r="V121" s="438"/>
      <c r="W121" s="438"/>
      <c r="X121" s="438"/>
      <c r="Y121" s="438"/>
      <c r="Z121" s="438"/>
      <c r="AA121" s="438"/>
      <c r="AB121" s="438"/>
      <c r="AC121" s="439"/>
      <c r="AD121" s="571"/>
      <c r="AE121" s="532"/>
      <c r="AF121" s="440" t="s">
        <v>1445</v>
      </c>
      <c r="AG121" s="539" t="s">
        <v>1080</v>
      </c>
      <c r="AH121" s="442" t="s">
        <v>1446</v>
      </c>
      <c r="AI121" s="541" t="s">
        <v>1079</v>
      </c>
      <c r="AJ121" s="441" t="s">
        <v>1080</v>
      </c>
      <c r="AK121" s="440" t="s">
        <v>1447</v>
      </c>
      <c r="AL121" s="441" t="s">
        <v>1448</v>
      </c>
      <c r="AM121" s="442" t="s">
        <v>1446</v>
      </c>
      <c r="AN121" s="440" t="s">
        <v>1449</v>
      </c>
      <c r="AO121" s="441" t="s">
        <v>1448</v>
      </c>
      <c r="AP121" s="440" t="s">
        <v>1079</v>
      </c>
      <c r="AQ121" s="441" t="s">
        <v>1080</v>
      </c>
      <c r="AR121" s="442" t="s">
        <v>1446</v>
      </c>
      <c r="AS121" s="440" t="s">
        <v>1450</v>
      </c>
      <c r="AT121" s="441" t="s">
        <v>1080</v>
      </c>
      <c r="AU121" s="440" t="s">
        <v>1445</v>
      </c>
      <c r="AV121" s="441" t="s">
        <v>1080</v>
      </c>
      <c r="AW121" s="442" t="s">
        <v>1446</v>
      </c>
      <c r="AX121" s="440" t="s">
        <v>1447</v>
      </c>
      <c r="AY121" s="441" t="s">
        <v>1448</v>
      </c>
      <c r="AZ121" s="440" t="s">
        <v>1449</v>
      </c>
      <c r="BA121" s="441" t="s">
        <v>1448</v>
      </c>
      <c r="BB121" s="442" t="s">
        <v>1446</v>
      </c>
      <c r="BC121" s="440" t="s">
        <v>1450</v>
      </c>
      <c r="BD121" s="441" t="s">
        <v>1080</v>
      </c>
      <c r="BE121" s="439"/>
      <c r="BF121" s="446"/>
    </row>
    <row r="122" spans="1:58" ht="17.25" customHeight="1">
      <c r="A122" s="532" t="s">
        <v>901</v>
      </c>
      <c r="B122" s="535">
        <v>119</v>
      </c>
      <c r="C122" s="532" t="s">
        <v>1349</v>
      </c>
      <c r="D122" s="532" t="s">
        <v>902</v>
      </c>
      <c r="E122" s="532" t="s">
        <v>574</v>
      </c>
      <c r="F122" s="532" t="s">
        <v>1844</v>
      </c>
      <c r="G122" s="532" t="s">
        <v>1845</v>
      </c>
      <c r="H122" s="532" t="s">
        <v>1679</v>
      </c>
      <c r="I122" s="532" t="s">
        <v>1700</v>
      </c>
      <c r="J122" s="532" t="s">
        <v>1701</v>
      </c>
      <c r="K122" s="532">
        <v>1069378</v>
      </c>
      <c r="L122" s="532">
        <v>0</v>
      </c>
      <c r="M122" s="438"/>
      <c r="N122" s="438"/>
      <c r="O122" s="438"/>
      <c r="P122" s="438"/>
      <c r="Q122" s="438"/>
      <c r="R122" s="438"/>
      <c r="S122" s="438"/>
      <c r="T122" s="438"/>
      <c r="U122" s="438"/>
      <c r="V122" s="438"/>
      <c r="W122" s="438"/>
      <c r="X122" s="438"/>
      <c r="Y122" s="438"/>
      <c r="Z122" s="438"/>
      <c r="AA122" s="438"/>
      <c r="AB122" s="438"/>
      <c r="AC122" s="439"/>
      <c r="AD122" s="571"/>
      <c r="AE122" s="532"/>
      <c r="AF122" s="440" t="s">
        <v>1445</v>
      </c>
      <c r="AG122" s="539" t="s">
        <v>1080</v>
      </c>
      <c r="AH122" s="442" t="s">
        <v>1446</v>
      </c>
      <c r="AI122" s="541" t="s">
        <v>1079</v>
      </c>
      <c r="AJ122" s="441" t="s">
        <v>1080</v>
      </c>
      <c r="AK122" s="440" t="s">
        <v>1447</v>
      </c>
      <c r="AL122" s="441" t="s">
        <v>1448</v>
      </c>
      <c r="AM122" s="540" t="s">
        <v>1446</v>
      </c>
      <c r="AN122" s="440" t="s">
        <v>1449</v>
      </c>
      <c r="AO122" s="441" t="s">
        <v>1448</v>
      </c>
      <c r="AP122" s="440" t="s">
        <v>1079</v>
      </c>
      <c r="AQ122" s="441" t="s">
        <v>1080</v>
      </c>
      <c r="AR122" s="442" t="s">
        <v>1446</v>
      </c>
      <c r="AS122" s="440" t="s">
        <v>1450</v>
      </c>
      <c r="AT122" s="441" t="s">
        <v>1080</v>
      </c>
      <c r="AU122" s="440" t="s">
        <v>1445</v>
      </c>
      <c r="AV122" s="441" t="s">
        <v>1080</v>
      </c>
      <c r="AW122" s="442" t="s">
        <v>1446</v>
      </c>
      <c r="AX122" s="440" t="s">
        <v>1447</v>
      </c>
      <c r="AY122" s="441" t="s">
        <v>1448</v>
      </c>
      <c r="AZ122" s="440" t="s">
        <v>1449</v>
      </c>
      <c r="BA122" s="441" t="s">
        <v>1448</v>
      </c>
      <c r="BB122" s="442" t="s">
        <v>1446</v>
      </c>
      <c r="BC122" s="440" t="s">
        <v>1450</v>
      </c>
      <c r="BD122" s="441" t="s">
        <v>1080</v>
      </c>
      <c r="BE122" s="439"/>
      <c r="BF122" s="446"/>
    </row>
    <row r="123" spans="1:58" ht="17.25" customHeight="1">
      <c r="A123" s="532" t="s">
        <v>903</v>
      </c>
      <c r="B123" s="535">
        <v>120</v>
      </c>
      <c r="C123" s="532" t="s">
        <v>1350</v>
      </c>
      <c r="D123" s="532" t="s">
        <v>874</v>
      </c>
      <c r="E123" s="532" t="s">
        <v>675</v>
      </c>
      <c r="F123" s="532" t="s">
        <v>875</v>
      </c>
      <c r="G123" s="532" t="s">
        <v>876</v>
      </c>
      <c r="H123" s="532" t="s">
        <v>675</v>
      </c>
      <c r="I123" s="532" t="s">
        <v>875</v>
      </c>
      <c r="J123" s="532" t="s">
        <v>876</v>
      </c>
      <c r="K123" s="532">
        <v>1059654</v>
      </c>
      <c r="L123" s="532">
        <v>2</v>
      </c>
      <c r="M123" s="438"/>
      <c r="N123" s="438"/>
      <c r="O123" s="438"/>
      <c r="P123" s="438"/>
      <c r="Q123" s="438"/>
      <c r="R123" s="438"/>
      <c r="S123" s="438"/>
      <c r="T123" s="438"/>
      <c r="U123" s="438"/>
      <c r="V123" s="438"/>
      <c r="W123" s="438"/>
      <c r="X123" s="438"/>
      <c r="Y123" s="438"/>
      <c r="Z123" s="438"/>
      <c r="AA123" s="438"/>
      <c r="AB123" s="438"/>
      <c r="AC123" s="439"/>
      <c r="AD123" s="532"/>
      <c r="AE123" s="532"/>
      <c r="AF123" s="440" t="s">
        <v>1445</v>
      </c>
      <c r="AG123" s="539" t="s">
        <v>1448</v>
      </c>
      <c r="AH123" s="442" t="s">
        <v>1446</v>
      </c>
      <c r="AI123" s="541" t="s">
        <v>1079</v>
      </c>
      <c r="AJ123" s="441" t="s">
        <v>1448</v>
      </c>
      <c r="AK123" s="440" t="s">
        <v>1451</v>
      </c>
      <c r="AL123" s="441" t="s">
        <v>1080</v>
      </c>
      <c r="AM123" s="540" t="s">
        <v>1446</v>
      </c>
      <c r="AN123" s="440" t="s">
        <v>1452</v>
      </c>
      <c r="AO123" s="441" t="s">
        <v>1080</v>
      </c>
      <c r="AP123" s="440" t="s">
        <v>1079</v>
      </c>
      <c r="AQ123" s="441" t="s">
        <v>1448</v>
      </c>
      <c r="AR123" s="442" t="s">
        <v>1446</v>
      </c>
      <c r="AS123" s="440" t="s">
        <v>1454</v>
      </c>
      <c r="AT123" s="441" t="s">
        <v>1448</v>
      </c>
      <c r="AU123" s="440" t="s">
        <v>1445</v>
      </c>
      <c r="AV123" s="441" t="s">
        <v>1448</v>
      </c>
      <c r="AW123" s="442" t="s">
        <v>1446</v>
      </c>
      <c r="AX123" s="440" t="s">
        <v>1451</v>
      </c>
      <c r="AY123" s="441" t="s">
        <v>1080</v>
      </c>
      <c r="AZ123" s="440" t="s">
        <v>1452</v>
      </c>
      <c r="BA123" s="441" t="s">
        <v>1080</v>
      </c>
      <c r="BB123" s="442" t="s">
        <v>1446</v>
      </c>
      <c r="BC123" s="440" t="s">
        <v>1454</v>
      </c>
      <c r="BD123" s="441" t="s">
        <v>1448</v>
      </c>
      <c r="BE123" s="439"/>
      <c r="BF123" s="446"/>
    </row>
    <row r="124" spans="1:58" ht="17.25" customHeight="1">
      <c r="A124" s="532" t="s">
        <v>904</v>
      </c>
      <c r="B124" s="535">
        <v>121</v>
      </c>
      <c r="C124" s="532" t="s">
        <v>1609</v>
      </c>
      <c r="D124" s="532" t="s">
        <v>1738</v>
      </c>
      <c r="E124" s="532" t="s">
        <v>675</v>
      </c>
      <c r="F124" s="532" t="s">
        <v>896</v>
      </c>
      <c r="G124" s="532" t="s">
        <v>1843</v>
      </c>
      <c r="H124" s="532" t="s">
        <v>675</v>
      </c>
      <c r="I124" s="532" t="s">
        <v>896</v>
      </c>
      <c r="J124" s="532" t="s">
        <v>1843</v>
      </c>
      <c r="K124" s="532">
        <v>1075222</v>
      </c>
      <c r="L124" s="532">
        <v>1</v>
      </c>
      <c r="M124" s="438"/>
      <c r="N124" s="438"/>
      <c r="O124" s="438"/>
      <c r="P124" s="438"/>
      <c r="Q124" s="438"/>
      <c r="R124" s="438"/>
      <c r="S124" s="438"/>
      <c r="T124" s="438"/>
      <c r="U124" s="438"/>
      <c r="V124" s="438"/>
      <c r="W124" s="438"/>
      <c r="X124" s="438"/>
      <c r="Y124" s="438"/>
      <c r="Z124" s="438"/>
      <c r="AA124" s="438"/>
      <c r="AB124" s="438"/>
      <c r="AC124" s="439"/>
      <c r="AD124" s="571"/>
      <c r="AE124" s="532"/>
      <c r="AF124" s="440" t="s">
        <v>1445</v>
      </c>
      <c r="AG124" s="539" t="s">
        <v>1080</v>
      </c>
      <c r="AH124" s="442" t="s">
        <v>1446</v>
      </c>
      <c r="AI124" s="541" t="s">
        <v>1079</v>
      </c>
      <c r="AJ124" s="441" t="s">
        <v>1080</v>
      </c>
      <c r="AK124" s="440" t="s">
        <v>1447</v>
      </c>
      <c r="AL124" s="441" t="s">
        <v>1080</v>
      </c>
      <c r="AM124" s="442" t="s">
        <v>1446</v>
      </c>
      <c r="AN124" s="440" t="s">
        <v>1449</v>
      </c>
      <c r="AO124" s="441" t="s">
        <v>1080</v>
      </c>
      <c r="AP124" s="440" t="s">
        <v>1079</v>
      </c>
      <c r="AQ124" s="441" t="s">
        <v>1080</v>
      </c>
      <c r="AR124" s="442" t="s">
        <v>1446</v>
      </c>
      <c r="AS124" s="440" t="s">
        <v>1450</v>
      </c>
      <c r="AT124" s="441" t="s">
        <v>1080</v>
      </c>
      <c r="AU124" s="440" t="s">
        <v>1445</v>
      </c>
      <c r="AV124" s="441" t="s">
        <v>1080</v>
      </c>
      <c r="AW124" s="442" t="s">
        <v>1446</v>
      </c>
      <c r="AX124" s="440" t="s">
        <v>1447</v>
      </c>
      <c r="AY124" s="441" t="s">
        <v>1080</v>
      </c>
      <c r="AZ124" s="440" t="s">
        <v>1449</v>
      </c>
      <c r="BA124" s="441" t="s">
        <v>1080</v>
      </c>
      <c r="BB124" s="442" t="s">
        <v>1446</v>
      </c>
      <c r="BC124" s="440" t="s">
        <v>1450</v>
      </c>
      <c r="BD124" s="441" t="s">
        <v>1080</v>
      </c>
      <c r="BE124" s="439"/>
      <c r="BF124" s="446"/>
    </row>
    <row r="125" spans="1:58" ht="17.25" customHeight="1">
      <c r="A125" s="532" t="s">
        <v>905</v>
      </c>
      <c r="B125" s="535">
        <v>122</v>
      </c>
      <c r="C125" s="532" t="s">
        <v>1351</v>
      </c>
      <c r="D125" s="532" t="s">
        <v>906</v>
      </c>
      <c r="E125" s="532" t="s">
        <v>574</v>
      </c>
      <c r="F125" s="532" t="s">
        <v>907</v>
      </c>
      <c r="G125" s="532" t="s">
        <v>908</v>
      </c>
      <c r="H125" s="532" t="s">
        <v>574</v>
      </c>
      <c r="I125" s="532" t="s">
        <v>907</v>
      </c>
      <c r="J125" s="532" t="s">
        <v>908</v>
      </c>
      <c r="K125" s="532">
        <v>1061258</v>
      </c>
      <c r="L125" s="532">
        <v>1</v>
      </c>
      <c r="M125" s="438"/>
      <c r="N125" s="438"/>
      <c r="O125" s="438"/>
      <c r="P125" s="438"/>
      <c r="Q125" s="438"/>
      <c r="R125" s="438"/>
      <c r="S125" s="438"/>
      <c r="T125" s="438"/>
      <c r="U125" s="438"/>
      <c r="V125" s="438"/>
      <c r="W125" s="438"/>
      <c r="X125" s="438"/>
      <c r="Y125" s="438"/>
      <c r="Z125" s="438"/>
      <c r="AA125" s="438"/>
      <c r="AB125" s="438"/>
      <c r="AC125" s="439"/>
      <c r="AD125" s="571"/>
      <c r="AE125" s="532"/>
      <c r="AF125" s="440" t="s">
        <v>1445</v>
      </c>
      <c r="AG125" s="539" t="s">
        <v>1080</v>
      </c>
      <c r="AH125" s="442" t="s">
        <v>1446</v>
      </c>
      <c r="AI125" s="541" t="s">
        <v>1079</v>
      </c>
      <c r="AJ125" s="441" t="s">
        <v>1080</v>
      </c>
      <c r="AK125" s="440" t="s">
        <v>1451</v>
      </c>
      <c r="AL125" s="441" t="s">
        <v>1080</v>
      </c>
      <c r="AM125" s="442" t="s">
        <v>1446</v>
      </c>
      <c r="AN125" s="440" t="s">
        <v>1452</v>
      </c>
      <c r="AO125" s="441" t="s">
        <v>1080</v>
      </c>
      <c r="AP125" s="440" t="s">
        <v>1079</v>
      </c>
      <c r="AQ125" s="441" t="s">
        <v>1080</v>
      </c>
      <c r="AR125" s="442" t="s">
        <v>1446</v>
      </c>
      <c r="AS125" s="440" t="s">
        <v>1450</v>
      </c>
      <c r="AT125" s="441" t="s">
        <v>1080</v>
      </c>
      <c r="AU125" s="440" t="s">
        <v>1445</v>
      </c>
      <c r="AV125" s="441" t="s">
        <v>1080</v>
      </c>
      <c r="AW125" s="442" t="s">
        <v>1446</v>
      </c>
      <c r="AX125" s="440" t="s">
        <v>1451</v>
      </c>
      <c r="AY125" s="441" t="s">
        <v>1080</v>
      </c>
      <c r="AZ125" s="440" t="s">
        <v>1452</v>
      </c>
      <c r="BA125" s="441" t="s">
        <v>1080</v>
      </c>
      <c r="BB125" s="442" t="s">
        <v>1446</v>
      </c>
      <c r="BC125" s="440" t="s">
        <v>1450</v>
      </c>
      <c r="BD125" s="441" t="s">
        <v>1080</v>
      </c>
      <c r="BE125" s="439"/>
      <c r="BF125" s="446"/>
    </row>
    <row r="126" spans="1:58" ht="17.25" customHeight="1">
      <c r="A126" s="532" t="s">
        <v>909</v>
      </c>
      <c r="B126" s="535">
        <v>123</v>
      </c>
      <c r="C126" s="532" t="s">
        <v>1352</v>
      </c>
      <c r="D126" s="532" t="s">
        <v>752</v>
      </c>
      <c r="E126" s="532" t="s">
        <v>675</v>
      </c>
      <c r="F126" s="532" t="s">
        <v>753</v>
      </c>
      <c r="G126" s="532" t="s">
        <v>910</v>
      </c>
      <c r="H126" s="532" t="s">
        <v>675</v>
      </c>
      <c r="I126" s="532" t="s">
        <v>753</v>
      </c>
      <c r="J126" s="532" t="s">
        <v>910</v>
      </c>
      <c r="K126" s="532">
        <v>1057772</v>
      </c>
      <c r="L126" s="532">
        <v>1</v>
      </c>
      <c r="M126" s="438"/>
      <c r="N126" s="438"/>
      <c r="O126" s="438"/>
      <c r="P126" s="438"/>
      <c r="Q126" s="438"/>
      <c r="R126" s="438"/>
      <c r="S126" s="438"/>
      <c r="T126" s="438"/>
      <c r="U126" s="438"/>
      <c r="V126" s="438"/>
      <c r="W126" s="438"/>
      <c r="X126" s="438"/>
      <c r="Y126" s="438"/>
      <c r="Z126" s="438"/>
      <c r="AA126" s="438"/>
      <c r="AB126" s="438"/>
      <c r="AC126" s="439"/>
      <c r="AD126" s="571"/>
      <c r="AE126" s="532"/>
      <c r="AF126" s="440" t="s">
        <v>1445</v>
      </c>
      <c r="AG126" s="539" t="s">
        <v>1080</v>
      </c>
      <c r="AH126" s="442" t="s">
        <v>1446</v>
      </c>
      <c r="AI126" s="541" t="s">
        <v>1079</v>
      </c>
      <c r="AJ126" s="441" t="s">
        <v>1080</v>
      </c>
      <c r="AK126" s="440" t="s">
        <v>1451</v>
      </c>
      <c r="AL126" s="441" t="s">
        <v>1080</v>
      </c>
      <c r="AM126" s="442" t="s">
        <v>1446</v>
      </c>
      <c r="AN126" s="440" t="s">
        <v>1452</v>
      </c>
      <c r="AO126" s="441" t="s">
        <v>1080</v>
      </c>
      <c r="AP126" s="440" t="s">
        <v>1079</v>
      </c>
      <c r="AQ126" s="441" t="s">
        <v>1080</v>
      </c>
      <c r="AR126" s="442" t="s">
        <v>1446</v>
      </c>
      <c r="AS126" s="440" t="s">
        <v>1450</v>
      </c>
      <c r="AT126" s="441" t="s">
        <v>1080</v>
      </c>
      <c r="AU126" s="440" t="s">
        <v>1445</v>
      </c>
      <c r="AV126" s="441" t="s">
        <v>1080</v>
      </c>
      <c r="AW126" s="442" t="s">
        <v>1446</v>
      </c>
      <c r="AX126" s="440" t="s">
        <v>1451</v>
      </c>
      <c r="AY126" s="441" t="s">
        <v>1080</v>
      </c>
      <c r="AZ126" s="440" t="s">
        <v>1452</v>
      </c>
      <c r="BA126" s="441" t="s">
        <v>1080</v>
      </c>
      <c r="BB126" s="442" t="s">
        <v>1446</v>
      </c>
      <c r="BC126" s="440" t="s">
        <v>1450</v>
      </c>
      <c r="BD126" s="441" t="s">
        <v>1080</v>
      </c>
      <c r="BE126" s="439"/>
      <c r="BF126" s="446"/>
    </row>
    <row r="127" spans="1:58" ht="17.25" customHeight="1">
      <c r="A127" s="532" t="s">
        <v>911</v>
      </c>
      <c r="B127" s="535">
        <v>124</v>
      </c>
      <c r="C127" s="532" t="s">
        <v>1353</v>
      </c>
      <c r="D127" s="532" t="s">
        <v>885</v>
      </c>
      <c r="E127" s="532" t="s">
        <v>675</v>
      </c>
      <c r="F127" s="532" t="s">
        <v>886</v>
      </c>
      <c r="G127" s="532" t="s">
        <v>887</v>
      </c>
      <c r="H127" s="532" t="s">
        <v>675</v>
      </c>
      <c r="I127" s="532" t="s">
        <v>886</v>
      </c>
      <c r="J127" s="532" t="s">
        <v>887</v>
      </c>
      <c r="K127" s="532">
        <v>1064019</v>
      </c>
      <c r="L127" s="532">
        <v>2</v>
      </c>
      <c r="M127" s="438"/>
      <c r="N127" s="438"/>
      <c r="O127" s="438"/>
      <c r="P127" s="438"/>
      <c r="Q127" s="438"/>
      <c r="R127" s="438"/>
      <c r="S127" s="438"/>
      <c r="T127" s="438"/>
      <c r="U127" s="438"/>
      <c r="V127" s="438"/>
      <c r="W127" s="438"/>
      <c r="X127" s="438"/>
      <c r="Y127" s="438"/>
      <c r="Z127" s="438"/>
      <c r="AA127" s="438"/>
      <c r="AB127" s="438"/>
      <c r="AC127" s="439"/>
      <c r="AD127" s="571"/>
      <c r="AE127" s="532"/>
      <c r="AF127" s="440" t="s">
        <v>1445</v>
      </c>
      <c r="AG127" s="539" t="s">
        <v>1080</v>
      </c>
      <c r="AH127" s="442" t="s">
        <v>1446</v>
      </c>
      <c r="AI127" s="541" t="s">
        <v>1079</v>
      </c>
      <c r="AJ127" s="441" t="s">
        <v>1080</v>
      </c>
      <c r="AK127" s="440" t="s">
        <v>1451</v>
      </c>
      <c r="AL127" s="441" t="s">
        <v>1080</v>
      </c>
      <c r="AM127" s="442" t="s">
        <v>1446</v>
      </c>
      <c r="AN127" s="440" t="s">
        <v>1452</v>
      </c>
      <c r="AO127" s="441" t="s">
        <v>1080</v>
      </c>
      <c r="AP127" s="440" t="s">
        <v>1079</v>
      </c>
      <c r="AQ127" s="441" t="s">
        <v>1080</v>
      </c>
      <c r="AR127" s="442" t="s">
        <v>1446</v>
      </c>
      <c r="AS127" s="440" t="s">
        <v>1450</v>
      </c>
      <c r="AT127" s="441" t="s">
        <v>1080</v>
      </c>
      <c r="AU127" s="440" t="s">
        <v>1445</v>
      </c>
      <c r="AV127" s="441" t="s">
        <v>1080</v>
      </c>
      <c r="AW127" s="442" t="s">
        <v>1446</v>
      </c>
      <c r="AX127" s="440" t="s">
        <v>1451</v>
      </c>
      <c r="AY127" s="441" t="s">
        <v>1080</v>
      </c>
      <c r="AZ127" s="440" t="s">
        <v>1452</v>
      </c>
      <c r="BA127" s="441" t="s">
        <v>1080</v>
      </c>
      <c r="BB127" s="442" t="s">
        <v>1446</v>
      </c>
      <c r="BC127" s="440" t="s">
        <v>1450</v>
      </c>
      <c r="BD127" s="441" t="s">
        <v>1080</v>
      </c>
      <c r="BE127" s="439"/>
      <c r="BF127" s="446"/>
    </row>
    <row r="128" spans="1:58" ht="17.25" customHeight="1">
      <c r="A128" s="532" t="s">
        <v>912</v>
      </c>
      <c r="B128" s="535">
        <v>125</v>
      </c>
      <c r="C128" s="532" t="s">
        <v>1354</v>
      </c>
      <c r="D128" s="532" t="s">
        <v>697</v>
      </c>
      <c r="E128" s="532" t="s">
        <v>574</v>
      </c>
      <c r="F128" s="532" t="s">
        <v>698</v>
      </c>
      <c r="G128" s="532" t="s">
        <v>913</v>
      </c>
      <c r="H128" s="532" t="s">
        <v>574</v>
      </c>
      <c r="I128" s="532" t="s">
        <v>698</v>
      </c>
      <c r="J128" s="532" t="s">
        <v>913</v>
      </c>
      <c r="K128" s="532">
        <v>1068745</v>
      </c>
      <c r="L128" s="532">
        <v>0</v>
      </c>
      <c r="M128" s="438"/>
      <c r="N128" s="438"/>
      <c r="O128" s="438"/>
      <c r="P128" s="438"/>
      <c r="Q128" s="438"/>
      <c r="R128" s="438"/>
      <c r="S128" s="438"/>
      <c r="T128" s="438"/>
      <c r="U128" s="438"/>
      <c r="V128" s="438"/>
      <c r="W128" s="438"/>
      <c r="X128" s="438"/>
      <c r="Y128" s="438"/>
      <c r="Z128" s="438"/>
      <c r="AA128" s="438"/>
      <c r="AB128" s="438"/>
      <c r="AC128" s="439"/>
      <c r="AD128" s="532"/>
      <c r="AE128" s="532"/>
      <c r="AF128" s="440" t="s">
        <v>1445</v>
      </c>
      <c r="AG128" s="539" t="s">
        <v>1080</v>
      </c>
      <c r="AH128" s="442" t="s">
        <v>1446</v>
      </c>
      <c r="AI128" s="541" t="s">
        <v>1079</v>
      </c>
      <c r="AJ128" s="441" t="s">
        <v>1080</v>
      </c>
      <c r="AK128" s="440" t="s">
        <v>1451</v>
      </c>
      <c r="AL128" s="441" t="s">
        <v>1080</v>
      </c>
      <c r="AM128" s="442" t="s">
        <v>1446</v>
      </c>
      <c r="AN128" s="440" t="s">
        <v>1452</v>
      </c>
      <c r="AO128" s="441" t="s">
        <v>1080</v>
      </c>
      <c r="AP128" s="440" t="s">
        <v>1079</v>
      </c>
      <c r="AQ128" s="441" t="s">
        <v>1080</v>
      </c>
      <c r="AR128" s="442" t="s">
        <v>1446</v>
      </c>
      <c r="AS128" s="440" t="s">
        <v>1450</v>
      </c>
      <c r="AT128" s="441" t="s">
        <v>1080</v>
      </c>
      <c r="AU128" s="440" t="s">
        <v>1445</v>
      </c>
      <c r="AV128" s="441" t="s">
        <v>1080</v>
      </c>
      <c r="AW128" s="442" t="s">
        <v>1446</v>
      </c>
      <c r="AX128" s="440" t="s">
        <v>1451</v>
      </c>
      <c r="AY128" s="441" t="s">
        <v>1080</v>
      </c>
      <c r="AZ128" s="440" t="s">
        <v>1452</v>
      </c>
      <c r="BA128" s="441" t="s">
        <v>1080</v>
      </c>
      <c r="BB128" s="442" t="s">
        <v>1446</v>
      </c>
      <c r="BC128" s="440" t="s">
        <v>1450</v>
      </c>
      <c r="BD128" s="441" t="s">
        <v>1080</v>
      </c>
      <c r="BE128" s="439"/>
      <c r="BF128" s="446"/>
    </row>
    <row r="129" spans="1:58" ht="17.25" customHeight="1">
      <c r="A129" s="532" t="s">
        <v>1402</v>
      </c>
      <c r="B129" s="535">
        <v>126</v>
      </c>
      <c r="C129" s="532" t="s">
        <v>1355</v>
      </c>
      <c r="D129" s="532" t="s">
        <v>813</v>
      </c>
      <c r="E129" s="532" t="s">
        <v>675</v>
      </c>
      <c r="F129" s="532" t="s">
        <v>814</v>
      </c>
      <c r="G129" s="532" t="s">
        <v>914</v>
      </c>
      <c r="H129" s="532" t="s">
        <v>675</v>
      </c>
      <c r="I129" s="532" t="s">
        <v>814</v>
      </c>
      <c r="J129" s="532" t="s">
        <v>914</v>
      </c>
      <c r="K129" s="532">
        <v>1061825</v>
      </c>
      <c r="L129" s="532">
        <v>4</v>
      </c>
      <c r="M129" s="438"/>
      <c r="N129" s="438"/>
      <c r="O129" s="438"/>
      <c r="P129" s="438"/>
      <c r="Q129" s="438"/>
      <c r="R129" s="438"/>
      <c r="S129" s="438"/>
      <c r="T129" s="438"/>
      <c r="U129" s="438"/>
      <c r="V129" s="438"/>
      <c r="W129" s="438"/>
      <c r="X129" s="438"/>
      <c r="Y129" s="438"/>
      <c r="Z129" s="438"/>
      <c r="AA129" s="438"/>
      <c r="AB129" s="438"/>
      <c r="AC129" s="439"/>
      <c r="AD129" s="532"/>
      <c r="AE129" s="532"/>
      <c r="AF129" s="440" t="s">
        <v>1445</v>
      </c>
      <c r="AG129" s="539" t="s">
        <v>1080</v>
      </c>
      <c r="AH129" s="442" t="s">
        <v>1446</v>
      </c>
      <c r="AI129" s="541" t="s">
        <v>1079</v>
      </c>
      <c r="AJ129" s="441" t="s">
        <v>1080</v>
      </c>
      <c r="AK129" s="440" t="s">
        <v>1451</v>
      </c>
      <c r="AL129" s="441" t="s">
        <v>1080</v>
      </c>
      <c r="AM129" s="442" t="s">
        <v>1446</v>
      </c>
      <c r="AN129" s="440" t="s">
        <v>1452</v>
      </c>
      <c r="AO129" s="441" t="s">
        <v>1080</v>
      </c>
      <c r="AP129" s="440" t="s">
        <v>1079</v>
      </c>
      <c r="AQ129" s="441" t="s">
        <v>1080</v>
      </c>
      <c r="AR129" s="442" t="s">
        <v>1446</v>
      </c>
      <c r="AS129" s="440" t="s">
        <v>1450</v>
      </c>
      <c r="AT129" s="441" t="s">
        <v>1080</v>
      </c>
      <c r="AU129" s="440" t="s">
        <v>1445</v>
      </c>
      <c r="AV129" s="441" t="s">
        <v>1080</v>
      </c>
      <c r="AW129" s="442" t="s">
        <v>1446</v>
      </c>
      <c r="AX129" s="440" t="s">
        <v>1451</v>
      </c>
      <c r="AY129" s="441" t="s">
        <v>1080</v>
      </c>
      <c r="AZ129" s="440" t="s">
        <v>1452</v>
      </c>
      <c r="BA129" s="441" t="s">
        <v>1080</v>
      </c>
      <c r="BB129" s="442" t="s">
        <v>1446</v>
      </c>
      <c r="BC129" s="440" t="s">
        <v>1450</v>
      </c>
      <c r="BD129" s="441" t="s">
        <v>1080</v>
      </c>
      <c r="BE129" s="439"/>
      <c r="BF129" s="446"/>
    </row>
    <row r="130" spans="1:58" ht="17.25" customHeight="1">
      <c r="A130" s="532" t="s">
        <v>915</v>
      </c>
      <c r="B130" s="535">
        <v>127</v>
      </c>
      <c r="C130" s="532" t="s">
        <v>1356</v>
      </c>
      <c r="D130" s="532" t="s">
        <v>707</v>
      </c>
      <c r="E130" s="532" t="s">
        <v>574</v>
      </c>
      <c r="F130" s="532" t="s">
        <v>708</v>
      </c>
      <c r="G130" s="532" t="s">
        <v>1819</v>
      </c>
      <c r="H130" s="532" t="s">
        <v>574</v>
      </c>
      <c r="I130" s="532" t="s">
        <v>708</v>
      </c>
      <c r="J130" s="532" t="s">
        <v>1819</v>
      </c>
      <c r="K130" s="532">
        <v>1051634</v>
      </c>
      <c r="L130" s="532">
        <v>1</v>
      </c>
      <c r="M130" s="438"/>
      <c r="N130" s="438"/>
      <c r="O130" s="438"/>
      <c r="P130" s="438"/>
      <c r="Q130" s="438"/>
      <c r="R130" s="438"/>
      <c r="S130" s="438"/>
      <c r="T130" s="438"/>
      <c r="U130" s="438"/>
      <c r="V130" s="438"/>
      <c r="W130" s="438"/>
      <c r="X130" s="438"/>
      <c r="Y130" s="438"/>
      <c r="Z130" s="438"/>
      <c r="AA130" s="438"/>
      <c r="AB130" s="438"/>
      <c r="AC130" s="439"/>
      <c r="AD130" s="571"/>
      <c r="AE130" s="532"/>
      <c r="AF130" s="440" t="s">
        <v>1445</v>
      </c>
      <c r="AG130" s="539" t="s">
        <v>1080</v>
      </c>
      <c r="AH130" s="442" t="s">
        <v>1446</v>
      </c>
      <c r="AI130" s="541" t="s">
        <v>1079</v>
      </c>
      <c r="AJ130" s="441" t="s">
        <v>1080</v>
      </c>
      <c r="AK130" s="440" t="s">
        <v>1451</v>
      </c>
      <c r="AL130" s="441" t="s">
        <v>1080</v>
      </c>
      <c r="AM130" s="442" t="s">
        <v>1446</v>
      </c>
      <c r="AN130" s="440" t="s">
        <v>1452</v>
      </c>
      <c r="AO130" s="441" t="s">
        <v>1080</v>
      </c>
      <c r="AP130" s="440" t="s">
        <v>1079</v>
      </c>
      <c r="AQ130" s="441" t="s">
        <v>1080</v>
      </c>
      <c r="AR130" s="442" t="s">
        <v>1446</v>
      </c>
      <c r="AS130" s="440" t="s">
        <v>1450</v>
      </c>
      <c r="AT130" s="441" t="s">
        <v>1080</v>
      </c>
      <c r="AU130" s="440" t="s">
        <v>1445</v>
      </c>
      <c r="AV130" s="441" t="s">
        <v>1080</v>
      </c>
      <c r="AW130" s="442" t="s">
        <v>1446</v>
      </c>
      <c r="AX130" s="440" t="s">
        <v>1451</v>
      </c>
      <c r="AY130" s="441" t="s">
        <v>1080</v>
      </c>
      <c r="AZ130" s="440" t="s">
        <v>1452</v>
      </c>
      <c r="BA130" s="441" t="s">
        <v>1080</v>
      </c>
      <c r="BB130" s="442" t="s">
        <v>1446</v>
      </c>
      <c r="BC130" s="440" t="s">
        <v>1450</v>
      </c>
      <c r="BD130" s="441" t="s">
        <v>1080</v>
      </c>
      <c r="BE130" s="439"/>
      <c r="BF130" s="446"/>
    </row>
    <row r="131" spans="1:58" ht="17.25" customHeight="1">
      <c r="A131" s="532" t="s">
        <v>916</v>
      </c>
      <c r="B131" s="535">
        <v>128</v>
      </c>
      <c r="C131" s="532" t="s">
        <v>1357</v>
      </c>
      <c r="D131" s="532" t="s">
        <v>819</v>
      </c>
      <c r="E131" s="532" t="s">
        <v>675</v>
      </c>
      <c r="F131" s="532" t="s">
        <v>820</v>
      </c>
      <c r="G131" s="532" t="s">
        <v>917</v>
      </c>
      <c r="H131" s="532" t="s">
        <v>675</v>
      </c>
      <c r="I131" s="532" t="s">
        <v>820</v>
      </c>
      <c r="J131" s="532" t="s">
        <v>917</v>
      </c>
      <c r="K131" s="532">
        <v>1063669</v>
      </c>
      <c r="L131" s="532">
        <v>1</v>
      </c>
      <c r="M131" s="438"/>
      <c r="N131" s="438"/>
      <c r="O131" s="438"/>
      <c r="P131" s="438"/>
      <c r="Q131" s="438"/>
      <c r="R131" s="438"/>
      <c r="S131" s="438"/>
      <c r="T131" s="438"/>
      <c r="U131" s="438"/>
      <c r="V131" s="438"/>
      <c r="W131" s="438"/>
      <c r="X131" s="438"/>
      <c r="Y131" s="438"/>
      <c r="Z131" s="438"/>
      <c r="AA131" s="438"/>
      <c r="AB131" s="438"/>
      <c r="AC131" s="439"/>
      <c r="AD131" s="571"/>
      <c r="AE131" s="532"/>
      <c r="AF131" s="440" t="s">
        <v>1445</v>
      </c>
      <c r="AG131" s="539" t="s">
        <v>1080</v>
      </c>
      <c r="AH131" s="442" t="s">
        <v>1446</v>
      </c>
      <c r="AI131" s="541" t="s">
        <v>1079</v>
      </c>
      <c r="AJ131" s="441" t="s">
        <v>1080</v>
      </c>
      <c r="AK131" s="440" t="s">
        <v>1451</v>
      </c>
      <c r="AL131" s="441" t="s">
        <v>1080</v>
      </c>
      <c r="AM131" s="442" t="s">
        <v>1446</v>
      </c>
      <c r="AN131" s="440" t="s">
        <v>1452</v>
      </c>
      <c r="AO131" s="441" t="s">
        <v>1080</v>
      </c>
      <c r="AP131" s="440" t="s">
        <v>1079</v>
      </c>
      <c r="AQ131" s="441" t="s">
        <v>1080</v>
      </c>
      <c r="AR131" s="442" t="s">
        <v>1446</v>
      </c>
      <c r="AS131" s="440" t="s">
        <v>1450</v>
      </c>
      <c r="AT131" s="441" t="s">
        <v>1080</v>
      </c>
      <c r="AU131" s="440" t="s">
        <v>1445</v>
      </c>
      <c r="AV131" s="441" t="s">
        <v>1080</v>
      </c>
      <c r="AW131" s="442" t="s">
        <v>1446</v>
      </c>
      <c r="AX131" s="440" t="s">
        <v>1451</v>
      </c>
      <c r="AY131" s="441" t="s">
        <v>1080</v>
      </c>
      <c r="AZ131" s="440" t="s">
        <v>1452</v>
      </c>
      <c r="BA131" s="441" t="s">
        <v>1080</v>
      </c>
      <c r="BB131" s="442" t="s">
        <v>1446</v>
      </c>
      <c r="BC131" s="440" t="s">
        <v>1450</v>
      </c>
      <c r="BD131" s="441" t="s">
        <v>1080</v>
      </c>
      <c r="BE131" s="439"/>
      <c r="BF131" s="446"/>
    </row>
    <row r="132" spans="1:58" ht="17.25" customHeight="1">
      <c r="A132" s="532" t="s">
        <v>918</v>
      </c>
      <c r="B132" s="535">
        <v>129</v>
      </c>
      <c r="C132" s="532" t="s">
        <v>1358</v>
      </c>
      <c r="D132" s="532" t="s">
        <v>1424</v>
      </c>
      <c r="E132" s="532" t="s">
        <v>675</v>
      </c>
      <c r="F132" s="532" t="s">
        <v>919</v>
      </c>
      <c r="G132" s="532" t="s">
        <v>920</v>
      </c>
      <c r="H132" s="532" t="s">
        <v>675</v>
      </c>
      <c r="I132" s="532" t="s">
        <v>919</v>
      </c>
      <c r="J132" s="532" t="s">
        <v>920</v>
      </c>
      <c r="K132" s="532">
        <v>1063233</v>
      </c>
      <c r="L132" s="532">
        <v>1</v>
      </c>
      <c r="M132" s="438"/>
      <c r="N132" s="438"/>
      <c r="O132" s="438"/>
      <c r="P132" s="438"/>
      <c r="Q132" s="438"/>
      <c r="R132" s="438"/>
      <c r="S132" s="438"/>
      <c r="T132" s="438"/>
      <c r="U132" s="438"/>
      <c r="V132" s="438"/>
      <c r="W132" s="438"/>
      <c r="X132" s="438"/>
      <c r="Y132" s="438"/>
      <c r="Z132" s="438"/>
      <c r="AA132" s="438"/>
      <c r="AB132" s="438"/>
      <c r="AC132" s="439"/>
      <c r="AD132" s="532"/>
      <c r="AE132" s="532"/>
      <c r="AF132" s="440" t="s">
        <v>1445</v>
      </c>
      <c r="AG132" s="539" t="s">
        <v>1080</v>
      </c>
      <c r="AH132" s="442" t="s">
        <v>1446</v>
      </c>
      <c r="AI132" s="541" t="s">
        <v>1079</v>
      </c>
      <c r="AJ132" s="441" t="s">
        <v>1080</v>
      </c>
      <c r="AK132" s="440" t="s">
        <v>1451</v>
      </c>
      <c r="AL132" s="441" t="s">
        <v>1080</v>
      </c>
      <c r="AM132" s="442" t="s">
        <v>1446</v>
      </c>
      <c r="AN132" s="440" t="s">
        <v>1452</v>
      </c>
      <c r="AO132" s="441" t="s">
        <v>1080</v>
      </c>
      <c r="AP132" s="440" t="s">
        <v>1079</v>
      </c>
      <c r="AQ132" s="441" t="s">
        <v>1080</v>
      </c>
      <c r="AR132" s="442" t="s">
        <v>1446</v>
      </c>
      <c r="AS132" s="440" t="s">
        <v>1450</v>
      </c>
      <c r="AT132" s="441" t="s">
        <v>1080</v>
      </c>
      <c r="AU132" s="440" t="s">
        <v>1445</v>
      </c>
      <c r="AV132" s="441" t="s">
        <v>1080</v>
      </c>
      <c r="AW132" s="442" t="s">
        <v>1446</v>
      </c>
      <c r="AX132" s="440" t="s">
        <v>1451</v>
      </c>
      <c r="AY132" s="441" t="s">
        <v>1080</v>
      </c>
      <c r="AZ132" s="440" t="s">
        <v>1452</v>
      </c>
      <c r="BA132" s="441" t="s">
        <v>1080</v>
      </c>
      <c r="BB132" s="442" t="s">
        <v>1446</v>
      </c>
      <c r="BC132" s="440" t="s">
        <v>1450</v>
      </c>
      <c r="BD132" s="441" t="s">
        <v>1080</v>
      </c>
      <c r="BE132" s="439"/>
      <c r="BF132" s="446"/>
    </row>
    <row r="133" spans="1:58" ht="17.25" customHeight="1">
      <c r="A133" s="532" t="s">
        <v>921</v>
      </c>
      <c r="B133" s="535">
        <v>130</v>
      </c>
      <c r="C133" s="532" t="s">
        <v>506</v>
      </c>
      <c r="D133" s="532" t="s">
        <v>922</v>
      </c>
      <c r="E133" s="532" t="s">
        <v>675</v>
      </c>
      <c r="F133" s="532" t="s">
        <v>923</v>
      </c>
      <c r="G133" s="532" t="s">
        <v>924</v>
      </c>
      <c r="H133" s="532" t="s">
        <v>675</v>
      </c>
      <c r="I133" s="532" t="s">
        <v>923</v>
      </c>
      <c r="J133" s="532" t="s">
        <v>924</v>
      </c>
      <c r="K133" s="532">
        <v>1064826</v>
      </c>
      <c r="L133" s="532">
        <v>0</v>
      </c>
      <c r="M133" s="438"/>
      <c r="N133" s="438"/>
      <c r="O133" s="438"/>
      <c r="P133" s="438"/>
      <c r="Q133" s="438"/>
      <c r="R133" s="438"/>
      <c r="S133" s="438"/>
      <c r="T133" s="438"/>
      <c r="U133" s="438"/>
      <c r="V133" s="438"/>
      <c r="W133" s="438"/>
      <c r="X133" s="438"/>
      <c r="Y133" s="438"/>
      <c r="Z133" s="438"/>
      <c r="AA133" s="438"/>
      <c r="AB133" s="438"/>
      <c r="AC133" s="439"/>
      <c r="AD133" s="571"/>
      <c r="AE133" s="532"/>
      <c r="AF133" s="440" t="s">
        <v>1445</v>
      </c>
      <c r="AG133" s="539" t="s">
        <v>1448</v>
      </c>
      <c r="AH133" s="442" t="s">
        <v>1446</v>
      </c>
      <c r="AI133" s="541" t="s">
        <v>1079</v>
      </c>
      <c r="AJ133" s="441" t="s">
        <v>1448</v>
      </c>
      <c r="AK133" s="440" t="s">
        <v>1451</v>
      </c>
      <c r="AL133" s="441" t="s">
        <v>1080</v>
      </c>
      <c r="AM133" s="442" t="s">
        <v>1446</v>
      </c>
      <c r="AN133" s="440" t="s">
        <v>1452</v>
      </c>
      <c r="AO133" s="441" t="s">
        <v>1080</v>
      </c>
      <c r="AP133" s="440" t="s">
        <v>1079</v>
      </c>
      <c r="AQ133" s="441" t="s">
        <v>1448</v>
      </c>
      <c r="AR133" s="442" t="s">
        <v>1446</v>
      </c>
      <c r="AS133" s="440" t="s">
        <v>1454</v>
      </c>
      <c r="AT133" s="441" t="s">
        <v>1080</v>
      </c>
      <c r="AU133" s="440" t="s">
        <v>1445</v>
      </c>
      <c r="AV133" s="441" t="s">
        <v>1448</v>
      </c>
      <c r="AW133" s="442" t="s">
        <v>1446</v>
      </c>
      <c r="AX133" s="440" t="s">
        <v>1451</v>
      </c>
      <c r="AY133" s="441" t="s">
        <v>1080</v>
      </c>
      <c r="AZ133" s="440" t="s">
        <v>1452</v>
      </c>
      <c r="BA133" s="441" t="s">
        <v>1080</v>
      </c>
      <c r="BB133" s="442" t="s">
        <v>1446</v>
      </c>
      <c r="BC133" s="440" t="s">
        <v>1454</v>
      </c>
      <c r="BD133" s="441" t="s">
        <v>1080</v>
      </c>
      <c r="BE133" s="439"/>
      <c r="BF133" s="446"/>
    </row>
    <row r="134" spans="1:58" ht="17.25" customHeight="1">
      <c r="A134" s="532" t="s">
        <v>1403</v>
      </c>
      <c r="B134" s="535">
        <v>131</v>
      </c>
      <c r="C134" s="532" t="s">
        <v>1359</v>
      </c>
      <c r="D134" s="532" t="s">
        <v>813</v>
      </c>
      <c r="E134" s="532" t="s">
        <v>675</v>
      </c>
      <c r="F134" s="532" t="s">
        <v>814</v>
      </c>
      <c r="G134" s="532" t="s">
        <v>914</v>
      </c>
      <c r="H134" s="532" t="s">
        <v>675</v>
      </c>
      <c r="I134" s="532" t="s">
        <v>814</v>
      </c>
      <c r="J134" s="532" t="s">
        <v>914</v>
      </c>
      <c r="K134" s="532">
        <v>1061825</v>
      </c>
      <c r="L134" s="532">
        <v>3</v>
      </c>
      <c r="M134" s="438"/>
      <c r="N134" s="438"/>
      <c r="O134" s="438"/>
      <c r="P134" s="438"/>
      <c r="Q134" s="438"/>
      <c r="R134" s="438"/>
      <c r="S134" s="438"/>
      <c r="T134" s="438"/>
      <c r="U134" s="438"/>
      <c r="V134" s="438"/>
      <c r="W134" s="438"/>
      <c r="X134" s="438"/>
      <c r="Y134" s="438"/>
      <c r="Z134" s="438"/>
      <c r="AA134" s="438"/>
      <c r="AB134" s="438"/>
      <c r="AC134" s="439"/>
      <c r="AD134" s="532"/>
      <c r="AE134" s="532"/>
      <c r="AF134" s="440" t="s">
        <v>1445</v>
      </c>
      <c r="AG134" s="539" t="s">
        <v>1080</v>
      </c>
      <c r="AH134" s="442" t="s">
        <v>1446</v>
      </c>
      <c r="AI134" s="541" t="s">
        <v>1079</v>
      </c>
      <c r="AJ134" s="441" t="s">
        <v>1080</v>
      </c>
      <c r="AK134" s="440" t="s">
        <v>1451</v>
      </c>
      <c r="AL134" s="441" t="s">
        <v>1080</v>
      </c>
      <c r="AM134" s="442" t="s">
        <v>1446</v>
      </c>
      <c r="AN134" s="440" t="s">
        <v>1452</v>
      </c>
      <c r="AO134" s="441" t="s">
        <v>1080</v>
      </c>
      <c r="AP134" s="440" t="s">
        <v>1079</v>
      </c>
      <c r="AQ134" s="441" t="s">
        <v>1080</v>
      </c>
      <c r="AR134" s="442" t="s">
        <v>1446</v>
      </c>
      <c r="AS134" s="440" t="s">
        <v>1450</v>
      </c>
      <c r="AT134" s="441" t="s">
        <v>1080</v>
      </c>
      <c r="AU134" s="440" t="s">
        <v>1445</v>
      </c>
      <c r="AV134" s="441" t="s">
        <v>1080</v>
      </c>
      <c r="AW134" s="442" t="s">
        <v>1446</v>
      </c>
      <c r="AX134" s="440" t="s">
        <v>1451</v>
      </c>
      <c r="AY134" s="441" t="s">
        <v>1080</v>
      </c>
      <c r="AZ134" s="440" t="s">
        <v>1452</v>
      </c>
      <c r="BA134" s="441" t="s">
        <v>1080</v>
      </c>
      <c r="BB134" s="442" t="s">
        <v>1446</v>
      </c>
      <c r="BC134" s="440" t="s">
        <v>1450</v>
      </c>
      <c r="BD134" s="441" t="s">
        <v>1080</v>
      </c>
      <c r="BE134" s="439"/>
      <c r="BF134" s="446"/>
    </row>
    <row r="135" spans="1:58" ht="17.25" customHeight="1">
      <c r="A135" s="532" t="s">
        <v>925</v>
      </c>
      <c r="B135" s="535">
        <v>132</v>
      </c>
      <c r="C135" s="532" t="s">
        <v>1360</v>
      </c>
      <c r="D135" s="532" t="s">
        <v>926</v>
      </c>
      <c r="E135" s="532" t="s">
        <v>675</v>
      </c>
      <c r="F135" s="532" t="s">
        <v>1198</v>
      </c>
      <c r="G135" s="532" t="s">
        <v>868</v>
      </c>
      <c r="H135" s="532" t="s">
        <v>675</v>
      </c>
      <c r="I135" s="532" t="s">
        <v>1198</v>
      </c>
      <c r="J135" s="532" t="s">
        <v>868</v>
      </c>
      <c r="K135" s="532">
        <v>1065085</v>
      </c>
      <c r="L135" s="532">
        <v>3</v>
      </c>
      <c r="M135" s="438"/>
      <c r="N135" s="438"/>
      <c r="O135" s="438"/>
      <c r="P135" s="438"/>
      <c r="Q135" s="438"/>
      <c r="R135" s="438"/>
      <c r="S135" s="438"/>
      <c r="T135" s="438"/>
      <c r="U135" s="438"/>
      <c r="V135" s="438"/>
      <c r="W135" s="438"/>
      <c r="X135" s="438"/>
      <c r="Y135" s="438"/>
      <c r="Z135" s="438"/>
      <c r="AA135" s="438"/>
      <c r="AB135" s="438"/>
      <c r="AC135" s="439"/>
      <c r="AD135" s="571"/>
      <c r="AE135" s="532"/>
      <c r="AF135" s="440" t="s">
        <v>1445</v>
      </c>
      <c r="AG135" s="539" t="s">
        <v>1080</v>
      </c>
      <c r="AH135" s="442" t="s">
        <v>1446</v>
      </c>
      <c r="AI135" s="541" t="s">
        <v>1079</v>
      </c>
      <c r="AJ135" s="441" t="s">
        <v>1080</v>
      </c>
      <c r="AK135" s="440" t="s">
        <v>1447</v>
      </c>
      <c r="AL135" s="441" t="s">
        <v>1448</v>
      </c>
      <c r="AM135" s="442" t="s">
        <v>1446</v>
      </c>
      <c r="AN135" s="440" t="s">
        <v>1449</v>
      </c>
      <c r="AO135" s="441" t="s">
        <v>1448</v>
      </c>
      <c r="AP135" s="440" t="s">
        <v>1079</v>
      </c>
      <c r="AQ135" s="441" t="s">
        <v>1080</v>
      </c>
      <c r="AR135" s="442" t="s">
        <v>1446</v>
      </c>
      <c r="AS135" s="440" t="s">
        <v>1450</v>
      </c>
      <c r="AT135" s="441" t="s">
        <v>1080</v>
      </c>
      <c r="AU135" s="440" t="s">
        <v>1445</v>
      </c>
      <c r="AV135" s="441" t="s">
        <v>1080</v>
      </c>
      <c r="AW135" s="442" t="s">
        <v>1446</v>
      </c>
      <c r="AX135" s="440" t="s">
        <v>1447</v>
      </c>
      <c r="AY135" s="441" t="s">
        <v>1448</v>
      </c>
      <c r="AZ135" s="440" t="s">
        <v>1449</v>
      </c>
      <c r="BA135" s="441" t="s">
        <v>1448</v>
      </c>
      <c r="BB135" s="442" t="s">
        <v>1446</v>
      </c>
      <c r="BC135" s="440" t="s">
        <v>1450</v>
      </c>
      <c r="BD135" s="441" t="s">
        <v>1080</v>
      </c>
      <c r="BE135" s="439"/>
      <c r="BF135" s="446"/>
    </row>
    <row r="136" spans="1:58" ht="17.25" customHeight="1">
      <c r="A136" s="532" t="s">
        <v>1404</v>
      </c>
      <c r="B136" s="535">
        <v>133</v>
      </c>
      <c r="C136" s="532" t="s">
        <v>1385</v>
      </c>
      <c r="D136" s="532" t="s">
        <v>1292</v>
      </c>
      <c r="E136" s="532" t="s">
        <v>675</v>
      </c>
      <c r="F136" s="532" t="s">
        <v>775</v>
      </c>
      <c r="G136" s="532" t="s">
        <v>776</v>
      </c>
      <c r="H136" s="532" t="s">
        <v>675</v>
      </c>
      <c r="I136" s="532" t="s">
        <v>775</v>
      </c>
      <c r="J136" s="532" t="s">
        <v>776</v>
      </c>
      <c r="K136" s="532">
        <v>1069075</v>
      </c>
      <c r="L136" s="532">
        <v>0</v>
      </c>
      <c r="M136" s="438"/>
      <c r="N136" s="438"/>
      <c r="O136" s="438"/>
      <c r="P136" s="438"/>
      <c r="Q136" s="438"/>
      <c r="R136" s="438"/>
      <c r="S136" s="438"/>
      <c r="T136" s="438"/>
      <c r="U136" s="438"/>
      <c r="V136" s="438"/>
      <c r="W136" s="438"/>
      <c r="X136" s="438"/>
      <c r="Y136" s="438"/>
      <c r="Z136" s="438"/>
      <c r="AA136" s="438"/>
      <c r="AB136" s="438"/>
      <c r="AC136" s="439"/>
      <c r="AD136" s="571"/>
      <c r="AE136" s="532"/>
      <c r="AF136" s="440" t="s">
        <v>1445</v>
      </c>
      <c r="AG136" s="539" t="s">
        <v>1080</v>
      </c>
      <c r="AH136" s="442" t="s">
        <v>1446</v>
      </c>
      <c r="AI136" s="541" t="s">
        <v>1079</v>
      </c>
      <c r="AJ136" s="441" t="s">
        <v>1080</v>
      </c>
      <c r="AK136" s="440" t="s">
        <v>1451</v>
      </c>
      <c r="AL136" s="441" t="s">
        <v>1080</v>
      </c>
      <c r="AM136" s="442" t="s">
        <v>1446</v>
      </c>
      <c r="AN136" s="440" t="s">
        <v>1452</v>
      </c>
      <c r="AO136" s="441" t="s">
        <v>1080</v>
      </c>
      <c r="AP136" s="440" t="s">
        <v>1079</v>
      </c>
      <c r="AQ136" s="441" t="s">
        <v>1080</v>
      </c>
      <c r="AR136" s="442" t="s">
        <v>1446</v>
      </c>
      <c r="AS136" s="440" t="s">
        <v>1450</v>
      </c>
      <c r="AT136" s="441" t="s">
        <v>1080</v>
      </c>
      <c r="AU136" s="440" t="s">
        <v>1445</v>
      </c>
      <c r="AV136" s="441" t="s">
        <v>1080</v>
      </c>
      <c r="AW136" s="442" t="s">
        <v>1446</v>
      </c>
      <c r="AX136" s="440" t="s">
        <v>1451</v>
      </c>
      <c r="AY136" s="441" t="s">
        <v>1080</v>
      </c>
      <c r="AZ136" s="440" t="s">
        <v>1452</v>
      </c>
      <c r="BA136" s="441" t="s">
        <v>1080</v>
      </c>
      <c r="BB136" s="442" t="s">
        <v>1446</v>
      </c>
      <c r="BC136" s="440" t="s">
        <v>1450</v>
      </c>
      <c r="BD136" s="441" t="s">
        <v>1080</v>
      </c>
      <c r="BE136" s="439"/>
      <c r="BF136" s="446"/>
    </row>
    <row r="137" spans="1:58" ht="17.25" customHeight="1">
      <c r="A137" s="532" t="s">
        <v>927</v>
      </c>
      <c r="B137" s="535">
        <v>134</v>
      </c>
      <c r="C137" s="532" t="s">
        <v>1361</v>
      </c>
      <c r="D137" s="532" t="s">
        <v>1425</v>
      </c>
      <c r="E137" s="532" t="s">
        <v>675</v>
      </c>
      <c r="F137" s="532" t="s">
        <v>928</v>
      </c>
      <c r="G137" s="532" t="s">
        <v>1435</v>
      </c>
      <c r="H137" s="532" t="s">
        <v>675</v>
      </c>
      <c r="I137" s="532" t="s">
        <v>928</v>
      </c>
      <c r="J137" s="532" t="s">
        <v>1435</v>
      </c>
      <c r="K137" s="532">
        <v>1068990</v>
      </c>
      <c r="L137" s="532">
        <v>0</v>
      </c>
      <c r="M137" s="438"/>
      <c r="N137" s="438"/>
      <c r="O137" s="438"/>
      <c r="P137" s="438"/>
      <c r="Q137" s="438"/>
      <c r="R137" s="438"/>
      <c r="S137" s="438"/>
      <c r="T137" s="438"/>
      <c r="U137" s="438"/>
      <c r="V137" s="438"/>
      <c r="W137" s="438"/>
      <c r="X137" s="438"/>
      <c r="Y137" s="438"/>
      <c r="Z137" s="438"/>
      <c r="AA137" s="438"/>
      <c r="AB137" s="438"/>
      <c r="AC137" s="439"/>
      <c r="AD137" s="532"/>
      <c r="AE137" s="532"/>
      <c r="AF137" s="440" t="s">
        <v>1445</v>
      </c>
      <c r="AG137" s="539" t="s">
        <v>1448</v>
      </c>
      <c r="AH137" s="442" t="s">
        <v>1446</v>
      </c>
      <c r="AI137" s="541" t="s">
        <v>1079</v>
      </c>
      <c r="AJ137" s="441" t="s">
        <v>1448</v>
      </c>
      <c r="AK137" s="440" t="s">
        <v>1451</v>
      </c>
      <c r="AL137" s="441" t="s">
        <v>1080</v>
      </c>
      <c r="AM137" s="442" t="s">
        <v>1446</v>
      </c>
      <c r="AN137" s="440" t="s">
        <v>1452</v>
      </c>
      <c r="AO137" s="441" t="s">
        <v>1080</v>
      </c>
      <c r="AP137" s="440" t="s">
        <v>1079</v>
      </c>
      <c r="AQ137" s="441" t="s">
        <v>1448</v>
      </c>
      <c r="AR137" s="442" t="s">
        <v>1446</v>
      </c>
      <c r="AS137" s="440" t="s">
        <v>1450</v>
      </c>
      <c r="AT137" s="441" t="s">
        <v>1080</v>
      </c>
      <c r="AU137" s="440" t="s">
        <v>1445</v>
      </c>
      <c r="AV137" s="441" t="s">
        <v>1448</v>
      </c>
      <c r="AW137" s="442" t="s">
        <v>1446</v>
      </c>
      <c r="AX137" s="440" t="s">
        <v>1451</v>
      </c>
      <c r="AY137" s="441" t="s">
        <v>1080</v>
      </c>
      <c r="AZ137" s="440" t="s">
        <v>1452</v>
      </c>
      <c r="BA137" s="441" t="s">
        <v>1080</v>
      </c>
      <c r="BB137" s="442" t="s">
        <v>1446</v>
      </c>
      <c r="BC137" s="440" t="s">
        <v>1450</v>
      </c>
      <c r="BD137" s="441" t="s">
        <v>1080</v>
      </c>
      <c r="BE137" s="439"/>
      <c r="BF137" s="446"/>
    </row>
    <row r="138" spans="1:58" ht="17.25" customHeight="1">
      <c r="A138" s="532" t="s">
        <v>929</v>
      </c>
      <c r="B138" s="535">
        <v>135</v>
      </c>
      <c r="C138" s="532" t="s">
        <v>1362</v>
      </c>
      <c r="D138" s="532" t="s">
        <v>1426</v>
      </c>
      <c r="E138" s="532" t="s">
        <v>675</v>
      </c>
      <c r="F138" s="532" t="s">
        <v>930</v>
      </c>
      <c r="G138" s="532" t="s">
        <v>1039</v>
      </c>
      <c r="H138" s="532" t="s">
        <v>675</v>
      </c>
      <c r="I138" s="532" t="s">
        <v>930</v>
      </c>
      <c r="J138" s="532" t="s">
        <v>1039</v>
      </c>
      <c r="K138" s="532">
        <v>1058272</v>
      </c>
      <c r="L138" s="532">
        <v>0</v>
      </c>
      <c r="M138" s="438"/>
      <c r="N138" s="438"/>
      <c r="O138" s="438"/>
      <c r="P138" s="438"/>
      <c r="Q138" s="438"/>
      <c r="R138" s="438"/>
      <c r="S138" s="438"/>
      <c r="T138" s="438"/>
      <c r="U138" s="438"/>
      <c r="V138" s="438"/>
      <c r="W138" s="438"/>
      <c r="X138" s="438"/>
      <c r="Y138" s="438"/>
      <c r="Z138" s="438"/>
      <c r="AA138" s="438"/>
      <c r="AB138" s="438"/>
      <c r="AC138" s="439"/>
      <c r="AD138" s="571"/>
      <c r="AE138" s="532"/>
      <c r="AF138" s="440" t="s">
        <v>1445</v>
      </c>
      <c r="AG138" s="539" t="s">
        <v>1080</v>
      </c>
      <c r="AH138" s="442" t="s">
        <v>1446</v>
      </c>
      <c r="AI138" s="541" t="s">
        <v>1079</v>
      </c>
      <c r="AJ138" s="441" t="s">
        <v>1080</v>
      </c>
      <c r="AK138" s="440" t="s">
        <v>1451</v>
      </c>
      <c r="AL138" s="441" t="s">
        <v>1080</v>
      </c>
      <c r="AM138" s="442" t="s">
        <v>1446</v>
      </c>
      <c r="AN138" s="440" t="s">
        <v>1452</v>
      </c>
      <c r="AO138" s="441" t="s">
        <v>1080</v>
      </c>
      <c r="AP138" s="440" t="s">
        <v>1079</v>
      </c>
      <c r="AQ138" s="441" t="s">
        <v>1080</v>
      </c>
      <c r="AR138" s="442" t="s">
        <v>1446</v>
      </c>
      <c r="AS138" s="440" t="s">
        <v>1454</v>
      </c>
      <c r="AT138" s="441" t="s">
        <v>1080</v>
      </c>
      <c r="AU138" s="440" t="s">
        <v>1445</v>
      </c>
      <c r="AV138" s="441" t="s">
        <v>1080</v>
      </c>
      <c r="AW138" s="442" t="s">
        <v>1446</v>
      </c>
      <c r="AX138" s="440" t="s">
        <v>1451</v>
      </c>
      <c r="AY138" s="441" t="s">
        <v>1080</v>
      </c>
      <c r="AZ138" s="440" t="s">
        <v>1452</v>
      </c>
      <c r="BA138" s="441" t="s">
        <v>1080</v>
      </c>
      <c r="BB138" s="442" t="s">
        <v>1446</v>
      </c>
      <c r="BC138" s="440" t="s">
        <v>1454</v>
      </c>
      <c r="BD138" s="441" t="s">
        <v>1080</v>
      </c>
      <c r="BE138" s="439"/>
      <c r="BF138" s="446"/>
    </row>
    <row r="139" spans="1:58" ht="17.25" customHeight="1">
      <c r="A139" s="532" t="s">
        <v>931</v>
      </c>
      <c r="B139" s="535">
        <v>136</v>
      </c>
      <c r="C139" s="532" t="s">
        <v>1363</v>
      </c>
      <c r="D139" s="532" t="s">
        <v>1739</v>
      </c>
      <c r="E139" s="532" t="s">
        <v>675</v>
      </c>
      <c r="F139" s="532" t="s">
        <v>932</v>
      </c>
      <c r="G139" s="532" t="s">
        <v>933</v>
      </c>
      <c r="H139" s="532" t="s">
        <v>675</v>
      </c>
      <c r="I139" s="532" t="s">
        <v>932</v>
      </c>
      <c r="J139" s="532" t="s">
        <v>933</v>
      </c>
      <c r="K139" s="532">
        <v>1060101</v>
      </c>
      <c r="L139" s="532">
        <v>1</v>
      </c>
      <c r="M139" s="438"/>
      <c r="N139" s="438"/>
      <c r="O139" s="438"/>
      <c r="P139" s="438"/>
      <c r="Q139" s="438"/>
      <c r="R139" s="438"/>
      <c r="S139" s="438"/>
      <c r="T139" s="438"/>
      <c r="U139" s="438"/>
      <c r="V139" s="438"/>
      <c r="W139" s="438"/>
      <c r="X139" s="438"/>
      <c r="Y139" s="438"/>
      <c r="Z139" s="438"/>
      <c r="AA139" s="438"/>
      <c r="AB139" s="438"/>
      <c r="AC139" s="439"/>
      <c r="AD139" s="532"/>
      <c r="AE139" s="532"/>
      <c r="AF139" s="440" t="s">
        <v>1445</v>
      </c>
      <c r="AG139" s="539" t="s">
        <v>1080</v>
      </c>
      <c r="AH139" s="442" t="s">
        <v>1446</v>
      </c>
      <c r="AI139" s="541" t="s">
        <v>1079</v>
      </c>
      <c r="AJ139" s="441" t="s">
        <v>1080</v>
      </c>
      <c r="AK139" s="440" t="s">
        <v>1451</v>
      </c>
      <c r="AL139" s="441" t="s">
        <v>1080</v>
      </c>
      <c r="AM139" s="442" t="s">
        <v>1446</v>
      </c>
      <c r="AN139" s="440" t="s">
        <v>1452</v>
      </c>
      <c r="AO139" s="441" t="s">
        <v>1080</v>
      </c>
      <c r="AP139" s="440" t="s">
        <v>1079</v>
      </c>
      <c r="AQ139" s="441" t="s">
        <v>1080</v>
      </c>
      <c r="AR139" s="442" t="s">
        <v>1446</v>
      </c>
      <c r="AS139" s="440" t="s">
        <v>1450</v>
      </c>
      <c r="AT139" s="441" t="s">
        <v>1080</v>
      </c>
      <c r="AU139" s="440" t="s">
        <v>1445</v>
      </c>
      <c r="AV139" s="441" t="s">
        <v>1080</v>
      </c>
      <c r="AW139" s="442" t="s">
        <v>1446</v>
      </c>
      <c r="AX139" s="440" t="s">
        <v>1451</v>
      </c>
      <c r="AY139" s="441" t="s">
        <v>1080</v>
      </c>
      <c r="AZ139" s="440" t="s">
        <v>1452</v>
      </c>
      <c r="BA139" s="441" t="s">
        <v>1080</v>
      </c>
      <c r="BB139" s="442" t="s">
        <v>1446</v>
      </c>
      <c r="BC139" s="440" t="s">
        <v>1450</v>
      </c>
      <c r="BD139" s="441" t="s">
        <v>1080</v>
      </c>
      <c r="BE139" s="439"/>
      <c r="BF139" s="542"/>
    </row>
    <row r="140" spans="1:58" ht="17.25" customHeight="1">
      <c r="A140" s="532" t="s">
        <v>934</v>
      </c>
      <c r="B140" s="535">
        <v>137</v>
      </c>
      <c r="C140" s="532" t="s">
        <v>1364</v>
      </c>
      <c r="D140" s="532" t="s">
        <v>1740</v>
      </c>
      <c r="E140" s="532" t="s">
        <v>675</v>
      </c>
      <c r="F140" s="532" t="s">
        <v>935</v>
      </c>
      <c r="G140" s="532" t="s">
        <v>936</v>
      </c>
      <c r="H140" s="532" t="s">
        <v>675</v>
      </c>
      <c r="I140" s="532" t="s">
        <v>935</v>
      </c>
      <c r="J140" s="532" t="s">
        <v>936</v>
      </c>
      <c r="K140" s="532">
        <v>1071410</v>
      </c>
      <c r="L140" s="532">
        <v>1</v>
      </c>
      <c r="M140" s="438"/>
      <c r="N140" s="438"/>
      <c r="O140" s="438"/>
      <c r="P140" s="438"/>
      <c r="Q140" s="438"/>
      <c r="R140" s="438"/>
      <c r="S140" s="438"/>
      <c r="T140" s="438"/>
      <c r="U140" s="438"/>
      <c r="V140" s="438"/>
      <c r="W140" s="438"/>
      <c r="X140" s="438"/>
      <c r="Y140" s="438"/>
      <c r="Z140" s="438"/>
      <c r="AA140" s="438"/>
      <c r="AB140" s="438"/>
      <c r="AC140" s="439"/>
      <c r="AD140" s="532"/>
      <c r="AE140" s="532"/>
      <c r="AF140" s="440" t="s">
        <v>1445</v>
      </c>
      <c r="AG140" s="539" t="s">
        <v>1080</v>
      </c>
      <c r="AH140" s="442" t="s">
        <v>1446</v>
      </c>
      <c r="AI140" s="541" t="s">
        <v>1079</v>
      </c>
      <c r="AJ140" s="441" t="s">
        <v>1080</v>
      </c>
      <c r="AK140" s="440" t="s">
        <v>1451</v>
      </c>
      <c r="AL140" s="441" t="s">
        <v>1080</v>
      </c>
      <c r="AM140" s="442" t="s">
        <v>1446</v>
      </c>
      <c r="AN140" s="440" t="s">
        <v>1452</v>
      </c>
      <c r="AO140" s="441" t="s">
        <v>1080</v>
      </c>
      <c r="AP140" s="440" t="s">
        <v>1079</v>
      </c>
      <c r="AQ140" s="441" t="s">
        <v>1080</v>
      </c>
      <c r="AR140" s="442" t="s">
        <v>1446</v>
      </c>
      <c r="AS140" s="440" t="s">
        <v>1450</v>
      </c>
      <c r="AT140" s="441" t="s">
        <v>1080</v>
      </c>
      <c r="AU140" s="440" t="s">
        <v>1445</v>
      </c>
      <c r="AV140" s="441" t="s">
        <v>1080</v>
      </c>
      <c r="AW140" s="442" t="s">
        <v>1446</v>
      </c>
      <c r="AX140" s="440" t="s">
        <v>1451</v>
      </c>
      <c r="AY140" s="441" t="s">
        <v>1080</v>
      </c>
      <c r="AZ140" s="440" t="s">
        <v>1452</v>
      </c>
      <c r="BA140" s="441" t="s">
        <v>1080</v>
      </c>
      <c r="BB140" s="442" t="s">
        <v>1446</v>
      </c>
      <c r="BC140" s="440" t="s">
        <v>1450</v>
      </c>
      <c r="BD140" s="441" t="s">
        <v>1080</v>
      </c>
      <c r="BE140" s="439"/>
      <c r="BF140" s="542"/>
    </row>
    <row r="141" spans="1:58" ht="17.25" customHeight="1">
      <c r="A141" s="532" t="s">
        <v>937</v>
      </c>
      <c r="B141" s="535">
        <v>138</v>
      </c>
      <c r="C141" s="532" t="s">
        <v>1365</v>
      </c>
      <c r="D141" s="532" t="s">
        <v>1737</v>
      </c>
      <c r="E141" s="532" t="s">
        <v>675</v>
      </c>
      <c r="F141" s="532" t="s">
        <v>1433</v>
      </c>
      <c r="G141" s="532" t="s">
        <v>1434</v>
      </c>
      <c r="H141" s="532" t="s">
        <v>675</v>
      </c>
      <c r="I141" s="532" t="s">
        <v>1433</v>
      </c>
      <c r="J141" s="532" t="s">
        <v>1434</v>
      </c>
      <c r="K141" s="532">
        <v>1074833</v>
      </c>
      <c r="L141" s="532">
        <v>1</v>
      </c>
      <c r="M141" s="438"/>
      <c r="N141" s="438"/>
      <c r="O141" s="438"/>
      <c r="P141" s="438"/>
      <c r="Q141" s="438"/>
      <c r="R141" s="438"/>
      <c r="S141" s="438"/>
      <c r="T141" s="438"/>
      <c r="U141" s="438"/>
      <c r="V141" s="438"/>
      <c r="W141" s="438"/>
      <c r="X141" s="438"/>
      <c r="Y141" s="438"/>
      <c r="Z141" s="438"/>
      <c r="AA141" s="438"/>
      <c r="AB141" s="438"/>
      <c r="AC141" s="439"/>
      <c r="AD141" s="532"/>
      <c r="AE141" s="532"/>
      <c r="AF141" s="440" t="s">
        <v>1445</v>
      </c>
      <c r="AG141" s="539" t="s">
        <v>1080</v>
      </c>
      <c r="AH141" s="442" t="s">
        <v>1446</v>
      </c>
      <c r="AI141" s="541" t="s">
        <v>1079</v>
      </c>
      <c r="AJ141" s="441" t="s">
        <v>1080</v>
      </c>
      <c r="AK141" s="440" t="s">
        <v>1451</v>
      </c>
      <c r="AL141" s="441" t="s">
        <v>1080</v>
      </c>
      <c r="AM141" s="442" t="s">
        <v>1446</v>
      </c>
      <c r="AN141" s="440" t="s">
        <v>1452</v>
      </c>
      <c r="AO141" s="441" t="s">
        <v>1080</v>
      </c>
      <c r="AP141" s="440" t="s">
        <v>1079</v>
      </c>
      <c r="AQ141" s="441" t="s">
        <v>1080</v>
      </c>
      <c r="AR141" s="442" t="s">
        <v>1446</v>
      </c>
      <c r="AS141" s="440" t="s">
        <v>1450</v>
      </c>
      <c r="AT141" s="441" t="s">
        <v>1080</v>
      </c>
      <c r="AU141" s="440" t="s">
        <v>1445</v>
      </c>
      <c r="AV141" s="441" t="s">
        <v>1080</v>
      </c>
      <c r="AW141" s="442" t="s">
        <v>1446</v>
      </c>
      <c r="AX141" s="440" t="s">
        <v>1451</v>
      </c>
      <c r="AY141" s="441" t="s">
        <v>1080</v>
      </c>
      <c r="AZ141" s="440" t="s">
        <v>1452</v>
      </c>
      <c r="BA141" s="441" t="s">
        <v>1080</v>
      </c>
      <c r="BB141" s="442" t="s">
        <v>1446</v>
      </c>
      <c r="BC141" s="440" t="s">
        <v>1450</v>
      </c>
      <c r="BD141" s="441" t="s">
        <v>1080</v>
      </c>
      <c r="BE141" s="439"/>
      <c r="BF141" s="446"/>
    </row>
    <row r="142" spans="1:58" ht="17.25" customHeight="1">
      <c r="A142" s="532" t="s">
        <v>938</v>
      </c>
      <c r="B142" s="535">
        <v>139</v>
      </c>
      <c r="C142" s="532" t="s">
        <v>1366</v>
      </c>
      <c r="D142" s="532" t="s">
        <v>874</v>
      </c>
      <c r="E142" s="532" t="s">
        <v>675</v>
      </c>
      <c r="F142" s="532" t="s">
        <v>875</v>
      </c>
      <c r="G142" s="532" t="s">
        <v>939</v>
      </c>
      <c r="H142" s="532" t="s">
        <v>675</v>
      </c>
      <c r="I142" s="532" t="s">
        <v>875</v>
      </c>
      <c r="J142" s="532" t="s">
        <v>939</v>
      </c>
      <c r="K142" s="532">
        <v>1059654</v>
      </c>
      <c r="L142" s="532">
        <v>3</v>
      </c>
      <c r="M142" s="438"/>
      <c r="N142" s="438"/>
      <c r="O142" s="438"/>
      <c r="P142" s="438"/>
      <c r="Q142" s="438"/>
      <c r="R142" s="438"/>
      <c r="S142" s="438"/>
      <c r="T142" s="438"/>
      <c r="U142" s="438"/>
      <c r="V142" s="438"/>
      <c r="W142" s="438"/>
      <c r="X142" s="438"/>
      <c r="Y142" s="438"/>
      <c r="Z142" s="438"/>
      <c r="AA142" s="438"/>
      <c r="AB142" s="438"/>
      <c r="AC142" s="439"/>
      <c r="AD142" s="571"/>
      <c r="AE142" s="532"/>
      <c r="AF142" s="440" t="s">
        <v>1445</v>
      </c>
      <c r="AG142" s="539" t="s">
        <v>1080</v>
      </c>
      <c r="AH142" s="442" t="s">
        <v>1446</v>
      </c>
      <c r="AI142" s="541" t="s">
        <v>1079</v>
      </c>
      <c r="AJ142" s="441" t="s">
        <v>1080</v>
      </c>
      <c r="AK142" s="440" t="s">
        <v>1451</v>
      </c>
      <c r="AL142" s="441" t="s">
        <v>1080</v>
      </c>
      <c r="AM142" s="442" t="s">
        <v>1446</v>
      </c>
      <c r="AN142" s="440" t="s">
        <v>1452</v>
      </c>
      <c r="AO142" s="441" t="s">
        <v>1080</v>
      </c>
      <c r="AP142" s="440" t="s">
        <v>1079</v>
      </c>
      <c r="AQ142" s="441" t="s">
        <v>1080</v>
      </c>
      <c r="AR142" s="442" t="s">
        <v>1446</v>
      </c>
      <c r="AS142" s="440" t="s">
        <v>1450</v>
      </c>
      <c r="AT142" s="441" t="s">
        <v>1080</v>
      </c>
      <c r="AU142" s="440" t="s">
        <v>1445</v>
      </c>
      <c r="AV142" s="441" t="s">
        <v>1080</v>
      </c>
      <c r="AW142" s="442" t="s">
        <v>1446</v>
      </c>
      <c r="AX142" s="440" t="s">
        <v>1451</v>
      </c>
      <c r="AY142" s="441" t="s">
        <v>1080</v>
      </c>
      <c r="AZ142" s="440" t="s">
        <v>1452</v>
      </c>
      <c r="BA142" s="441" t="s">
        <v>1080</v>
      </c>
      <c r="BB142" s="442" t="s">
        <v>1446</v>
      </c>
      <c r="BC142" s="440" t="s">
        <v>1450</v>
      </c>
      <c r="BD142" s="441" t="s">
        <v>1080</v>
      </c>
      <c r="BE142" s="439"/>
      <c r="BF142" s="446"/>
    </row>
    <row r="143" spans="1:58" ht="17.25" customHeight="1">
      <c r="A143" s="532" t="s">
        <v>940</v>
      </c>
      <c r="B143" s="535">
        <v>140</v>
      </c>
      <c r="C143" s="532" t="s">
        <v>1367</v>
      </c>
      <c r="D143" s="532" t="s">
        <v>874</v>
      </c>
      <c r="E143" s="532" t="s">
        <v>675</v>
      </c>
      <c r="F143" s="532" t="s">
        <v>875</v>
      </c>
      <c r="G143" s="532" t="s">
        <v>939</v>
      </c>
      <c r="H143" s="532" t="s">
        <v>675</v>
      </c>
      <c r="I143" s="532" t="s">
        <v>875</v>
      </c>
      <c r="J143" s="532" t="s">
        <v>939</v>
      </c>
      <c r="K143" s="532">
        <v>1059654</v>
      </c>
      <c r="L143" s="532">
        <v>4</v>
      </c>
      <c r="M143" s="438"/>
      <c r="N143" s="438"/>
      <c r="O143" s="438"/>
      <c r="P143" s="438"/>
      <c r="Q143" s="438"/>
      <c r="R143" s="438"/>
      <c r="S143" s="438"/>
      <c r="T143" s="438"/>
      <c r="U143" s="438"/>
      <c r="V143" s="438"/>
      <c r="W143" s="438"/>
      <c r="X143" s="438"/>
      <c r="Y143" s="438"/>
      <c r="Z143" s="438"/>
      <c r="AA143" s="438"/>
      <c r="AB143" s="438"/>
      <c r="AC143" s="439"/>
      <c r="AD143" s="532"/>
      <c r="AE143" s="532"/>
      <c r="AF143" s="440" t="s">
        <v>1445</v>
      </c>
      <c r="AG143" s="539" t="s">
        <v>1080</v>
      </c>
      <c r="AH143" s="442" t="s">
        <v>1446</v>
      </c>
      <c r="AI143" s="541" t="s">
        <v>1079</v>
      </c>
      <c r="AJ143" s="441" t="s">
        <v>1080</v>
      </c>
      <c r="AK143" s="440" t="s">
        <v>1451</v>
      </c>
      <c r="AL143" s="441" t="s">
        <v>1080</v>
      </c>
      <c r="AM143" s="442" t="s">
        <v>1446</v>
      </c>
      <c r="AN143" s="440" t="s">
        <v>1452</v>
      </c>
      <c r="AO143" s="441" t="s">
        <v>1080</v>
      </c>
      <c r="AP143" s="440" t="s">
        <v>1079</v>
      </c>
      <c r="AQ143" s="441" t="s">
        <v>1080</v>
      </c>
      <c r="AR143" s="442" t="s">
        <v>1446</v>
      </c>
      <c r="AS143" s="440" t="s">
        <v>1450</v>
      </c>
      <c r="AT143" s="441" t="s">
        <v>1080</v>
      </c>
      <c r="AU143" s="440" t="s">
        <v>1445</v>
      </c>
      <c r="AV143" s="441" t="s">
        <v>1080</v>
      </c>
      <c r="AW143" s="442" t="s">
        <v>1446</v>
      </c>
      <c r="AX143" s="440" t="s">
        <v>1451</v>
      </c>
      <c r="AY143" s="441" t="s">
        <v>1080</v>
      </c>
      <c r="AZ143" s="440" t="s">
        <v>1452</v>
      </c>
      <c r="BA143" s="441" t="s">
        <v>1080</v>
      </c>
      <c r="BB143" s="442" t="s">
        <v>1446</v>
      </c>
      <c r="BC143" s="440" t="s">
        <v>1450</v>
      </c>
      <c r="BD143" s="441" t="s">
        <v>1080</v>
      </c>
      <c r="BE143" s="439"/>
      <c r="BF143" s="446"/>
    </row>
    <row r="144" spans="1:58" ht="17.25" customHeight="1">
      <c r="A144" s="532" t="s">
        <v>1936</v>
      </c>
      <c r="B144" s="535">
        <v>141</v>
      </c>
      <c r="C144" s="532" t="s">
        <v>1368</v>
      </c>
      <c r="D144" s="532" t="s">
        <v>756</v>
      </c>
      <c r="E144" s="532" t="s">
        <v>574</v>
      </c>
      <c r="F144" s="532" t="s">
        <v>757</v>
      </c>
      <c r="G144" s="532" t="s">
        <v>941</v>
      </c>
      <c r="H144" s="532" t="s">
        <v>574</v>
      </c>
      <c r="I144" s="532" t="s">
        <v>757</v>
      </c>
      <c r="J144" s="532" t="s">
        <v>941</v>
      </c>
      <c r="K144" s="532">
        <v>1070766</v>
      </c>
      <c r="L144" s="532">
        <v>0</v>
      </c>
      <c r="M144" s="438"/>
      <c r="N144" s="438"/>
      <c r="O144" s="438"/>
      <c r="P144" s="438"/>
      <c r="Q144" s="438"/>
      <c r="R144" s="438"/>
      <c r="S144" s="438"/>
      <c r="T144" s="438"/>
      <c r="U144" s="438"/>
      <c r="V144" s="438"/>
      <c r="W144" s="438"/>
      <c r="X144" s="438"/>
      <c r="Y144" s="438"/>
      <c r="Z144" s="438"/>
      <c r="AA144" s="438"/>
      <c r="AB144" s="438"/>
      <c r="AC144" s="439"/>
      <c r="AD144" s="571"/>
      <c r="AE144" s="532"/>
      <c r="AF144" s="440" t="s">
        <v>1445</v>
      </c>
      <c r="AG144" s="539" t="s">
        <v>1080</v>
      </c>
      <c r="AH144" s="442" t="s">
        <v>1446</v>
      </c>
      <c r="AI144" s="541" t="s">
        <v>1079</v>
      </c>
      <c r="AJ144" s="441" t="s">
        <v>1080</v>
      </c>
      <c r="AK144" s="440" t="s">
        <v>1451</v>
      </c>
      <c r="AL144" s="441" t="s">
        <v>1080</v>
      </c>
      <c r="AM144" s="442" t="s">
        <v>1446</v>
      </c>
      <c r="AN144" s="440" t="s">
        <v>1452</v>
      </c>
      <c r="AO144" s="441" t="s">
        <v>1080</v>
      </c>
      <c r="AP144" s="440" t="s">
        <v>1079</v>
      </c>
      <c r="AQ144" s="441" t="s">
        <v>1080</v>
      </c>
      <c r="AR144" s="442" t="s">
        <v>1446</v>
      </c>
      <c r="AS144" s="440" t="s">
        <v>1450</v>
      </c>
      <c r="AT144" s="441" t="s">
        <v>1080</v>
      </c>
      <c r="AU144" s="440" t="s">
        <v>1445</v>
      </c>
      <c r="AV144" s="441" t="s">
        <v>1080</v>
      </c>
      <c r="AW144" s="442" t="s">
        <v>1446</v>
      </c>
      <c r="AX144" s="440" t="s">
        <v>1451</v>
      </c>
      <c r="AY144" s="441" t="s">
        <v>1080</v>
      </c>
      <c r="AZ144" s="440" t="s">
        <v>1452</v>
      </c>
      <c r="BA144" s="441" t="s">
        <v>1080</v>
      </c>
      <c r="BB144" s="442" t="s">
        <v>1446</v>
      </c>
      <c r="BC144" s="440" t="s">
        <v>1450</v>
      </c>
      <c r="BD144" s="441" t="s">
        <v>1080</v>
      </c>
      <c r="BE144" s="439"/>
      <c r="BF144" s="446"/>
    </row>
    <row r="145" spans="1:58" ht="17.25" customHeight="1">
      <c r="A145" s="532" t="s">
        <v>942</v>
      </c>
      <c r="B145" s="535">
        <v>142</v>
      </c>
      <c r="C145" s="532" t="s">
        <v>1369</v>
      </c>
      <c r="D145" s="532" t="s">
        <v>795</v>
      </c>
      <c r="E145" s="532" t="s">
        <v>675</v>
      </c>
      <c r="F145" s="532" t="s">
        <v>796</v>
      </c>
      <c r="G145" s="532" t="s">
        <v>797</v>
      </c>
      <c r="H145" s="532" t="s">
        <v>675</v>
      </c>
      <c r="I145" s="532" t="s">
        <v>796</v>
      </c>
      <c r="J145" s="532" t="s">
        <v>797</v>
      </c>
      <c r="K145" s="532">
        <v>1061839</v>
      </c>
      <c r="L145" s="532">
        <v>2</v>
      </c>
      <c r="M145" s="438"/>
      <c r="N145" s="438"/>
      <c r="O145" s="438"/>
      <c r="P145" s="438"/>
      <c r="Q145" s="438"/>
      <c r="R145" s="438"/>
      <c r="S145" s="438"/>
      <c r="T145" s="438"/>
      <c r="U145" s="438"/>
      <c r="V145" s="438"/>
      <c r="W145" s="438"/>
      <c r="X145" s="438"/>
      <c r="Y145" s="438"/>
      <c r="Z145" s="438"/>
      <c r="AA145" s="438"/>
      <c r="AB145" s="438"/>
      <c r="AC145" s="439"/>
      <c r="AD145" s="571"/>
      <c r="AE145" s="532"/>
      <c r="AF145" s="440" t="s">
        <v>1445</v>
      </c>
      <c r="AG145" s="539" t="s">
        <v>1080</v>
      </c>
      <c r="AH145" s="442" t="s">
        <v>1446</v>
      </c>
      <c r="AI145" s="541" t="s">
        <v>1079</v>
      </c>
      <c r="AJ145" s="441" t="s">
        <v>1080</v>
      </c>
      <c r="AK145" s="440" t="s">
        <v>1451</v>
      </c>
      <c r="AL145" s="441" t="s">
        <v>1080</v>
      </c>
      <c r="AM145" s="442" t="s">
        <v>1446</v>
      </c>
      <c r="AN145" s="440" t="s">
        <v>1452</v>
      </c>
      <c r="AO145" s="441" t="s">
        <v>1080</v>
      </c>
      <c r="AP145" s="440" t="s">
        <v>1079</v>
      </c>
      <c r="AQ145" s="441" t="s">
        <v>1080</v>
      </c>
      <c r="AR145" s="442" t="s">
        <v>1446</v>
      </c>
      <c r="AS145" s="440" t="s">
        <v>1450</v>
      </c>
      <c r="AT145" s="441" t="s">
        <v>1080</v>
      </c>
      <c r="AU145" s="440" t="s">
        <v>1445</v>
      </c>
      <c r="AV145" s="441" t="s">
        <v>1080</v>
      </c>
      <c r="AW145" s="442" t="s">
        <v>1446</v>
      </c>
      <c r="AX145" s="440" t="s">
        <v>1451</v>
      </c>
      <c r="AY145" s="441" t="s">
        <v>1080</v>
      </c>
      <c r="AZ145" s="440" t="s">
        <v>1452</v>
      </c>
      <c r="BA145" s="441" t="s">
        <v>1080</v>
      </c>
      <c r="BB145" s="442" t="s">
        <v>1446</v>
      </c>
      <c r="BC145" s="440" t="s">
        <v>1450</v>
      </c>
      <c r="BD145" s="441" t="s">
        <v>1080</v>
      </c>
      <c r="BE145" s="439"/>
      <c r="BF145" s="446"/>
    </row>
    <row r="146" spans="1:58" ht="17.25" customHeight="1">
      <c r="A146" s="532" t="s">
        <v>943</v>
      </c>
      <c r="B146" s="535">
        <v>143</v>
      </c>
      <c r="C146" s="532" t="s">
        <v>1370</v>
      </c>
      <c r="D146" s="532" t="s">
        <v>1741</v>
      </c>
      <c r="E146" s="532" t="s">
        <v>675</v>
      </c>
      <c r="F146" s="532" t="s">
        <v>944</v>
      </c>
      <c r="G146" s="532" t="s">
        <v>1436</v>
      </c>
      <c r="H146" s="532" t="s">
        <v>675</v>
      </c>
      <c r="I146" s="532" t="s">
        <v>944</v>
      </c>
      <c r="J146" s="532" t="s">
        <v>1436</v>
      </c>
      <c r="K146" s="532">
        <v>1071405</v>
      </c>
      <c r="L146" s="532">
        <v>1</v>
      </c>
      <c r="M146" s="438"/>
      <c r="N146" s="438"/>
      <c r="O146" s="438"/>
      <c r="P146" s="438"/>
      <c r="Q146" s="438"/>
      <c r="R146" s="438"/>
      <c r="S146" s="438"/>
      <c r="T146" s="438"/>
      <c r="U146" s="438"/>
      <c r="V146" s="438"/>
      <c r="W146" s="438"/>
      <c r="X146" s="438"/>
      <c r="Y146" s="438"/>
      <c r="Z146" s="438"/>
      <c r="AA146" s="438"/>
      <c r="AB146" s="438"/>
      <c r="AC146" s="439"/>
      <c r="AD146" s="571"/>
      <c r="AE146" s="532"/>
      <c r="AF146" s="440" t="s">
        <v>1445</v>
      </c>
      <c r="AG146" s="539" t="s">
        <v>1080</v>
      </c>
      <c r="AH146" s="442" t="s">
        <v>1446</v>
      </c>
      <c r="AI146" s="541" t="s">
        <v>1079</v>
      </c>
      <c r="AJ146" s="441" t="s">
        <v>1080</v>
      </c>
      <c r="AK146" s="440" t="s">
        <v>1451</v>
      </c>
      <c r="AL146" s="441" t="s">
        <v>1080</v>
      </c>
      <c r="AM146" s="442" t="s">
        <v>1446</v>
      </c>
      <c r="AN146" s="440" t="s">
        <v>1452</v>
      </c>
      <c r="AO146" s="441" t="s">
        <v>1080</v>
      </c>
      <c r="AP146" s="440" t="s">
        <v>1079</v>
      </c>
      <c r="AQ146" s="441" t="s">
        <v>1080</v>
      </c>
      <c r="AR146" s="442" t="s">
        <v>1446</v>
      </c>
      <c r="AS146" s="440" t="s">
        <v>1450</v>
      </c>
      <c r="AT146" s="441" t="s">
        <v>1080</v>
      </c>
      <c r="AU146" s="440" t="s">
        <v>1445</v>
      </c>
      <c r="AV146" s="441" t="s">
        <v>1080</v>
      </c>
      <c r="AW146" s="442" t="s">
        <v>1446</v>
      </c>
      <c r="AX146" s="440" t="s">
        <v>1451</v>
      </c>
      <c r="AY146" s="441" t="s">
        <v>1080</v>
      </c>
      <c r="AZ146" s="440" t="s">
        <v>1452</v>
      </c>
      <c r="BA146" s="441" t="s">
        <v>1080</v>
      </c>
      <c r="BB146" s="442" t="s">
        <v>1446</v>
      </c>
      <c r="BC146" s="440" t="s">
        <v>1450</v>
      </c>
      <c r="BD146" s="441" t="s">
        <v>1080</v>
      </c>
      <c r="BE146" s="439"/>
      <c r="BF146" s="446"/>
    </row>
    <row r="147" spans="1:58" ht="17.25" customHeight="1">
      <c r="A147" s="532" t="s">
        <v>945</v>
      </c>
      <c r="B147" s="535">
        <v>144</v>
      </c>
      <c r="C147" s="532" t="s">
        <v>1371</v>
      </c>
      <c r="D147" s="532" t="s">
        <v>926</v>
      </c>
      <c r="E147" s="532" t="s">
        <v>675</v>
      </c>
      <c r="F147" s="532" t="s">
        <v>1198</v>
      </c>
      <c r="G147" s="532" t="s">
        <v>868</v>
      </c>
      <c r="H147" s="532" t="s">
        <v>675</v>
      </c>
      <c r="I147" s="532" t="s">
        <v>1198</v>
      </c>
      <c r="J147" s="532" t="s">
        <v>868</v>
      </c>
      <c r="K147" s="532">
        <v>1065085</v>
      </c>
      <c r="L147" s="532">
        <v>4</v>
      </c>
      <c r="M147" s="438"/>
      <c r="N147" s="438"/>
      <c r="O147" s="438"/>
      <c r="P147" s="438"/>
      <c r="Q147" s="438"/>
      <c r="R147" s="438"/>
      <c r="S147" s="438"/>
      <c r="T147" s="438"/>
      <c r="U147" s="438"/>
      <c r="V147" s="438"/>
      <c r="W147" s="438"/>
      <c r="X147" s="438"/>
      <c r="Y147" s="438"/>
      <c r="Z147" s="438"/>
      <c r="AA147" s="438"/>
      <c r="AB147" s="438"/>
      <c r="AC147" s="439"/>
      <c r="AD147" s="571"/>
      <c r="AE147" s="532"/>
      <c r="AF147" s="440" t="s">
        <v>1445</v>
      </c>
      <c r="AG147" s="539" t="s">
        <v>1080</v>
      </c>
      <c r="AH147" s="442" t="s">
        <v>1446</v>
      </c>
      <c r="AI147" s="541" t="s">
        <v>1079</v>
      </c>
      <c r="AJ147" s="441" t="s">
        <v>1080</v>
      </c>
      <c r="AK147" s="440" t="s">
        <v>1447</v>
      </c>
      <c r="AL147" s="441" t="s">
        <v>1448</v>
      </c>
      <c r="AM147" s="442" t="s">
        <v>1446</v>
      </c>
      <c r="AN147" s="440" t="s">
        <v>1449</v>
      </c>
      <c r="AO147" s="441" t="s">
        <v>1448</v>
      </c>
      <c r="AP147" s="440" t="s">
        <v>1079</v>
      </c>
      <c r="AQ147" s="441" t="s">
        <v>1080</v>
      </c>
      <c r="AR147" s="442" t="s">
        <v>1446</v>
      </c>
      <c r="AS147" s="440" t="s">
        <v>1450</v>
      </c>
      <c r="AT147" s="441" t="s">
        <v>1080</v>
      </c>
      <c r="AU147" s="440" t="s">
        <v>1445</v>
      </c>
      <c r="AV147" s="441" t="s">
        <v>1080</v>
      </c>
      <c r="AW147" s="442" t="s">
        <v>1446</v>
      </c>
      <c r="AX147" s="440" t="s">
        <v>1447</v>
      </c>
      <c r="AY147" s="441" t="s">
        <v>1448</v>
      </c>
      <c r="AZ147" s="440" t="s">
        <v>1449</v>
      </c>
      <c r="BA147" s="441" t="s">
        <v>1448</v>
      </c>
      <c r="BB147" s="442" t="s">
        <v>1446</v>
      </c>
      <c r="BC147" s="440" t="s">
        <v>1450</v>
      </c>
      <c r="BD147" s="441" t="s">
        <v>1080</v>
      </c>
      <c r="BE147" s="439"/>
      <c r="BF147" s="446"/>
    </row>
    <row r="148" spans="1:58" ht="17.25" customHeight="1">
      <c r="A148" s="532" t="s">
        <v>946</v>
      </c>
      <c r="B148" s="535">
        <v>145</v>
      </c>
      <c r="C148" s="532" t="s">
        <v>1372</v>
      </c>
      <c r="D148" s="532" t="s">
        <v>834</v>
      </c>
      <c r="E148" s="532" t="s">
        <v>675</v>
      </c>
      <c r="F148" s="532" t="s">
        <v>1838</v>
      </c>
      <c r="G148" s="532" t="s">
        <v>947</v>
      </c>
      <c r="H148" s="532" t="s">
        <v>675</v>
      </c>
      <c r="I148" s="532" t="s">
        <v>1838</v>
      </c>
      <c r="J148" s="532" t="s">
        <v>947</v>
      </c>
      <c r="K148" s="532">
        <v>1064046</v>
      </c>
      <c r="L148" s="532">
        <v>1</v>
      </c>
      <c r="M148" s="438"/>
      <c r="N148" s="438"/>
      <c r="O148" s="438"/>
      <c r="P148" s="438"/>
      <c r="Q148" s="438"/>
      <c r="R148" s="438"/>
      <c r="S148" s="438"/>
      <c r="T148" s="438"/>
      <c r="U148" s="438"/>
      <c r="V148" s="438"/>
      <c r="W148" s="438"/>
      <c r="X148" s="438"/>
      <c r="Y148" s="438"/>
      <c r="Z148" s="438"/>
      <c r="AA148" s="438"/>
      <c r="AB148" s="438"/>
      <c r="AC148" s="439"/>
      <c r="AD148" s="532"/>
      <c r="AE148" s="532"/>
      <c r="AF148" s="440" t="s">
        <v>1445</v>
      </c>
      <c r="AG148" s="539" t="s">
        <v>1448</v>
      </c>
      <c r="AH148" s="442" t="s">
        <v>1446</v>
      </c>
      <c r="AI148" s="541" t="s">
        <v>1079</v>
      </c>
      <c r="AJ148" s="441" t="s">
        <v>1448</v>
      </c>
      <c r="AK148" s="440" t="s">
        <v>1447</v>
      </c>
      <c r="AL148" s="441" t="s">
        <v>1448</v>
      </c>
      <c r="AM148" s="442" t="s">
        <v>1446</v>
      </c>
      <c r="AN148" s="440" t="s">
        <v>1449</v>
      </c>
      <c r="AO148" s="441" t="s">
        <v>1448</v>
      </c>
      <c r="AP148" s="440" t="s">
        <v>1079</v>
      </c>
      <c r="AQ148" s="441" t="s">
        <v>1448</v>
      </c>
      <c r="AR148" s="442" t="s">
        <v>1446</v>
      </c>
      <c r="AS148" s="440" t="s">
        <v>1450</v>
      </c>
      <c r="AT148" s="441" t="s">
        <v>1448</v>
      </c>
      <c r="AU148" s="440" t="s">
        <v>1445</v>
      </c>
      <c r="AV148" s="441" t="s">
        <v>1448</v>
      </c>
      <c r="AW148" s="442" t="s">
        <v>1446</v>
      </c>
      <c r="AX148" s="440" t="s">
        <v>1447</v>
      </c>
      <c r="AY148" s="441" t="s">
        <v>1448</v>
      </c>
      <c r="AZ148" s="440" t="s">
        <v>1449</v>
      </c>
      <c r="BA148" s="441" t="s">
        <v>1448</v>
      </c>
      <c r="BB148" s="442" t="s">
        <v>1446</v>
      </c>
      <c r="BC148" s="440" t="s">
        <v>1450</v>
      </c>
      <c r="BD148" s="441" t="s">
        <v>1448</v>
      </c>
      <c r="BE148" s="439"/>
      <c r="BF148" s="446"/>
    </row>
    <row r="149" spans="1:58" ht="17.25" customHeight="1">
      <c r="A149" s="532" t="s">
        <v>1405</v>
      </c>
      <c r="B149" s="535">
        <v>146</v>
      </c>
      <c r="C149" s="532" t="s">
        <v>1173</v>
      </c>
      <c r="D149" s="532" t="s">
        <v>1742</v>
      </c>
      <c r="E149" s="532" t="s">
        <v>574</v>
      </c>
      <c r="F149" s="532" t="s">
        <v>948</v>
      </c>
      <c r="G149" s="532" t="s">
        <v>1437</v>
      </c>
      <c r="H149" s="532" t="s">
        <v>574</v>
      </c>
      <c r="I149" s="532" t="s">
        <v>948</v>
      </c>
      <c r="J149" s="532" t="s">
        <v>1437</v>
      </c>
      <c r="K149" s="532">
        <v>1067026</v>
      </c>
      <c r="L149" s="532">
        <v>0</v>
      </c>
      <c r="M149" s="438"/>
      <c r="N149" s="438"/>
      <c r="O149" s="438"/>
      <c r="P149" s="438"/>
      <c r="Q149" s="438"/>
      <c r="R149" s="438"/>
      <c r="S149" s="438"/>
      <c r="T149" s="438"/>
      <c r="U149" s="438"/>
      <c r="V149" s="438"/>
      <c r="W149" s="438"/>
      <c r="X149" s="438"/>
      <c r="Y149" s="438"/>
      <c r="Z149" s="438"/>
      <c r="AA149" s="438"/>
      <c r="AB149" s="438"/>
      <c r="AC149" s="439"/>
      <c r="AD149" s="532"/>
      <c r="AE149" s="532"/>
      <c r="AF149" s="440" t="s">
        <v>1445</v>
      </c>
      <c r="AG149" s="539" t="s">
        <v>1080</v>
      </c>
      <c r="AH149" s="442" t="s">
        <v>1446</v>
      </c>
      <c r="AI149" s="541" t="s">
        <v>1079</v>
      </c>
      <c r="AJ149" s="441" t="s">
        <v>1080</v>
      </c>
      <c r="AK149" s="440" t="s">
        <v>1451</v>
      </c>
      <c r="AL149" s="441" t="s">
        <v>1080</v>
      </c>
      <c r="AM149" s="442" t="s">
        <v>1446</v>
      </c>
      <c r="AN149" s="440" t="s">
        <v>1452</v>
      </c>
      <c r="AO149" s="441" t="s">
        <v>1080</v>
      </c>
      <c r="AP149" s="440" t="s">
        <v>1079</v>
      </c>
      <c r="AQ149" s="441" t="s">
        <v>1080</v>
      </c>
      <c r="AR149" s="442" t="s">
        <v>1446</v>
      </c>
      <c r="AS149" s="440" t="s">
        <v>1454</v>
      </c>
      <c r="AT149" s="441" t="s">
        <v>1080</v>
      </c>
      <c r="AU149" s="440" t="s">
        <v>1445</v>
      </c>
      <c r="AV149" s="441" t="s">
        <v>1080</v>
      </c>
      <c r="AW149" s="442" t="s">
        <v>1446</v>
      </c>
      <c r="AX149" s="440" t="s">
        <v>1451</v>
      </c>
      <c r="AY149" s="441" t="s">
        <v>1080</v>
      </c>
      <c r="AZ149" s="440" t="s">
        <v>1452</v>
      </c>
      <c r="BA149" s="441" t="s">
        <v>1080</v>
      </c>
      <c r="BB149" s="442" t="s">
        <v>1446</v>
      </c>
      <c r="BC149" s="440" t="s">
        <v>1454</v>
      </c>
      <c r="BD149" s="441" t="s">
        <v>1080</v>
      </c>
      <c r="BE149" s="439"/>
      <c r="BF149" s="446"/>
    </row>
    <row r="150" spans="1:58" ht="17.25" customHeight="1">
      <c r="A150" s="532" t="s">
        <v>1406</v>
      </c>
      <c r="B150" s="535">
        <v>147</v>
      </c>
      <c r="C150" s="532" t="s">
        <v>1386</v>
      </c>
      <c r="D150" s="532" t="s">
        <v>1618</v>
      </c>
      <c r="E150" s="532" t="s">
        <v>675</v>
      </c>
      <c r="F150" s="532" t="s">
        <v>1178</v>
      </c>
      <c r="G150" s="532" t="s">
        <v>1199</v>
      </c>
      <c r="H150" s="532" t="s">
        <v>675</v>
      </c>
      <c r="I150" s="532" t="s">
        <v>1178</v>
      </c>
      <c r="J150" s="532" t="s">
        <v>1199</v>
      </c>
      <c r="K150" s="532">
        <v>1071805</v>
      </c>
      <c r="L150" s="532">
        <v>0</v>
      </c>
      <c r="M150" s="438"/>
      <c r="N150" s="438"/>
      <c r="O150" s="438"/>
      <c r="P150" s="438"/>
      <c r="Q150" s="438"/>
      <c r="R150" s="438"/>
      <c r="S150" s="438"/>
      <c r="T150" s="438"/>
      <c r="U150" s="438"/>
      <c r="V150" s="438"/>
      <c r="W150" s="438"/>
      <c r="X150" s="438"/>
      <c r="Y150" s="438"/>
      <c r="Z150" s="438"/>
      <c r="AA150" s="438"/>
      <c r="AB150" s="438"/>
      <c r="AC150" s="439"/>
      <c r="AD150" s="532"/>
      <c r="AE150" s="532"/>
      <c r="AF150" s="440" t="s">
        <v>1445</v>
      </c>
      <c r="AG150" s="539" t="s">
        <v>1080</v>
      </c>
      <c r="AH150" s="442" t="s">
        <v>1446</v>
      </c>
      <c r="AI150" s="541" t="s">
        <v>1079</v>
      </c>
      <c r="AJ150" s="441" t="s">
        <v>1080</v>
      </c>
      <c r="AK150" s="440" t="s">
        <v>1451</v>
      </c>
      <c r="AL150" s="441" t="s">
        <v>1080</v>
      </c>
      <c r="AM150" s="442" t="s">
        <v>1446</v>
      </c>
      <c r="AN150" s="440" t="s">
        <v>1452</v>
      </c>
      <c r="AO150" s="441" t="s">
        <v>1080</v>
      </c>
      <c r="AP150" s="440" t="s">
        <v>1079</v>
      </c>
      <c r="AQ150" s="441" t="s">
        <v>1080</v>
      </c>
      <c r="AR150" s="442" t="s">
        <v>1446</v>
      </c>
      <c r="AS150" s="440" t="s">
        <v>1450</v>
      </c>
      <c r="AT150" s="441" t="s">
        <v>1080</v>
      </c>
      <c r="AU150" s="440" t="s">
        <v>1445</v>
      </c>
      <c r="AV150" s="441" t="s">
        <v>1080</v>
      </c>
      <c r="AW150" s="442" t="s">
        <v>1446</v>
      </c>
      <c r="AX150" s="440" t="s">
        <v>1451</v>
      </c>
      <c r="AY150" s="441" t="s">
        <v>1080</v>
      </c>
      <c r="AZ150" s="440" t="s">
        <v>1452</v>
      </c>
      <c r="BA150" s="441" t="s">
        <v>1080</v>
      </c>
      <c r="BB150" s="442" t="s">
        <v>1446</v>
      </c>
      <c r="BC150" s="440" t="s">
        <v>1450</v>
      </c>
      <c r="BD150" s="441" t="s">
        <v>1080</v>
      </c>
      <c r="BE150" s="439"/>
      <c r="BF150" s="542"/>
    </row>
    <row r="151" spans="1:58" ht="17.25" customHeight="1">
      <c r="A151" s="532" t="s">
        <v>1179</v>
      </c>
      <c r="B151" s="535">
        <v>148</v>
      </c>
      <c r="C151" s="532" t="s">
        <v>1174</v>
      </c>
      <c r="D151" s="532" t="s">
        <v>906</v>
      </c>
      <c r="E151" s="532" t="s">
        <v>574</v>
      </c>
      <c r="F151" s="532" t="s">
        <v>907</v>
      </c>
      <c r="G151" s="532" t="s">
        <v>908</v>
      </c>
      <c r="H151" s="532" t="s">
        <v>574</v>
      </c>
      <c r="I151" s="532" t="s">
        <v>907</v>
      </c>
      <c r="J151" s="532" t="s">
        <v>908</v>
      </c>
      <c r="K151" s="532">
        <v>1061258</v>
      </c>
      <c r="L151" s="532">
        <v>2</v>
      </c>
      <c r="M151" s="438"/>
      <c r="N151" s="438"/>
      <c r="O151" s="438"/>
      <c r="P151" s="438"/>
      <c r="Q151" s="438"/>
      <c r="R151" s="438"/>
      <c r="S151" s="438"/>
      <c r="T151" s="438"/>
      <c r="U151" s="438"/>
      <c r="V151" s="438"/>
      <c r="W151" s="438"/>
      <c r="X151" s="438"/>
      <c r="Y151" s="438"/>
      <c r="Z151" s="438"/>
      <c r="AA151" s="438"/>
      <c r="AB151" s="438"/>
      <c r="AC151" s="439"/>
      <c r="AD151" s="532"/>
      <c r="AE151" s="532"/>
      <c r="AF151" s="440" t="s">
        <v>1445</v>
      </c>
      <c r="AG151" s="539" t="s">
        <v>1080</v>
      </c>
      <c r="AH151" s="442" t="s">
        <v>1446</v>
      </c>
      <c r="AI151" s="541" t="s">
        <v>1079</v>
      </c>
      <c r="AJ151" s="441" t="s">
        <v>1080</v>
      </c>
      <c r="AK151" s="440" t="s">
        <v>1451</v>
      </c>
      <c r="AL151" s="441" t="s">
        <v>1080</v>
      </c>
      <c r="AM151" s="442" t="s">
        <v>1446</v>
      </c>
      <c r="AN151" s="440" t="s">
        <v>1452</v>
      </c>
      <c r="AO151" s="441" t="s">
        <v>1080</v>
      </c>
      <c r="AP151" s="440" t="s">
        <v>1079</v>
      </c>
      <c r="AQ151" s="441" t="s">
        <v>1080</v>
      </c>
      <c r="AR151" s="442" t="s">
        <v>1446</v>
      </c>
      <c r="AS151" s="440" t="s">
        <v>1450</v>
      </c>
      <c r="AT151" s="441" t="s">
        <v>1080</v>
      </c>
      <c r="AU151" s="440" t="s">
        <v>1445</v>
      </c>
      <c r="AV151" s="441" t="s">
        <v>1080</v>
      </c>
      <c r="AW151" s="442" t="s">
        <v>1446</v>
      </c>
      <c r="AX151" s="440" t="s">
        <v>1451</v>
      </c>
      <c r="AY151" s="441" t="s">
        <v>1080</v>
      </c>
      <c r="AZ151" s="440" t="s">
        <v>1452</v>
      </c>
      <c r="BA151" s="441" t="s">
        <v>1080</v>
      </c>
      <c r="BB151" s="442" t="s">
        <v>1446</v>
      </c>
      <c r="BC151" s="440" t="s">
        <v>1450</v>
      </c>
      <c r="BD151" s="441" t="s">
        <v>1080</v>
      </c>
      <c r="BE151" s="439"/>
      <c r="BF151" s="446"/>
    </row>
    <row r="152" spans="1:58" ht="17.25" customHeight="1">
      <c r="A152" s="532" t="s">
        <v>1180</v>
      </c>
      <c r="B152" s="535">
        <v>149</v>
      </c>
      <c r="C152" s="533" t="s">
        <v>1172</v>
      </c>
      <c r="D152" s="532" t="s">
        <v>1181</v>
      </c>
      <c r="E152" s="532" t="s">
        <v>675</v>
      </c>
      <c r="F152" s="532" t="s">
        <v>1182</v>
      </c>
      <c r="G152" s="532" t="s">
        <v>1183</v>
      </c>
      <c r="H152" s="532" t="s">
        <v>675</v>
      </c>
      <c r="I152" s="532" t="s">
        <v>1182</v>
      </c>
      <c r="J152" s="532" t="s">
        <v>1183</v>
      </c>
      <c r="K152" s="532">
        <v>1066221</v>
      </c>
      <c r="L152" s="532">
        <v>1</v>
      </c>
      <c r="M152" s="438"/>
      <c r="N152" s="438"/>
      <c r="O152" s="438"/>
      <c r="P152" s="438"/>
      <c r="Q152" s="438"/>
      <c r="R152" s="438"/>
      <c r="S152" s="438"/>
      <c r="T152" s="438"/>
      <c r="U152" s="438"/>
      <c r="V152" s="438"/>
      <c r="W152" s="438"/>
      <c r="X152" s="438"/>
      <c r="Y152" s="438"/>
      <c r="Z152" s="438"/>
      <c r="AA152" s="438"/>
      <c r="AB152" s="438"/>
      <c r="AC152" s="439"/>
      <c r="AD152" s="532"/>
      <c r="AE152" s="532"/>
      <c r="AF152" s="440" t="s">
        <v>1445</v>
      </c>
      <c r="AG152" s="539" t="s">
        <v>1080</v>
      </c>
      <c r="AH152" s="442" t="s">
        <v>1446</v>
      </c>
      <c r="AI152" s="541" t="s">
        <v>1079</v>
      </c>
      <c r="AJ152" s="441" t="s">
        <v>1080</v>
      </c>
      <c r="AK152" s="440" t="s">
        <v>1451</v>
      </c>
      <c r="AL152" s="441" t="s">
        <v>1080</v>
      </c>
      <c r="AM152" s="442" t="s">
        <v>1446</v>
      </c>
      <c r="AN152" s="440" t="s">
        <v>1452</v>
      </c>
      <c r="AO152" s="441" t="s">
        <v>1080</v>
      </c>
      <c r="AP152" s="440" t="s">
        <v>1079</v>
      </c>
      <c r="AQ152" s="441" t="s">
        <v>1080</v>
      </c>
      <c r="AR152" s="442" t="s">
        <v>1446</v>
      </c>
      <c r="AS152" s="440" t="s">
        <v>1450</v>
      </c>
      <c r="AT152" s="441" t="s">
        <v>1080</v>
      </c>
      <c r="AU152" s="440" t="s">
        <v>1445</v>
      </c>
      <c r="AV152" s="441" t="s">
        <v>1080</v>
      </c>
      <c r="AW152" s="442" t="s">
        <v>1446</v>
      </c>
      <c r="AX152" s="440" t="s">
        <v>1451</v>
      </c>
      <c r="AY152" s="441" t="s">
        <v>1080</v>
      </c>
      <c r="AZ152" s="440" t="s">
        <v>1452</v>
      </c>
      <c r="BA152" s="441" t="s">
        <v>1080</v>
      </c>
      <c r="BB152" s="442" t="s">
        <v>1446</v>
      </c>
      <c r="BC152" s="440" t="s">
        <v>1450</v>
      </c>
      <c r="BD152" s="441" t="s">
        <v>1080</v>
      </c>
      <c r="BE152" s="439"/>
      <c r="BF152" s="446"/>
    </row>
    <row r="153" spans="1:58" ht="17.25" customHeight="1">
      <c r="A153" s="532" t="s">
        <v>1407</v>
      </c>
      <c r="B153" s="535">
        <v>150</v>
      </c>
      <c r="C153" s="532" t="s">
        <v>1197</v>
      </c>
      <c r="D153" s="532" t="s">
        <v>1743</v>
      </c>
      <c r="E153" s="532" t="s">
        <v>574</v>
      </c>
      <c r="F153" s="532" t="s">
        <v>1191</v>
      </c>
      <c r="G153" s="532" t="s">
        <v>1654</v>
      </c>
      <c r="H153" s="532" t="s">
        <v>574</v>
      </c>
      <c r="I153" s="532" t="s">
        <v>1191</v>
      </c>
      <c r="J153" s="532" t="s">
        <v>1654</v>
      </c>
      <c r="K153" s="532">
        <v>1073193</v>
      </c>
      <c r="L153" s="532">
        <v>0</v>
      </c>
      <c r="M153" s="438"/>
      <c r="N153" s="438"/>
      <c r="O153" s="438"/>
      <c r="P153" s="438"/>
      <c r="Q153" s="438"/>
      <c r="R153" s="438"/>
      <c r="S153" s="438"/>
      <c r="T153" s="438"/>
      <c r="U153" s="438"/>
      <c r="V153" s="438"/>
      <c r="W153" s="438"/>
      <c r="X153" s="438"/>
      <c r="Y153" s="438"/>
      <c r="Z153" s="438"/>
      <c r="AA153" s="438"/>
      <c r="AB153" s="438"/>
      <c r="AC153" s="439"/>
      <c r="AD153" s="571"/>
      <c r="AE153" s="532"/>
      <c r="AF153" s="440" t="s">
        <v>1445</v>
      </c>
      <c r="AG153" s="539" t="s">
        <v>1080</v>
      </c>
      <c r="AH153" s="442" t="s">
        <v>1446</v>
      </c>
      <c r="AI153" s="541" t="s">
        <v>1079</v>
      </c>
      <c r="AJ153" s="441" t="s">
        <v>1080</v>
      </c>
      <c r="AK153" s="440" t="s">
        <v>1451</v>
      </c>
      <c r="AL153" s="441" t="s">
        <v>1080</v>
      </c>
      <c r="AM153" s="442" t="s">
        <v>1446</v>
      </c>
      <c r="AN153" s="440" t="s">
        <v>1452</v>
      </c>
      <c r="AO153" s="441" t="s">
        <v>1080</v>
      </c>
      <c r="AP153" s="440" t="s">
        <v>1079</v>
      </c>
      <c r="AQ153" s="441" t="s">
        <v>1080</v>
      </c>
      <c r="AR153" s="442" t="s">
        <v>1446</v>
      </c>
      <c r="AS153" s="440" t="s">
        <v>1450</v>
      </c>
      <c r="AT153" s="441" t="s">
        <v>1080</v>
      </c>
      <c r="AU153" s="440" t="s">
        <v>1445</v>
      </c>
      <c r="AV153" s="441" t="s">
        <v>1080</v>
      </c>
      <c r="AW153" s="442" t="s">
        <v>1446</v>
      </c>
      <c r="AX153" s="440" t="s">
        <v>1451</v>
      </c>
      <c r="AY153" s="441" t="s">
        <v>1080</v>
      </c>
      <c r="AZ153" s="440" t="s">
        <v>1452</v>
      </c>
      <c r="BA153" s="441" t="s">
        <v>1080</v>
      </c>
      <c r="BB153" s="442" t="s">
        <v>1446</v>
      </c>
      <c r="BC153" s="440" t="s">
        <v>1450</v>
      </c>
      <c r="BD153" s="441" t="s">
        <v>1080</v>
      </c>
      <c r="BE153" s="439"/>
      <c r="BF153" s="446"/>
    </row>
    <row r="154" spans="1:58" ht="17.25" customHeight="1">
      <c r="A154" s="532" t="s">
        <v>1187</v>
      </c>
      <c r="B154" s="535">
        <v>151</v>
      </c>
      <c r="C154" s="532" t="s">
        <v>1387</v>
      </c>
      <c r="D154" s="532" t="s">
        <v>1427</v>
      </c>
      <c r="E154" s="532" t="s">
        <v>675</v>
      </c>
      <c r="F154" s="532" t="s">
        <v>1188</v>
      </c>
      <c r="G154" s="532" t="s">
        <v>1655</v>
      </c>
      <c r="H154" s="532" t="s">
        <v>675</v>
      </c>
      <c r="I154" s="532" t="s">
        <v>1188</v>
      </c>
      <c r="J154" s="532" t="s">
        <v>1655</v>
      </c>
      <c r="K154" s="532">
        <v>1066464</v>
      </c>
      <c r="L154" s="532">
        <v>1</v>
      </c>
      <c r="M154" s="438"/>
      <c r="N154" s="438"/>
      <c r="O154" s="438"/>
      <c r="P154" s="438"/>
      <c r="Q154" s="438"/>
      <c r="R154" s="438"/>
      <c r="S154" s="438"/>
      <c r="T154" s="438"/>
      <c r="U154" s="438"/>
      <c r="V154" s="438"/>
      <c r="W154" s="438"/>
      <c r="X154" s="438"/>
      <c r="Y154" s="438"/>
      <c r="Z154" s="438"/>
      <c r="AA154" s="438"/>
      <c r="AB154" s="438"/>
      <c r="AC154" s="439"/>
      <c r="AD154" s="571"/>
      <c r="AE154" s="532"/>
      <c r="AF154" s="440" t="s">
        <v>1445</v>
      </c>
      <c r="AG154" s="539" t="s">
        <v>1080</v>
      </c>
      <c r="AH154" s="442" t="s">
        <v>1446</v>
      </c>
      <c r="AI154" s="541" t="s">
        <v>1079</v>
      </c>
      <c r="AJ154" s="441" t="s">
        <v>1080</v>
      </c>
      <c r="AK154" s="440" t="s">
        <v>1451</v>
      </c>
      <c r="AL154" s="441" t="s">
        <v>1080</v>
      </c>
      <c r="AM154" s="442" t="s">
        <v>1446</v>
      </c>
      <c r="AN154" s="440" t="s">
        <v>1452</v>
      </c>
      <c r="AO154" s="441" t="s">
        <v>1080</v>
      </c>
      <c r="AP154" s="440" t="s">
        <v>1079</v>
      </c>
      <c r="AQ154" s="441" t="s">
        <v>1080</v>
      </c>
      <c r="AR154" s="442" t="s">
        <v>1446</v>
      </c>
      <c r="AS154" s="440" t="s">
        <v>1450</v>
      </c>
      <c r="AT154" s="441" t="s">
        <v>1080</v>
      </c>
      <c r="AU154" s="440" t="s">
        <v>1445</v>
      </c>
      <c r="AV154" s="441" t="s">
        <v>1080</v>
      </c>
      <c r="AW154" s="442" t="s">
        <v>1446</v>
      </c>
      <c r="AX154" s="440" t="s">
        <v>1451</v>
      </c>
      <c r="AY154" s="441" t="s">
        <v>1080</v>
      </c>
      <c r="AZ154" s="440" t="s">
        <v>1452</v>
      </c>
      <c r="BA154" s="441" t="s">
        <v>1080</v>
      </c>
      <c r="BB154" s="442" t="s">
        <v>1446</v>
      </c>
      <c r="BC154" s="440" t="s">
        <v>1450</v>
      </c>
      <c r="BD154" s="441" t="s">
        <v>1080</v>
      </c>
      <c r="BE154" s="439"/>
      <c r="BF154" s="446"/>
    </row>
    <row r="155" spans="1:58" ht="17.25" customHeight="1">
      <c r="A155" s="532" t="s">
        <v>1189</v>
      </c>
      <c r="B155" s="535">
        <v>152</v>
      </c>
      <c r="C155" s="532" t="s">
        <v>1168</v>
      </c>
      <c r="D155" s="532" t="s">
        <v>1618</v>
      </c>
      <c r="E155" s="532" t="s">
        <v>675</v>
      </c>
      <c r="F155" s="532" t="s">
        <v>1178</v>
      </c>
      <c r="G155" s="532" t="s">
        <v>1199</v>
      </c>
      <c r="H155" s="532" t="s">
        <v>675</v>
      </c>
      <c r="I155" s="532" t="s">
        <v>1178</v>
      </c>
      <c r="J155" s="532" t="s">
        <v>1199</v>
      </c>
      <c r="K155" s="532">
        <v>1071805</v>
      </c>
      <c r="L155" s="532">
        <v>1</v>
      </c>
      <c r="M155" s="438"/>
      <c r="N155" s="438"/>
      <c r="O155" s="438"/>
      <c r="P155" s="438"/>
      <c r="Q155" s="438"/>
      <c r="R155" s="438"/>
      <c r="S155" s="438"/>
      <c r="T155" s="438"/>
      <c r="U155" s="438"/>
      <c r="V155" s="438"/>
      <c r="W155" s="438"/>
      <c r="X155" s="438"/>
      <c r="Y155" s="438"/>
      <c r="Z155" s="438"/>
      <c r="AA155" s="438"/>
      <c r="AB155" s="438"/>
      <c r="AC155" s="439"/>
      <c r="AD155" s="532"/>
      <c r="AE155" s="532"/>
      <c r="AF155" s="440" t="s">
        <v>1445</v>
      </c>
      <c r="AG155" s="539" t="s">
        <v>1080</v>
      </c>
      <c r="AH155" s="442" t="s">
        <v>1446</v>
      </c>
      <c r="AI155" s="541" t="s">
        <v>1079</v>
      </c>
      <c r="AJ155" s="441" t="s">
        <v>1080</v>
      </c>
      <c r="AK155" s="440" t="s">
        <v>1451</v>
      </c>
      <c r="AL155" s="441" t="s">
        <v>1080</v>
      </c>
      <c r="AM155" s="442" t="s">
        <v>1446</v>
      </c>
      <c r="AN155" s="440" t="s">
        <v>1452</v>
      </c>
      <c r="AO155" s="441" t="s">
        <v>1080</v>
      </c>
      <c r="AP155" s="440" t="s">
        <v>1079</v>
      </c>
      <c r="AQ155" s="441" t="s">
        <v>1080</v>
      </c>
      <c r="AR155" s="442" t="s">
        <v>1446</v>
      </c>
      <c r="AS155" s="440" t="s">
        <v>1450</v>
      </c>
      <c r="AT155" s="441" t="s">
        <v>1080</v>
      </c>
      <c r="AU155" s="440" t="s">
        <v>1445</v>
      </c>
      <c r="AV155" s="441" t="s">
        <v>1080</v>
      </c>
      <c r="AW155" s="442" t="s">
        <v>1446</v>
      </c>
      <c r="AX155" s="440" t="s">
        <v>1451</v>
      </c>
      <c r="AY155" s="441" t="s">
        <v>1080</v>
      </c>
      <c r="AZ155" s="440" t="s">
        <v>1452</v>
      </c>
      <c r="BA155" s="441" t="s">
        <v>1080</v>
      </c>
      <c r="BB155" s="442" t="s">
        <v>1446</v>
      </c>
      <c r="BC155" s="440" t="s">
        <v>1450</v>
      </c>
      <c r="BD155" s="441" t="s">
        <v>1080</v>
      </c>
      <c r="BE155" s="439"/>
      <c r="BF155" s="543"/>
    </row>
    <row r="156" spans="1:58" ht="17.25" customHeight="1">
      <c r="A156" s="532" t="s">
        <v>1190</v>
      </c>
      <c r="B156" s="535">
        <v>153</v>
      </c>
      <c r="C156" s="532" t="s">
        <v>1169</v>
      </c>
      <c r="D156" s="532" t="s">
        <v>926</v>
      </c>
      <c r="E156" s="532" t="s">
        <v>675</v>
      </c>
      <c r="F156" s="532" t="s">
        <v>1198</v>
      </c>
      <c r="G156" s="532" t="s">
        <v>868</v>
      </c>
      <c r="H156" s="532" t="s">
        <v>675</v>
      </c>
      <c r="I156" s="532" t="s">
        <v>1198</v>
      </c>
      <c r="J156" s="532" t="s">
        <v>868</v>
      </c>
      <c r="K156" s="532">
        <v>1065085</v>
      </c>
      <c r="L156" s="532">
        <v>5</v>
      </c>
      <c r="M156" s="438"/>
      <c r="N156" s="438"/>
      <c r="O156" s="438"/>
      <c r="P156" s="438"/>
      <c r="Q156" s="438"/>
      <c r="R156" s="438"/>
      <c r="S156" s="438"/>
      <c r="T156" s="438"/>
      <c r="U156" s="438"/>
      <c r="V156" s="438"/>
      <c r="W156" s="438"/>
      <c r="X156" s="438"/>
      <c r="Y156" s="438"/>
      <c r="Z156" s="438"/>
      <c r="AA156" s="438"/>
      <c r="AB156" s="438"/>
      <c r="AC156" s="439"/>
      <c r="AD156" s="532"/>
      <c r="AE156" s="532"/>
      <c r="AF156" s="440" t="s">
        <v>1445</v>
      </c>
      <c r="AG156" s="539" t="s">
        <v>1080</v>
      </c>
      <c r="AH156" s="442" t="s">
        <v>1446</v>
      </c>
      <c r="AI156" s="541" t="s">
        <v>1079</v>
      </c>
      <c r="AJ156" s="441" t="s">
        <v>1080</v>
      </c>
      <c r="AK156" s="440" t="s">
        <v>1447</v>
      </c>
      <c r="AL156" s="441" t="s">
        <v>1448</v>
      </c>
      <c r="AM156" s="442" t="s">
        <v>1446</v>
      </c>
      <c r="AN156" s="440" t="s">
        <v>1449</v>
      </c>
      <c r="AO156" s="441" t="s">
        <v>1448</v>
      </c>
      <c r="AP156" s="440" t="s">
        <v>1079</v>
      </c>
      <c r="AQ156" s="441" t="s">
        <v>1080</v>
      </c>
      <c r="AR156" s="442" t="s">
        <v>1446</v>
      </c>
      <c r="AS156" s="440" t="s">
        <v>1450</v>
      </c>
      <c r="AT156" s="441" t="s">
        <v>1080</v>
      </c>
      <c r="AU156" s="440" t="s">
        <v>1445</v>
      </c>
      <c r="AV156" s="441" t="s">
        <v>1080</v>
      </c>
      <c r="AW156" s="442" t="s">
        <v>1446</v>
      </c>
      <c r="AX156" s="440" t="s">
        <v>1447</v>
      </c>
      <c r="AY156" s="441" t="s">
        <v>1448</v>
      </c>
      <c r="AZ156" s="440" t="s">
        <v>1449</v>
      </c>
      <c r="BA156" s="441" t="s">
        <v>1448</v>
      </c>
      <c r="BB156" s="442" t="s">
        <v>1446</v>
      </c>
      <c r="BC156" s="440" t="s">
        <v>1450</v>
      </c>
      <c r="BD156" s="441" t="s">
        <v>1080</v>
      </c>
      <c r="BE156" s="439"/>
      <c r="BF156" s="446"/>
    </row>
    <row r="157" spans="1:58" ht="17.25" customHeight="1">
      <c r="A157" s="532" t="s">
        <v>1408</v>
      </c>
      <c r="B157" s="535">
        <v>154</v>
      </c>
      <c r="C157" s="532" t="s">
        <v>1388</v>
      </c>
      <c r="D157" s="532" t="s">
        <v>1740</v>
      </c>
      <c r="E157" s="532" t="s">
        <v>675</v>
      </c>
      <c r="F157" s="532" t="s">
        <v>935</v>
      </c>
      <c r="G157" s="532" t="s">
        <v>936</v>
      </c>
      <c r="H157" s="532" t="s">
        <v>675</v>
      </c>
      <c r="I157" s="532" t="s">
        <v>935</v>
      </c>
      <c r="J157" s="532" t="s">
        <v>936</v>
      </c>
      <c r="K157" s="532">
        <v>1071410</v>
      </c>
      <c r="L157" s="532">
        <v>2</v>
      </c>
      <c r="M157" s="438"/>
      <c r="N157" s="438"/>
      <c r="O157" s="438"/>
      <c r="P157" s="438"/>
      <c r="Q157" s="438"/>
      <c r="R157" s="438"/>
      <c r="S157" s="438"/>
      <c r="T157" s="438"/>
      <c r="U157" s="438"/>
      <c r="V157" s="438"/>
      <c r="W157" s="438"/>
      <c r="X157" s="438"/>
      <c r="Y157" s="438"/>
      <c r="Z157" s="438"/>
      <c r="AA157" s="438"/>
      <c r="AB157" s="438"/>
      <c r="AC157" s="439"/>
      <c r="AD157" s="532"/>
      <c r="AE157" s="532"/>
      <c r="AF157" s="440" t="s">
        <v>1445</v>
      </c>
      <c r="AG157" s="539" t="s">
        <v>1080</v>
      </c>
      <c r="AH157" s="442" t="s">
        <v>1446</v>
      </c>
      <c r="AI157" s="541" t="s">
        <v>1079</v>
      </c>
      <c r="AJ157" s="441" t="s">
        <v>1080</v>
      </c>
      <c r="AK157" s="440" t="s">
        <v>1451</v>
      </c>
      <c r="AL157" s="441" t="s">
        <v>1080</v>
      </c>
      <c r="AM157" s="442" t="s">
        <v>1446</v>
      </c>
      <c r="AN157" s="440" t="s">
        <v>1452</v>
      </c>
      <c r="AO157" s="441" t="s">
        <v>1080</v>
      </c>
      <c r="AP157" s="440" t="s">
        <v>1079</v>
      </c>
      <c r="AQ157" s="441" t="s">
        <v>1080</v>
      </c>
      <c r="AR157" s="442" t="s">
        <v>1446</v>
      </c>
      <c r="AS157" s="440" t="s">
        <v>1450</v>
      </c>
      <c r="AT157" s="441" t="s">
        <v>1080</v>
      </c>
      <c r="AU157" s="440" t="s">
        <v>1445</v>
      </c>
      <c r="AV157" s="441" t="s">
        <v>1080</v>
      </c>
      <c r="AW157" s="442" t="s">
        <v>1446</v>
      </c>
      <c r="AX157" s="440" t="s">
        <v>1451</v>
      </c>
      <c r="AY157" s="441" t="s">
        <v>1080</v>
      </c>
      <c r="AZ157" s="440" t="s">
        <v>1452</v>
      </c>
      <c r="BA157" s="441" t="s">
        <v>1080</v>
      </c>
      <c r="BB157" s="442" t="s">
        <v>1446</v>
      </c>
      <c r="BC157" s="440" t="s">
        <v>1450</v>
      </c>
      <c r="BD157" s="441" t="s">
        <v>1080</v>
      </c>
      <c r="BE157" s="439"/>
      <c r="BF157" s="446"/>
    </row>
    <row r="158" spans="1:58" ht="17.25" customHeight="1">
      <c r="A158" s="532" t="s">
        <v>1184</v>
      </c>
      <c r="B158" s="535">
        <v>155</v>
      </c>
      <c r="C158" s="532" t="s">
        <v>1389</v>
      </c>
      <c r="D158" s="532" t="s">
        <v>1185</v>
      </c>
      <c r="E158" s="532" t="s">
        <v>669</v>
      </c>
      <c r="F158" s="532" t="s">
        <v>1656</v>
      </c>
      <c r="G158" s="532" t="s">
        <v>1186</v>
      </c>
      <c r="H158" s="532" t="s">
        <v>669</v>
      </c>
      <c r="I158" s="532" t="s">
        <v>1656</v>
      </c>
      <c r="J158" s="532" t="s">
        <v>1186</v>
      </c>
      <c r="K158" s="532">
        <v>1066783</v>
      </c>
      <c r="L158" s="532">
        <v>2</v>
      </c>
      <c r="M158" s="438"/>
      <c r="N158" s="438"/>
      <c r="O158" s="438"/>
      <c r="P158" s="438"/>
      <c r="Q158" s="438"/>
      <c r="R158" s="438"/>
      <c r="S158" s="438"/>
      <c r="T158" s="438"/>
      <c r="U158" s="438"/>
      <c r="V158" s="438"/>
      <c r="W158" s="438"/>
      <c r="X158" s="438"/>
      <c r="Y158" s="438"/>
      <c r="Z158" s="438"/>
      <c r="AA158" s="438"/>
      <c r="AB158" s="438"/>
      <c r="AC158" s="439"/>
      <c r="AD158" s="532"/>
      <c r="AE158" s="532"/>
      <c r="AF158" s="440" t="s">
        <v>1445</v>
      </c>
      <c r="AG158" s="539" t="s">
        <v>1080</v>
      </c>
      <c r="AH158" s="442" t="s">
        <v>1446</v>
      </c>
      <c r="AI158" s="541" t="s">
        <v>1079</v>
      </c>
      <c r="AJ158" s="441" t="s">
        <v>1080</v>
      </c>
      <c r="AK158" s="440" t="s">
        <v>1451</v>
      </c>
      <c r="AL158" s="441" t="s">
        <v>1080</v>
      </c>
      <c r="AM158" s="442" t="s">
        <v>1446</v>
      </c>
      <c r="AN158" s="440" t="s">
        <v>1452</v>
      </c>
      <c r="AO158" s="441" t="s">
        <v>1080</v>
      </c>
      <c r="AP158" s="440" t="s">
        <v>1079</v>
      </c>
      <c r="AQ158" s="441" t="s">
        <v>1080</v>
      </c>
      <c r="AR158" s="442" t="s">
        <v>1446</v>
      </c>
      <c r="AS158" s="440" t="s">
        <v>1450</v>
      </c>
      <c r="AT158" s="441" t="s">
        <v>1080</v>
      </c>
      <c r="AU158" s="440" t="s">
        <v>1445</v>
      </c>
      <c r="AV158" s="441" t="s">
        <v>1080</v>
      </c>
      <c r="AW158" s="442" t="s">
        <v>1446</v>
      </c>
      <c r="AX158" s="440" t="s">
        <v>1451</v>
      </c>
      <c r="AY158" s="441" t="s">
        <v>1080</v>
      </c>
      <c r="AZ158" s="440" t="s">
        <v>1452</v>
      </c>
      <c r="BA158" s="441" t="s">
        <v>1080</v>
      </c>
      <c r="BB158" s="442" t="s">
        <v>1446</v>
      </c>
      <c r="BC158" s="440" t="s">
        <v>1450</v>
      </c>
      <c r="BD158" s="441" t="s">
        <v>1080</v>
      </c>
      <c r="BE158" s="439"/>
      <c r="BF158" s="446"/>
    </row>
    <row r="159" spans="1:58" ht="17.25" customHeight="1">
      <c r="A159" s="532" t="s">
        <v>1409</v>
      </c>
      <c r="B159" s="535">
        <v>156</v>
      </c>
      <c r="C159" s="532" t="s">
        <v>1410</v>
      </c>
      <c r="D159" s="532" t="s">
        <v>883</v>
      </c>
      <c r="E159" s="532" t="s">
        <v>675</v>
      </c>
      <c r="F159" s="532" t="s">
        <v>871</v>
      </c>
      <c r="G159" s="532" t="s">
        <v>872</v>
      </c>
      <c r="H159" s="532" t="s">
        <v>675</v>
      </c>
      <c r="I159" s="532" t="s">
        <v>871</v>
      </c>
      <c r="J159" s="532" t="s">
        <v>872</v>
      </c>
      <c r="K159" s="532">
        <v>1066516</v>
      </c>
      <c r="L159" s="532">
        <v>3</v>
      </c>
      <c r="M159" s="438"/>
      <c r="N159" s="438"/>
      <c r="O159" s="438"/>
      <c r="P159" s="438"/>
      <c r="Q159" s="438"/>
      <c r="R159" s="438"/>
      <c r="S159" s="438"/>
      <c r="T159" s="438"/>
      <c r="U159" s="438"/>
      <c r="V159" s="438"/>
      <c r="W159" s="438"/>
      <c r="X159" s="438"/>
      <c r="Y159" s="438"/>
      <c r="Z159" s="438"/>
      <c r="AA159" s="438"/>
      <c r="AB159" s="438"/>
      <c r="AC159" s="439"/>
      <c r="AD159" s="571"/>
      <c r="AE159" s="532"/>
      <c r="AF159" s="440" t="s">
        <v>1445</v>
      </c>
      <c r="AG159" s="539" t="s">
        <v>1080</v>
      </c>
      <c r="AH159" s="442" t="s">
        <v>1446</v>
      </c>
      <c r="AI159" s="541" t="s">
        <v>1079</v>
      </c>
      <c r="AJ159" s="441" t="s">
        <v>1080</v>
      </c>
      <c r="AK159" s="440" t="s">
        <v>1447</v>
      </c>
      <c r="AL159" s="441" t="s">
        <v>1448</v>
      </c>
      <c r="AM159" s="442" t="s">
        <v>1446</v>
      </c>
      <c r="AN159" s="440" t="s">
        <v>1449</v>
      </c>
      <c r="AO159" s="441" t="s">
        <v>1448</v>
      </c>
      <c r="AP159" s="440" t="s">
        <v>1079</v>
      </c>
      <c r="AQ159" s="441" t="s">
        <v>1080</v>
      </c>
      <c r="AR159" s="442" t="s">
        <v>1446</v>
      </c>
      <c r="AS159" s="440" t="s">
        <v>1450</v>
      </c>
      <c r="AT159" s="441" t="s">
        <v>1080</v>
      </c>
      <c r="AU159" s="440" t="s">
        <v>1445</v>
      </c>
      <c r="AV159" s="441" t="s">
        <v>1080</v>
      </c>
      <c r="AW159" s="442" t="s">
        <v>1446</v>
      </c>
      <c r="AX159" s="440" t="s">
        <v>1447</v>
      </c>
      <c r="AY159" s="441" t="s">
        <v>1448</v>
      </c>
      <c r="AZ159" s="440" t="s">
        <v>1449</v>
      </c>
      <c r="BA159" s="441" t="s">
        <v>1448</v>
      </c>
      <c r="BB159" s="442" t="s">
        <v>1446</v>
      </c>
      <c r="BC159" s="440" t="s">
        <v>1450</v>
      </c>
      <c r="BD159" s="441" t="s">
        <v>1080</v>
      </c>
      <c r="BE159" s="439"/>
      <c r="BF159" s="446"/>
    </row>
    <row r="160" spans="1:58" ht="17.25" customHeight="1">
      <c r="A160" s="532" t="s">
        <v>1411</v>
      </c>
      <c r="B160" s="535">
        <v>157</v>
      </c>
      <c r="C160" s="532" t="s">
        <v>1412</v>
      </c>
      <c r="D160" s="532" t="s">
        <v>1428</v>
      </c>
      <c r="E160" s="532" t="s">
        <v>675</v>
      </c>
      <c r="F160" s="532" t="s">
        <v>1438</v>
      </c>
      <c r="G160" s="532" t="s">
        <v>1439</v>
      </c>
      <c r="H160" s="532" t="s">
        <v>675</v>
      </c>
      <c r="I160" s="532" t="s">
        <v>1438</v>
      </c>
      <c r="J160" s="532" t="s">
        <v>1439</v>
      </c>
      <c r="K160" s="532">
        <v>1066992</v>
      </c>
      <c r="L160" s="532">
        <v>1</v>
      </c>
      <c r="M160" s="438"/>
      <c r="N160" s="438"/>
      <c r="O160" s="438"/>
      <c r="P160" s="438"/>
      <c r="Q160" s="438"/>
      <c r="R160" s="438"/>
      <c r="S160" s="438"/>
      <c r="T160" s="438"/>
      <c r="U160" s="438"/>
      <c r="V160" s="438"/>
      <c r="W160" s="438"/>
      <c r="X160" s="438"/>
      <c r="Y160" s="438"/>
      <c r="Z160" s="438"/>
      <c r="AA160" s="438"/>
      <c r="AB160" s="438"/>
      <c r="AC160" s="439"/>
      <c r="AD160" s="532"/>
      <c r="AE160" s="532"/>
      <c r="AF160" s="440" t="s">
        <v>1445</v>
      </c>
      <c r="AG160" s="539" t="s">
        <v>1080</v>
      </c>
      <c r="AH160" s="442" t="s">
        <v>1446</v>
      </c>
      <c r="AI160" s="541" t="s">
        <v>1079</v>
      </c>
      <c r="AJ160" s="441" t="s">
        <v>1080</v>
      </c>
      <c r="AK160" s="440" t="s">
        <v>1451</v>
      </c>
      <c r="AL160" s="441" t="s">
        <v>1080</v>
      </c>
      <c r="AM160" s="442" t="s">
        <v>1446</v>
      </c>
      <c r="AN160" s="440" t="s">
        <v>1452</v>
      </c>
      <c r="AO160" s="441" t="s">
        <v>1080</v>
      </c>
      <c r="AP160" s="440" t="s">
        <v>1079</v>
      </c>
      <c r="AQ160" s="441" t="s">
        <v>1080</v>
      </c>
      <c r="AR160" s="442" t="s">
        <v>1446</v>
      </c>
      <c r="AS160" s="440" t="s">
        <v>1454</v>
      </c>
      <c r="AT160" s="441" t="s">
        <v>1080</v>
      </c>
      <c r="AU160" s="440" t="s">
        <v>1445</v>
      </c>
      <c r="AV160" s="441" t="s">
        <v>1080</v>
      </c>
      <c r="AW160" s="442" t="s">
        <v>1446</v>
      </c>
      <c r="AX160" s="440" t="s">
        <v>1451</v>
      </c>
      <c r="AY160" s="441" t="s">
        <v>1080</v>
      </c>
      <c r="AZ160" s="440" t="s">
        <v>1452</v>
      </c>
      <c r="BA160" s="441" t="s">
        <v>1080</v>
      </c>
      <c r="BB160" s="442" t="s">
        <v>1446</v>
      </c>
      <c r="BC160" s="440" t="s">
        <v>1454</v>
      </c>
      <c r="BD160" s="441" t="s">
        <v>1080</v>
      </c>
      <c r="BE160" s="439"/>
      <c r="BF160" s="446"/>
    </row>
    <row r="161" spans="1:58" ht="17.25" customHeight="1">
      <c r="A161" s="532" t="s">
        <v>1413</v>
      </c>
      <c r="B161" s="535">
        <v>158</v>
      </c>
      <c r="C161" s="532" t="s">
        <v>1415</v>
      </c>
      <c r="D161" s="532" t="s">
        <v>1429</v>
      </c>
      <c r="E161" s="532" t="s">
        <v>675</v>
      </c>
      <c r="F161" s="532" t="s">
        <v>1440</v>
      </c>
      <c r="G161" s="532" t="s">
        <v>1441</v>
      </c>
      <c r="H161" s="532" t="s">
        <v>675</v>
      </c>
      <c r="I161" s="532" t="s">
        <v>1440</v>
      </c>
      <c r="J161" s="532" t="s">
        <v>1441</v>
      </c>
      <c r="K161" s="532">
        <v>1071520</v>
      </c>
      <c r="L161" s="532">
        <v>1</v>
      </c>
      <c r="M161" s="438"/>
      <c r="N161" s="438"/>
      <c r="O161" s="438"/>
      <c r="P161" s="438"/>
      <c r="Q161" s="438"/>
      <c r="R161" s="438"/>
      <c r="S161" s="438"/>
      <c r="T161" s="438"/>
      <c r="U161" s="438"/>
      <c r="V161" s="438"/>
      <c r="W161" s="438"/>
      <c r="X161" s="438"/>
      <c r="Y161" s="438"/>
      <c r="Z161" s="438"/>
      <c r="AA161" s="438"/>
      <c r="AB161" s="438"/>
      <c r="AC161" s="439"/>
      <c r="AD161" s="532"/>
      <c r="AE161" s="532"/>
      <c r="AF161" s="440" t="s">
        <v>1445</v>
      </c>
      <c r="AG161" s="539" t="s">
        <v>1080</v>
      </c>
      <c r="AH161" s="442" t="s">
        <v>1446</v>
      </c>
      <c r="AI161" s="541" t="s">
        <v>1079</v>
      </c>
      <c r="AJ161" s="441" t="s">
        <v>1080</v>
      </c>
      <c r="AK161" s="440" t="s">
        <v>1451</v>
      </c>
      <c r="AL161" s="441" t="s">
        <v>1080</v>
      </c>
      <c r="AM161" s="442" t="s">
        <v>1446</v>
      </c>
      <c r="AN161" s="440" t="s">
        <v>1452</v>
      </c>
      <c r="AO161" s="441" t="s">
        <v>1080</v>
      </c>
      <c r="AP161" s="440" t="s">
        <v>1079</v>
      </c>
      <c r="AQ161" s="441" t="s">
        <v>1080</v>
      </c>
      <c r="AR161" s="442" t="s">
        <v>1446</v>
      </c>
      <c r="AS161" s="440" t="s">
        <v>1450</v>
      </c>
      <c r="AT161" s="441" t="s">
        <v>1080</v>
      </c>
      <c r="AU161" s="440" t="s">
        <v>1445</v>
      </c>
      <c r="AV161" s="441" t="s">
        <v>1080</v>
      </c>
      <c r="AW161" s="442" t="s">
        <v>1446</v>
      </c>
      <c r="AX161" s="440" t="s">
        <v>1451</v>
      </c>
      <c r="AY161" s="441" t="s">
        <v>1080</v>
      </c>
      <c r="AZ161" s="440" t="s">
        <v>1452</v>
      </c>
      <c r="BA161" s="441" t="s">
        <v>1080</v>
      </c>
      <c r="BB161" s="442" t="s">
        <v>1446</v>
      </c>
      <c r="BC161" s="440" t="s">
        <v>1450</v>
      </c>
      <c r="BD161" s="441" t="s">
        <v>1080</v>
      </c>
      <c r="BE161" s="439"/>
      <c r="BF161" s="446"/>
    </row>
    <row r="162" spans="1:58" ht="17.25" customHeight="1">
      <c r="A162" s="532" t="s">
        <v>1414</v>
      </c>
      <c r="B162" s="535">
        <v>159</v>
      </c>
      <c r="C162" s="532" t="s">
        <v>1416</v>
      </c>
      <c r="D162" s="532" t="s">
        <v>1430</v>
      </c>
      <c r="E162" s="532" t="s">
        <v>675</v>
      </c>
      <c r="F162" s="532" t="s">
        <v>1442</v>
      </c>
      <c r="G162" s="532" t="s">
        <v>1443</v>
      </c>
      <c r="H162" s="532" t="s">
        <v>675</v>
      </c>
      <c r="I162" s="532" t="s">
        <v>1442</v>
      </c>
      <c r="J162" s="532" t="s">
        <v>1443</v>
      </c>
      <c r="K162" s="532">
        <v>1071460</v>
      </c>
      <c r="L162" s="532">
        <v>0</v>
      </c>
      <c r="M162" s="438"/>
      <c r="N162" s="438"/>
      <c r="O162" s="438"/>
      <c r="P162" s="438"/>
      <c r="Q162" s="438"/>
      <c r="R162" s="438"/>
      <c r="S162" s="438"/>
      <c r="T162" s="438"/>
      <c r="U162" s="438"/>
      <c r="V162" s="438"/>
      <c r="W162" s="438"/>
      <c r="X162" s="438"/>
      <c r="Y162" s="438"/>
      <c r="Z162" s="438"/>
      <c r="AA162" s="438"/>
      <c r="AB162" s="438"/>
      <c r="AC162" s="439"/>
      <c r="AD162" s="532"/>
      <c r="AE162" s="532"/>
      <c r="AF162" s="440" t="s">
        <v>1445</v>
      </c>
      <c r="AG162" s="539" t="s">
        <v>1080</v>
      </c>
      <c r="AH162" s="442" t="s">
        <v>1446</v>
      </c>
      <c r="AI162" s="541" t="s">
        <v>1079</v>
      </c>
      <c r="AJ162" s="441" t="s">
        <v>1080</v>
      </c>
      <c r="AK162" s="440" t="s">
        <v>1451</v>
      </c>
      <c r="AL162" s="441" t="s">
        <v>1080</v>
      </c>
      <c r="AM162" s="442" t="s">
        <v>1446</v>
      </c>
      <c r="AN162" s="440" t="s">
        <v>1452</v>
      </c>
      <c r="AO162" s="441" t="s">
        <v>1080</v>
      </c>
      <c r="AP162" s="440" t="s">
        <v>1079</v>
      </c>
      <c r="AQ162" s="441" t="s">
        <v>1080</v>
      </c>
      <c r="AR162" s="442" t="s">
        <v>1446</v>
      </c>
      <c r="AS162" s="440" t="s">
        <v>1450</v>
      </c>
      <c r="AT162" s="441" t="s">
        <v>1080</v>
      </c>
      <c r="AU162" s="440" t="s">
        <v>1445</v>
      </c>
      <c r="AV162" s="441" t="s">
        <v>1080</v>
      </c>
      <c r="AW162" s="442" t="s">
        <v>1446</v>
      </c>
      <c r="AX162" s="440" t="s">
        <v>1451</v>
      </c>
      <c r="AY162" s="441" t="s">
        <v>1080</v>
      </c>
      <c r="AZ162" s="440" t="s">
        <v>1452</v>
      </c>
      <c r="BA162" s="441" t="s">
        <v>1080</v>
      </c>
      <c r="BB162" s="442" t="s">
        <v>1446</v>
      </c>
      <c r="BC162" s="440" t="s">
        <v>1450</v>
      </c>
      <c r="BD162" s="441" t="s">
        <v>1080</v>
      </c>
      <c r="BE162" s="439"/>
      <c r="BF162" s="446"/>
    </row>
    <row r="163" spans="1:58" ht="17.25" customHeight="1">
      <c r="A163" s="532" t="s">
        <v>1610</v>
      </c>
      <c r="B163" s="535">
        <v>160</v>
      </c>
      <c r="C163" s="532" t="s">
        <v>1417</v>
      </c>
      <c r="D163" s="532" t="s">
        <v>885</v>
      </c>
      <c r="E163" s="532" t="s">
        <v>675</v>
      </c>
      <c r="F163" s="532" t="s">
        <v>886</v>
      </c>
      <c r="G163" s="532" t="s">
        <v>1444</v>
      </c>
      <c r="H163" s="532" t="s">
        <v>675</v>
      </c>
      <c r="I163" s="532" t="s">
        <v>886</v>
      </c>
      <c r="J163" s="532" t="s">
        <v>1444</v>
      </c>
      <c r="K163" s="532">
        <v>1071548</v>
      </c>
      <c r="L163" s="532">
        <v>0</v>
      </c>
      <c r="M163" s="438"/>
      <c r="N163" s="438"/>
      <c r="O163" s="438"/>
      <c r="P163" s="438"/>
      <c r="Q163" s="438"/>
      <c r="R163" s="438"/>
      <c r="S163" s="438"/>
      <c r="T163" s="438"/>
      <c r="U163" s="438"/>
      <c r="V163" s="438"/>
      <c r="W163" s="438"/>
      <c r="X163" s="438"/>
      <c r="Y163" s="438"/>
      <c r="Z163" s="438"/>
      <c r="AA163" s="438"/>
      <c r="AB163" s="438"/>
      <c r="AC163" s="439"/>
      <c r="AD163" s="532"/>
      <c r="AE163" s="532"/>
      <c r="AF163" s="440" t="s">
        <v>1445</v>
      </c>
      <c r="AG163" s="539" t="s">
        <v>1080</v>
      </c>
      <c r="AH163" s="442" t="s">
        <v>1446</v>
      </c>
      <c r="AI163" s="541" t="s">
        <v>1079</v>
      </c>
      <c r="AJ163" s="441" t="s">
        <v>1080</v>
      </c>
      <c r="AK163" s="440" t="s">
        <v>1451</v>
      </c>
      <c r="AL163" s="441" t="s">
        <v>1080</v>
      </c>
      <c r="AM163" s="442" t="s">
        <v>1446</v>
      </c>
      <c r="AN163" s="440" t="s">
        <v>1452</v>
      </c>
      <c r="AO163" s="441" t="s">
        <v>1080</v>
      </c>
      <c r="AP163" s="440" t="s">
        <v>1079</v>
      </c>
      <c r="AQ163" s="441" t="s">
        <v>1080</v>
      </c>
      <c r="AR163" s="442" t="s">
        <v>1446</v>
      </c>
      <c r="AS163" s="440" t="s">
        <v>1450</v>
      </c>
      <c r="AT163" s="441" t="s">
        <v>1080</v>
      </c>
      <c r="AU163" s="440" t="s">
        <v>1445</v>
      </c>
      <c r="AV163" s="441" t="s">
        <v>1080</v>
      </c>
      <c r="AW163" s="442" t="s">
        <v>1446</v>
      </c>
      <c r="AX163" s="440" t="s">
        <v>1451</v>
      </c>
      <c r="AY163" s="441" t="s">
        <v>1080</v>
      </c>
      <c r="AZ163" s="440" t="s">
        <v>1452</v>
      </c>
      <c r="BA163" s="441" t="s">
        <v>1080</v>
      </c>
      <c r="BB163" s="442" t="s">
        <v>1446</v>
      </c>
      <c r="BC163" s="440" t="s">
        <v>1450</v>
      </c>
      <c r="BD163" s="441" t="s">
        <v>1080</v>
      </c>
      <c r="BE163" s="439"/>
      <c r="BF163" s="446"/>
    </row>
    <row r="164" spans="1:58" ht="17.25" customHeight="1">
      <c r="A164" s="532" t="s">
        <v>1611</v>
      </c>
      <c r="B164" s="535">
        <v>161</v>
      </c>
      <c r="C164" s="532" t="s">
        <v>1612</v>
      </c>
      <c r="D164" s="532" t="s">
        <v>1613</v>
      </c>
      <c r="E164" s="532" t="s">
        <v>675</v>
      </c>
      <c r="F164" s="532" t="s">
        <v>1614</v>
      </c>
      <c r="G164" s="532" t="s">
        <v>1615</v>
      </c>
      <c r="H164" s="532" t="s">
        <v>675</v>
      </c>
      <c r="I164" s="532" t="s">
        <v>1614</v>
      </c>
      <c r="J164" s="532" t="s">
        <v>1615</v>
      </c>
      <c r="K164" s="532">
        <v>1076470</v>
      </c>
      <c r="L164" s="532">
        <v>0</v>
      </c>
      <c r="M164" s="438"/>
      <c r="N164" s="438"/>
      <c r="O164" s="438"/>
      <c r="P164" s="438"/>
      <c r="Q164" s="438"/>
      <c r="R164" s="438"/>
      <c r="S164" s="438"/>
      <c r="T164" s="438"/>
      <c r="U164" s="438"/>
      <c r="V164" s="438"/>
      <c r="W164" s="438"/>
      <c r="X164" s="438"/>
      <c r="Y164" s="438"/>
      <c r="Z164" s="438"/>
      <c r="AA164" s="438"/>
      <c r="AB164" s="438"/>
      <c r="AC164" s="439"/>
      <c r="AD164" s="532"/>
      <c r="AE164" s="532"/>
      <c r="AF164" s="440" t="s">
        <v>1445</v>
      </c>
      <c r="AG164" s="539" t="s">
        <v>1080</v>
      </c>
      <c r="AH164" s="442" t="s">
        <v>1446</v>
      </c>
      <c r="AI164" s="541" t="s">
        <v>1079</v>
      </c>
      <c r="AJ164" s="441" t="s">
        <v>1080</v>
      </c>
      <c r="AK164" s="440" t="s">
        <v>1447</v>
      </c>
      <c r="AL164" s="441" t="s">
        <v>1448</v>
      </c>
      <c r="AM164" s="442" t="s">
        <v>1446</v>
      </c>
      <c r="AN164" s="440" t="s">
        <v>1449</v>
      </c>
      <c r="AO164" s="441" t="s">
        <v>1448</v>
      </c>
      <c r="AP164" s="440" t="s">
        <v>1079</v>
      </c>
      <c r="AQ164" s="441" t="s">
        <v>1080</v>
      </c>
      <c r="AR164" s="442" t="s">
        <v>1446</v>
      </c>
      <c r="AS164" s="440" t="s">
        <v>1450</v>
      </c>
      <c r="AT164" s="441" t="s">
        <v>1080</v>
      </c>
      <c r="AU164" s="440" t="s">
        <v>1445</v>
      </c>
      <c r="AV164" s="441" t="s">
        <v>1080</v>
      </c>
      <c r="AW164" s="442" t="s">
        <v>1446</v>
      </c>
      <c r="AX164" s="440" t="s">
        <v>1447</v>
      </c>
      <c r="AY164" s="441" t="s">
        <v>1448</v>
      </c>
      <c r="AZ164" s="440" t="s">
        <v>1449</v>
      </c>
      <c r="BA164" s="441" t="s">
        <v>1448</v>
      </c>
      <c r="BB164" s="442" t="s">
        <v>1446</v>
      </c>
      <c r="BC164" s="440" t="s">
        <v>1450</v>
      </c>
      <c r="BD164" s="441" t="s">
        <v>1080</v>
      </c>
      <c r="BE164" s="439"/>
      <c r="BF164" s="446"/>
    </row>
    <row r="165" spans="1:58" ht="17.25" customHeight="1">
      <c r="A165" s="532" t="s">
        <v>1616</v>
      </c>
      <c r="B165" s="535">
        <v>162</v>
      </c>
      <c r="C165" s="532" t="s">
        <v>1601</v>
      </c>
      <c r="D165" s="532" t="s">
        <v>874</v>
      </c>
      <c r="E165" s="532" t="s">
        <v>675</v>
      </c>
      <c r="F165" s="532" t="s">
        <v>875</v>
      </c>
      <c r="G165" s="532" t="s">
        <v>939</v>
      </c>
      <c r="H165" s="532" t="s">
        <v>675</v>
      </c>
      <c r="I165" s="532" t="s">
        <v>875</v>
      </c>
      <c r="J165" s="532" t="s">
        <v>939</v>
      </c>
      <c r="K165" s="532">
        <v>1059654</v>
      </c>
      <c r="L165" s="532">
        <v>5</v>
      </c>
      <c r="M165" s="438"/>
      <c r="N165" s="438"/>
      <c r="O165" s="438"/>
      <c r="P165" s="438"/>
      <c r="Q165" s="438"/>
      <c r="R165" s="438"/>
      <c r="S165" s="438"/>
      <c r="T165" s="438"/>
      <c r="U165" s="438"/>
      <c r="V165" s="438"/>
      <c r="W165" s="438"/>
      <c r="X165" s="438"/>
      <c r="Y165" s="438"/>
      <c r="Z165" s="438"/>
      <c r="AA165" s="438"/>
      <c r="AB165" s="438"/>
      <c r="AC165" s="439"/>
      <c r="AD165" s="532"/>
      <c r="AE165" s="532"/>
      <c r="AF165" s="440" t="s">
        <v>1445</v>
      </c>
      <c r="AG165" s="539" t="s">
        <v>1080</v>
      </c>
      <c r="AH165" s="442" t="s">
        <v>1446</v>
      </c>
      <c r="AI165" s="541" t="s">
        <v>1079</v>
      </c>
      <c r="AJ165" s="441" t="s">
        <v>1080</v>
      </c>
      <c r="AK165" s="440" t="s">
        <v>1451</v>
      </c>
      <c r="AL165" s="441" t="s">
        <v>1080</v>
      </c>
      <c r="AM165" s="442" t="s">
        <v>1446</v>
      </c>
      <c r="AN165" s="440" t="s">
        <v>1452</v>
      </c>
      <c r="AO165" s="441" t="s">
        <v>1080</v>
      </c>
      <c r="AP165" s="440" t="s">
        <v>1079</v>
      </c>
      <c r="AQ165" s="441" t="s">
        <v>1080</v>
      </c>
      <c r="AR165" s="442" t="s">
        <v>1446</v>
      </c>
      <c r="AS165" s="440" t="s">
        <v>1450</v>
      </c>
      <c r="AT165" s="441" t="s">
        <v>1080</v>
      </c>
      <c r="AU165" s="440" t="s">
        <v>1445</v>
      </c>
      <c r="AV165" s="441" t="s">
        <v>1080</v>
      </c>
      <c r="AW165" s="442" t="s">
        <v>1446</v>
      </c>
      <c r="AX165" s="440" t="s">
        <v>1451</v>
      </c>
      <c r="AY165" s="441" t="s">
        <v>1080</v>
      </c>
      <c r="AZ165" s="440" t="s">
        <v>1452</v>
      </c>
      <c r="BA165" s="441" t="s">
        <v>1080</v>
      </c>
      <c r="BB165" s="442" t="s">
        <v>1446</v>
      </c>
      <c r="BC165" s="440" t="s">
        <v>1450</v>
      </c>
      <c r="BD165" s="441" t="s">
        <v>1080</v>
      </c>
      <c r="BE165" s="439"/>
      <c r="BF165" s="446"/>
    </row>
    <row r="166" spans="1:58" ht="17.25" customHeight="1">
      <c r="A166" s="532" t="s">
        <v>1617</v>
      </c>
      <c r="B166" s="535">
        <v>163</v>
      </c>
      <c r="C166" s="532" t="s">
        <v>1603</v>
      </c>
      <c r="D166" s="532" t="s">
        <v>1618</v>
      </c>
      <c r="E166" s="532" t="s">
        <v>675</v>
      </c>
      <c r="F166" s="532" t="s">
        <v>1178</v>
      </c>
      <c r="G166" s="532" t="s">
        <v>1199</v>
      </c>
      <c r="H166" s="532" t="s">
        <v>675</v>
      </c>
      <c r="I166" s="532" t="s">
        <v>1178</v>
      </c>
      <c r="J166" s="532" t="s">
        <v>1199</v>
      </c>
      <c r="K166" s="532">
        <v>1071805</v>
      </c>
      <c r="L166" s="532">
        <v>2</v>
      </c>
      <c r="M166" s="438"/>
      <c r="N166" s="438"/>
      <c r="O166" s="438"/>
      <c r="P166" s="438"/>
      <c r="Q166" s="438"/>
      <c r="R166" s="438"/>
      <c r="S166" s="438"/>
      <c r="T166" s="438"/>
      <c r="U166" s="438"/>
      <c r="V166" s="438"/>
      <c r="W166" s="438"/>
      <c r="X166" s="438"/>
      <c r="Y166" s="438"/>
      <c r="Z166" s="438"/>
      <c r="AA166" s="438"/>
      <c r="AB166" s="438"/>
      <c r="AC166" s="439"/>
      <c r="AD166" s="571"/>
      <c r="AE166" s="532"/>
      <c r="AF166" s="440" t="s">
        <v>1445</v>
      </c>
      <c r="AG166" s="539" t="s">
        <v>1080</v>
      </c>
      <c r="AH166" s="442" t="s">
        <v>1446</v>
      </c>
      <c r="AI166" s="541" t="s">
        <v>1079</v>
      </c>
      <c r="AJ166" s="441" t="s">
        <v>1080</v>
      </c>
      <c r="AK166" s="440" t="s">
        <v>1451</v>
      </c>
      <c r="AL166" s="441" t="s">
        <v>1080</v>
      </c>
      <c r="AM166" s="442" t="s">
        <v>1446</v>
      </c>
      <c r="AN166" s="440" t="s">
        <v>1452</v>
      </c>
      <c r="AO166" s="441" t="s">
        <v>1080</v>
      </c>
      <c r="AP166" s="440" t="s">
        <v>1079</v>
      </c>
      <c r="AQ166" s="441" t="s">
        <v>1080</v>
      </c>
      <c r="AR166" s="442" t="s">
        <v>1446</v>
      </c>
      <c r="AS166" s="440" t="s">
        <v>1450</v>
      </c>
      <c r="AT166" s="441" t="s">
        <v>1080</v>
      </c>
      <c r="AU166" s="440" t="s">
        <v>1445</v>
      </c>
      <c r="AV166" s="441" t="s">
        <v>1080</v>
      </c>
      <c r="AW166" s="442" t="s">
        <v>1446</v>
      </c>
      <c r="AX166" s="440" t="s">
        <v>1451</v>
      </c>
      <c r="AY166" s="441" t="s">
        <v>1080</v>
      </c>
      <c r="AZ166" s="440" t="s">
        <v>1452</v>
      </c>
      <c r="BA166" s="441" t="s">
        <v>1080</v>
      </c>
      <c r="BB166" s="442" t="s">
        <v>1446</v>
      </c>
      <c r="BC166" s="440" t="s">
        <v>1450</v>
      </c>
      <c r="BD166" s="441" t="s">
        <v>1080</v>
      </c>
      <c r="BE166" s="439"/>
      <c r="BF166" s="446"/>
    </row>
    <row r="167" spans="1:58" ht="17.25" customHeight="1">
      <c r="A167" s="532" t="s">
        <v>1619</v>
      </c>
      <c r="B167" s="535">
        <v>164</v>
      </c>
      <c r="C167" s="532" t="s">
        <v>1602</v>
      </c>
      <c r="D167" s="532" t="s">
        <v>1620</v>
      </c>
      <c r="E167" s="532" t="s">
        <v>574</v>
      </c>
      <c r="F167" s="532" t="s">
        <v>957</v>
      </c>
      <c r="G167" s="532" t="s">
        <v>1621</v>
      </c>
      <c r="H167" s="532" t="s">
        <v>574</v>
      </c>
      <c r="I167" s="532" t="s">
        <v>957</v>
      </c>
      <c r="J167" s="532" t="s">
        <v>1621</v>
      </c>
      <c r="K167" s="532">
        <v>1075391</v>
      </c>
      <c r="L167" s="532">
        <v>0</v>
      </c>
      <c r="M167" s="438"/>
      <c r="N167" s="438"/>
      <c r="O167" s="438"/>
      <c r="P167" s="438"/>
      <c r="Q167" s="438"/>
      <c r="R167" s="438"/>
      <c r="S167" s="438"/>
      <c r="T167" s="438"/>
      <c r="U167" s="438"/>
      <c r="V167" s="438"/>
      <c r="W167" s="438"/>
      <c r="X167" s="438"/>
      <c r="Y167" s="438"/>
      <c r="Z167" s="438"/>
      <c r="AA167" s="438"/>
      <c r="AB167" s="438"/>
      <c r="AC167" s="439"/>
      <c r="AD167" s="532"/>
      <c r="AE167" s="532"/>
      <c r="AF167" s="440" t="s">
        <v>1445</v>
      </c>
      <c r="AG167" s="539" t="s">
        <v>1080</v>
      </c>
      <c r="AH167" s="442" t="s">
        <v>1446</v>
      </c>
      <c r="AI167" s="541" t="s">
        <v>1079</v>
      </c>
      <c r="AJ167" s="441" t="s">
        <v>1080</v>
      </c>
      <c r="AK167" s="440" t="s">
        <v>1451</v>
      </c>
      <c r="AL167" s="441" t="s">
        <v>1080</v>
      </c>
      <c r="AM167" s="442" t="s">
        <v>1446</v>
      </c>
      <c r="AN167" s="440" t="s">
        <v>1452</v>
      </c>
      <c r="AO167" s="441" t="s">
        <v>1080</v>
      </c>
      <c r="AP167" s="440" t="s">
        <v>1079</v>
      </c>
      <c r="AQ167" s="441" t="s">
        <v>1080</v>
      </c>
      <c r="AR167" s="442" t="s">
        <v>1446</v>
      </c>
      <c r="AS167" s="440" t="s">
        <v>1450</v>
      </c>
      <c r="AT167" s="441" t="s">
        <v>1080</v>
      </c>
      <c r="AU167" s="440" t="s">
        <v>1445</v>
      </c>
      <c r="AV167" s="441" t="s">
        <v>1080</v>
      </c>
      <c r="AW167" s="442" t="s">
        <v>1446</v>
      </c>
      <c r="AX167" s="440" t="s">
        <v>1451</v>
      </c>
      <c r="AY167" s="441" t="s">
        <v>1080</v>
      </c>
      <c r="AZ167" s="440" t="s">
        <v>1452</v>
      </c>
      <c r="BA167" s="441" t="s">
        <v>1080</v>
      </c>
      <c r="BB167" s="442" t="s">
        <v>1446</v>
      </c>
      <c r="BC167" s="440" t="s">
        <v>1450</v>
      </c>
      <c r="BD167" s="441" t="s">
        <v>1080</v>
      </c>
      <c r="BE167" s="439"/>
      <c r="BF167" s="446"/>
    </row>
    <row r="168" spans="1:58" ht="17.25" customHeight="1">
      <c r="A168" s="532" t="s">
        <v>1622</v>
      </c>
      <c r="B168" s="535">
        <v>165</v>
      </c>
      <c r="C168" s="532" t="s">
        <v>1596</v>
      </c>
      <c r="D168" s="532" t="s">
        <v>1623</v>
      </c>
      <c r="E168" s="532" t="s">
        <v>574</v>
      </c>
      <c r="F168" s="532" t="s">
        <v>708</v>
      </c>
      <c r="G168" s="532" t="s">
        <v>1819</v>
      </c>
      <c r="H168" s="532" t="s">
        <v>574</v>
      </c>
      <c r="I168" s="532" t="s">
        <v>708</v>
      </c>
      <c r="J168" s="532" t="s">
        <v>1819</v>
      </c>
      <c r="K168" s="532">
        <v>1075163</v>
      </c>
      <c r="L168" s="532">
        <v>0</v>
      </c>
      <c r="M168" s="438"/>
      <c r="N168" s="438"/>
      <c r="O168" s="438"/>
      <c r="P168" s="438"/>
      <c r="Q168" s="438"/>
      <c r="R168" s="438"/>
      <c r="S168" s="438"/>
      <c r="T168" s="438"/>
      <c r="U168" s="438"/>
      <c r="V168" s="438"/>
      <c r="W168" s="438"/>
      <c r="X168" s="438"/>
      <c r="Y168" s="438"/>
      <c r="Z168" s="438"/>
      <c r="AA168" s="438"/>
      <c r="AB168" s="438"/>
      <c r="AC168" s="439"/>
      <c r="AD168" s="532"/>
      <c r="AE168" s="532"/>
      <c r="AF168" s="440" t="s">
        <v>1445</v>
      </c>
      <c r="AG168" s="539" t="s">
        <v>1080</v>
      </c>
      <c r="AH168" s="442" t="s">
        <v>1446</v>
      </c>
      <c r="AI168" s="541" t="s">
        <v>1079</v>
      </c>
      <c r="AJ168" s="441" t="s">
        <v>1080</v>
      </c>
      <c r="AK168" s="440" t="s">
        <v>1451</v>
      </c>
      <c r="AL168" s="441" t="s">
        <v>1080</v>
      </c>
      <c r="AM168" s="442" t="s">
        <v>1446</v>
      </c>
      <c r="AN168" s="440" t="s">
        <v>1452</v>
      </c>
      <c r="AO168" s="441" t="s">
        <v>1080</v>
      </c>
      <c r="AP168" s="440" t="s">
        <v>1079</v>
      </c>
      <c r="AQ168" s="441" t="s">
        <v>1080</v>
      </c>
      <c r="AR168" s="442" t="s">
        <v>1446</v>
      </c>
      <c r="AS168" s="440" t="s">
        <v>1450</v>
      </c>
      <c r="AT168" s="441" t="s">
        <v>1080</v>
      </c>
      <c r="AU168" s="440" t="s">
        <v>1445</v>
      </c>
      <c r="AV168" s="441" t="s">
        <v>1080</v>
      </c>
      <c r="AW168" s="442" t="s">
        <v>1446</v>
      </c>
      <c r="AX168" s="440" t="s">
        <v>1451</v>
      </c>
      <c r="AY168" s="441" t="s">
        <v>1080</v>
      </c>
      <c r="AZ168" s="440" t="s">
        <v>1452</v>
      </c>
      <c r="BA168" s="441" t="s">
        <v>1080</v>
      </c>
      <c r="BB168" s="442" t="s">
        <v>1446</v>
      </c>
      <c r="BC168" s="440" t="s">
        <v>1450</v>
      </c>
      <c r="BD168" s="441" t="s">
        <v>1080</v>
      </c>
      <c r="BE168" s="439"/>
      <c r="BF168" s="446"/>
    </row>
    <row r="169" spans="1:58" ht="17.25" customHeight="1">
      <c r="A169" s="532" t="s">
        <v>1624</v>
      </c>
      <c r="B169" s="535">
        <v>166</v>
      </c>
      <c r="C169" s="532" t="s">
        <v>1552</v>
      </c>
      <c r="D169" s="532" t="s">
        <v>649</v>
      </c>
      <c r="E169" s="532" t="s">
        <v>574</v>
      </c>
      <c r="F169" s="532" t="s">
        <v>650</v>
      </c>
      <c r="G169" s="532" t="s">
        <v>1625</v>
      </c>
      <c r="H169" s="532" t="s">
        <v>574</v>
      </c>
      <c r="I169" s="532" t="s">
        <v>650</v>
      </c>
      <c r="J169" s="532" t="s">
        <v>1625</v>
      </c>
      <c r="K169" s="532">
        <v>1031259</v>
      </c>
      <c r="L169" s="532">
        <v>2</v>
      </c>
      <c r="M169" s="438"/>
      <c r="N169" s="438"/>
      <c r="O169" s="438"/>
      <c r="P169" s="438"/>
      <c r="Q169" s="438"/>
      <c r="R169" s="438"/>
      <c r="S169" s="438"/>
      <c r="T169" s="438"/>
      <c r="U169" s="438"/>
      <c r="V169" s="438"/>
      <c r="W169" s="438"/>
      <c r="X169" s="438"/>
      <c r="Y169" s="438"/>
      <c r="Z169" s="438"/>
      <c r="AA169" s="438"/>
      <c r="AB169" s="438"/>
      <c r="AC169" s="439"/>
      <c r="AD169" s="571"/>
      <c r="AE169" s="532"/>
      <c r="AF169" s="440" t="s">
        <v>1445</v>
      </c>
      <c r="AG169" s="539" t="s">
        <v>1080</v>
      </c>
      <c r="AH169" s="442" t="s">
        <v>1446</v>
      </c>
      <c r="AI169" s="541" t="s">
        <v>1079</v>
      </c>
      <c r="AJ169" s="441" t="s">
        <v>1080</v>
      </c>
      <c r="AK169" s="440" t="s">
        <v>1447</v>
      </c>
      <c r="AL169" s="441" t="s">
        <v>1448</v>
      </c>
      <c r="AM169" s="442" t="s">
        <v>1446</v>
      </c>
      <c r="AN169" s="440" t="s">
        <v>1449</v>
      </c>
      <c r="AO169" s="441" t="s">
        <v>1448</v>
      </c>
      <c r="AP169" s="440" t="s">
        <v>1079</v>
      </c>
      <c r="AQ169" s="441" t="s">
        <v>1080</v>
      </c>
      <c r="AR169" s="442" t="s">
        <v>1446</v>
      </c>
      <c r="AS169" s="440" t="s">
        <v>1450</v>
      </c>
      <c r="AT169" s="441" t="s">
        <v>1080</v>
      </c>
      <c r="AU169" s="440" t="s">
        <v>1445</v>
      </c>
      <c r="AV169" s="441" t="s">
        <v>1080</v>
      </c>
      <c r="AW169" s="442" t="s">
        <v>1446</v>
      </c>
      <c r="AX169" s="440" t="s">
        <v>1447</v>
      </c>
      <c r="AY169" s="441" t="s">
        <v>1448</v>
      </c>
      <c r="AZ169" s="440" t="s">
        <v>1449</v>
      </c>
      <c r="BA169" s="441" t="s">
        <v>1448</v>
      </c>
      <c r="BB169" s="442" t="s">
        <v>1446</v>
      </c>
      <c r="BC169" s="440" t="s">
        <v>1450</v>
      </c>
      <c r="BD169" s="441" t="s">
        <v>1080</v>
      </c>
      <c r="BE169" s="439"/>
      <c r="BF169" s="446"/>
    </row>
    <row r="170" spans="1:58" ht="17.25" customHeight="1">
      <c r="A170" s="532" t="s">
        <v>1626</v>
      </c>
      <c r="B170" s="535">
        <v>167</v>
      </c>
      <c r="C170" s="532" t="s">
        <v>1599</v>
      </c>
      <c r="D170" s="532" t="s">
        <v>1618</v>
      </c>
      <c r="E170" s="532" t="s">
        <v>675</v>
      </c>
      <c r="F170" s="532" t="s">
        <v>1178</v>
      </c>
      <c r="G170" s="532" t="s">
        <v>1199</v>
      </c>
      <c r="H170" s="532" t="s">
        <v>675</v>
      </c>
      <c r="I170" s="532" t="s">
        <v>1178</v>
      </c>
      <c r="J170" s="532" t="s">
        <v>1199</v>
      </c>
      <c r="K170" s="532">
        <v>1071805</v>
      </c>
      <c r="L170" s="532">
        <v>3</v>
      </c>
      <c r="M170" s="438"/>
      <c r="N170" s="438"/>
      <c r="O170" s="438"/>
      <c r="P170" s="438"/>
      <c r="Q170" s="438"/>
      <c r="R170" s="438"/>
      <c r="S170" s="438"/>
      <c r="T170" s="438"/>
      <c r="U170" s="438"/>
      <c r="V170" s="438"/>
      <c r="W170" s="438"/>
      <c r="X170" s="438"/>
      <c r="Y170" s="438"/>
      <c r="Z170" s="438"/>
      <c r="AA170" s="438"/>
      <c r="AB170" s="438"/>
      <c r="AC170" s="439"/>
      <c r="AD170" s="532"/>
      <c r="AE170" s="532"/>
      <c r="AF170" s="440" t="s">
        <v>1445</v>
      </c>
      <c r="AG170" s="539" t="s">
        <v>1080</v>
      </c>
      <c r="AH170" s="442" t="s">
        <v>1446</v>
      </c>
      <c r="AI170" s="541" t="s">
        <v>1079</v>
      </c>
      <c r="AJ170" s="441" t="s">
        <v>1080</v>
      </c>
      <c r="AK170" s="440" t="s">
        <v>1451</v>
      </c>
      <c r="AL170" s="441" t="s">
        <v>1080</v>
      </c>
      <c r="AM170" s="442" t="s">
        <v>1446</v>
      </c>
      <c r="AN170" s="440" t="s">
        <v>1452</v>
      </c>
      <c r="AO170" s="441" t="s">
        <v>1080</v>
      </c>
      <c r="AP170" s="440" t="s">
        <v>1079</v>
      </c>
      <c r="AQ170" s="441" t="s">
        <v>1080</v>
      </c>
      <c r="AR170" s="442" t="s">
        <v>1446</v>
      </c>
      <c r="AS170" s="440" t="s">
        <v>1450</v>
      </c>
      <c r="AT170" s="441" t="s">
        <v>1080</v>
      </c>
      <c r="AU170" s="440" t="s">
        <v>1445</v>
      </c>
      <c r="AV170" s="441" t="s">
        <v>1080</v>
      </c>
      <c r="AW170" s="442" t="s">
        <v>1446</v>
      </c>
      <c r="AX170" s="440" t="s">
        <v>1451</v>
      </c>
      <c r="AY170" s="441" t="s">
        <v>1080</v>
      </c>
      <c r="AZ170" s="440" t="s">
        <v>1452</v>
      </c>
      <c r="BA170" s="441" t="s">
        <v>1080</v>
      </c>
      <c r="BB170" s="442" t="s">
        <v>1446</v>
      </c>
      <c r="BC170" s="440" t="s">
        <v>1450</v>
      </c>
      <c r="BD170" s="441" t="s">
        <v>1080</v>
      </c>
      <c r="BE170" s="439"/>
      <c r="BF170" s="446"/>
    </row>
    <row r="171" spans="1:58" ht="17.25" customHeight="1">
      <c r="A171" s="532" t="s">
        <v>1627</v>
      </c>
      <c r="B171" s="535">
        <v>168</v>
      </c>
      <c r="C171" s="532" t="s">
        <v>1600</v>
      </c>
      <c r="D171" s="532" t="s">
        <v>1185</v>
      </c>
      <c r="E171" s="532" t="s">
        <v>669</v>
      </c>
      <c r="F171" s="532" t="s">
        <v>1656</v>
      </c>
      <c r="G171" s="532" t="s">
        <v>1186</v>
      </c>
      <c r="H171" s="532" t="s">
        <v>669</v>
      </c>
      <c r="I171" s="532" t="s">
        <v>1656</v>
      </c>
      <c r="J171" s="532" t="s">
        <v>1186</v>
      </c>
      <c r="K171" s="532">
        <v>1066783</v>
      </c>
      <c r="L171" s="532">
        <v>3</v>
      </c>
      <c r="M171" s="438"/>
      <c r="N171" s="438"/>
      <c r="O171" s="438"/>
      <c r="P171" s="438"/>
      <c r="Q171" s="438"/>
      <c r="R171" s="438"/>
      <c r="S171" s="438"/>
      <c r="T171" s="438"/>
      <c r="U171" s="438"/>
      <c r="V171" s="438"/>
      <c r="W171" s="438"/>
      <c r="X171" s="438"/>
      <c r="Y171" s="438"/>
      <c r="Z171" s="438"/>
      <c r="AA171" s="438"/>
      <c r="AB171" s="438"/>
      <c r="AC171" s="439"/>
      <c r="AD171" s="532"/>
      <c r="AE171" s="532"/>
      <c r="AF171" s="440" t="s">
        <v>1445</v>
      </c>
      <c r="AG171" s="539" t="s">
        <v>1080</v>
      </c>
      <c r="AH171" s="442" t="s">
        <v>1446</v>
      </c>
      <c r="AI171" s="541" t="s">
        <v>1079</v>
      </c>
      <c r="AJ171" s="441" t="s">
        <v>1080</v>
      </c>
      <c r="AK171" s="440" t="s">
        <v>1451</v>
      </c>
      <c r="AL171" s="441" t="s">
        <v>1080</v>
      </c>
      <c r="AM171" s="442" t="s">
        <v>1446</v>
      </c>
      <c r="AN171" s="440" t="s">
        <v>1452</v>
      </c>
      <c r="AO171" s="441" t="s">
        <v>1080</v>
      </c>
      <c r="AP171" s="440" t="s">
        <v>1079</v>
      </c>
      <c r="AQ171" s="441" t="s">
        <v>1080</v>
      </c>
      <c r="AR171" s="442" t="s">
        <v>1446</v>
      </c>
      <c r="AS171" s="440" t="s">
        <v>1450</v>
      </c>
      <c r="AT171" s="441" t="s">
        <v>1080</v>
      </c>
      <c r="AU171" s="440" t="s">
        <v>1445</v>
      </c>
      <c r="AV171" s="441" t="s">
        <v>1080</v>
      </c>
      <c r="AW171" s="442" t="s">
        <v>1446</v>
      </c>
      <c r="AX171" s="440" t="s">
        <v>1451</v>
      </c>
      <c r="AY171" s="441" t="s">
        <v>1080</v>
      </c>
      <c r="AZ171" s="440" t="s">
        <v>1452</v>
      </c>
      <c r="BA171" s="441" t="s">
        <v>1080</v>
      </c>
      <c r="BB171" s="442" t="s">
        <v>1446</v>
      </c>
      <c r="BC171" s="440" t="s">
        <v>1450</v>
      </c>
      <c r="BD171" s="441" t="s">
        <v>1080</v>
      </c>
      <c r="BE171" s="439"/>
      <c r="BF171" s="542"/>
    </row>
    <row r="172" spans="1:58" ht="17.25" customHeight="1">
      <c r="A172" s="532" t="s">
        <v>1846</v>
      </c>
      <c r="B172" s="535">
        <v>169</v>
      </c>
      <c r="C172" s="532" t="s">
        <v>1604</v>
      </c>
      <c r="D172" s="532" t="s">
        <v>1628</v>
      </c>
      <c r="E172" s="532" t="s">
        <v>675</v>
      </c>
      <c r="F172" s="532" t="s">
        <v>1629</v>
      </c>
      <c r="G172" s="532" t="s">
        <v>1630</v>
      </c>
      <c r="H172" s="532" t="s">
        <v>675</v>
      </c>
      <c r="I172" s="532" t="s">
        <v>1629</v>
      </c>
      <c r="J172" s="532" t="s">
        <v>1630</v>
      </c>
      <c r="K172" s="532">
        <v>1076454</v>
      </c>
      <c r="L172" s="532">
        <v>0</v>
      </c>
      <c r="M172" s="438"/>
      <c r="N172" s="438"/>
      <c r="O172" s="438"/>
      <c r="P172" s="438"/>
      <c r="Q172" s="438"/>
      <c r="R172" s="438"/>
      <c r="S172" s="438"/>
      <c r="T172" s="438"/>
      <c r="U172" s="438"/>
      <c r="V172" s="438"/>
      <c r="W172" s="438"/>
      <c r="X172" s="438"/>
      <c r="Y172" s="438"/>
      <c r="Z172" s="438"/>
      <c r="AA172" s="438"/>
      <c r="AB172" s="438"/>
      <c r="AC172" s="439"/>
      <c r="AD172" s="532"/>
      <c r="AE172" s="532"/>
      <c r="AF172" s="440" t="s">
        <v>1445</v>
      </c>
      <c r="AG172" s="539" t="s">
        <v>1080</v>
      </c>
      <c r="AH172" s="442" t="s">
        <v>1446</v>
      </c>
      <c r="AI172" s="541" t="s">
        <v>1079</v>
      </c>
      <c r="AJ172" s="441" t="s">
        <v>1080</v>
      </c>
      <c r="AK172" s="440" t="s">
        <v>1451</v>
      </c>
      <c r="AL172" s="441" t="s">
        <v>1080</v>
      </c>
      <c r="AM172" s="442" t="s">
        <v>1446</v>
      </c>
      <c r="AN172" s="440" t="s">
        <v>1452</v>
      </c>
      <c r="AO172" s="441" t="s">
        <v>1080</v>
      </c>
      <c r="AP172" s="440" t="s">
        <v>1079</v>
      </c>
      <c r="AQ172" s="441" t="s">
        <v>1080</v>
      </c>
      <c r="AR172" s="442" t="s">
        <v>1446</v>
      </c>
      <c r="AS172" s="440" t="s">
        <v>1450</v>
      </c>
      <c r="AT172" s="441" t="s">
        <v>1080</v>
      </c>
      <c r="AU172" s="440" t="s">
        <v>1445</v>
      </c>
      <c r="AV172" s="441" t="s">
        <v>1080</v>
      </c>
      <c r="AW172" s="442" t="s">
        <v>1446</v>
      </c>
      <c r="AX172" s="440" t="s">
        <v>1451</v>
      </c>
      <c r="AY172" s="441" t="s">
        <v>1080</v>
      </c>
      <c r="AZ172" s="440" t="s">
        <v>1452</v>
      </c>
      <c r="BA172" s="441" t="s">
        <v>1080</v>
      </c>
      <c r="BB172" s="442" t="s">
        <v>1446</v>
      </c>
      <c r="BC172" s="440" t="s">
        <v>1450</v>
      </c>
      <c r="BD172" s="441" t="s">
        <v>1080</v>
      </c>
      <c r="BE172" s="439"/>
      <c r="BF172" s="446"/>
    </row>
    <row r="173" spans="1:58" ht="17.25" customHeight="1">
      <c r="A173" s="532" t="s">
        <v>1847</v>
      </c>
      <c r="B173" s="535">
        <v>170</v>
      </c>
      <c r="C173" s="532" t="s">
        <v>1848</v>
      </c>
      <c r="D173" s="532" t="s">
        <v>828</v>
      </c>
      <c r="E173" s="532" t="s">
        <v>574</v>
      </c>
      <c r="F173" s="532" t="s">
        <v>829</v>
      </c>
      <c r="G173" s="532" t="s">
        <v>1849</v>
      </c>
      <c r="H173" s="532" t="s">
        <v>574</v>
      </c>
      <c r="I173" s="532" t="s">
        <v>829</v>
      </c>
      <c r="J173" s="532" t="s">
        <v>1849</v>
      </c>
      <c r="K173" s="532">
        <v>1064017</v>
      </c>
      <c r="L173" s="532">
        <v>1</v>
      </c>
      <c r="M173" s="438"/>
      <c r="N173" s="438"/>
      <c r="O173" s="438"/>
      <c r="P173" s="438"/>
      <c r="Q173" s="438"/>
      <c r="R173" s="438"/>
      <c r="S173" s="438"/>
      <c r="T173" s="438"/>
      <c r="U173" s="438"/>
      <c r="V173" s="438"/>
      <c r="W173" s="438"/>
      <c r="X173" s="438"/>
      <c r="Y173" s="438"/>
      <c r="Z173" s="438"/>
      <c r="AA173" s="438"/>
      <c r="AB173" s="438"/>
      <c r="AC173" s="439"/>
      <c r="AD173" s="571"/>
      <c r="AE173" s="532"/>
      <c r="AF173" s="440" t="s">
        <v>1445</v>
      </c>
      <c r="AG173" s="539" t="s">
        <v>1080</v>
      </c>
      <c r="AH173" s="442" t="s">
        <v>1446</v>
      </c>
      <c r="AI173" s="541" t="s">
        <v>1079</v>
      </c>
      <c r="AJ173" s="441" t="s">
        <v>1080</v>
      </c>
      <c r="AK173" s="440" t="s">
        <v>1451</v>
      </c>
      <c r="AL173" s="441" t="s">
        <v>1080</v>
      </c>
      <c r="AM173" s="442" t="s">
        <v>1446</v>
      </c>
      <c r="AN173" s="440" t="s">
        <v>1452</v>
      </c>
      <c r="AO173" s="441" t="s">
        <v>1080</v>
      </c>
      <c r="AP173" s="440" t="s">
        <v>1079</v>
      </c>
      <c r="AQ173" s="441" t="s">
        <v>1080</v>
      </c>
      <c r="AR173" s="442" t="s">
        <v>1446</v>
      </c>
      <c r="AS173" s="440" t="s">
        <v>1450</v>
      </c>
      <c r="AT173" s="441" t="s">
        <v>1080</v>
      </c>
      <c r="AU173" s="440" t="s">
        <v>1445</v>
      </c>
      <c r="AV173" s="441" t="s">
        <v>1080</v>
      </c>
      <c r="AW173" s="442" t="s">
        <v>1446</v>
      </c>
      <c r="AX173" s="440" t="s">
        <v>1451</v>
      </c>
      <c r="AY173" s="441" t="s">
        <v>1080</v>
      </c>
      <c r="AZ173" s="440" t="s">
        <v>1452</v>
      </c>
      <c r="BA173" s="441" t="s">
        <v>1080</v>
      </c>
      <c r="BB173" s="442" t="s">
        <v>1446</v>
      </c>
      <c r="BC173" s="440" t="s">
        <v>1450</v>
      </c>
      <c r="BD173" s="441" t="s">
        <v>1080</v>
      </c>
      <c r="BE173" s="439"/>
      <c r="BF173" s="446"/>
    </row>
    <row r="174" spans="1:58" ht="17.25" customHeight="1">
      <c r="A174" s="532" t="s">
        <v>1850</v>
      </c>
      <c r="B174" s="535">
        <v>171</v>
      </c>
      <c r="C174" s="532" t="s">
        <v>1851</v>
      </c>
      <c r="D174" s="532" t="s">
        <v>1852</v>
      </c>
      <c r="E174" s="532" t="s">
        <v>675</v>
      </c>
      <c r="F174" s="532" t="s">
        <v>1853</v>
      </c>
      <c r="G174" s="532" t="s">
        <v>1854</v>
      </c>
      <c r="H174" s="532" t="s">
        <v>675</v>
      </c>
      <c r="I174" s="532" t="s">
        <v>1853</v>
      </c>
      <c r="J174" s="532" t="s">
        <v>1854</v>
      </c>
      <c r="K174" s="532">
        <v>1060109</v>
      </c>
      <c r="L174" s="532">
        <v>0</v>
      </c>
      <c r="M174" s="438"/>
      <c r="N174" s="438"/>
      <c r="O174" s="438"/>
      <c r="P174" s="438"/>
      <c r="Q174" s="438"/>
      <c r="R174" s="438"/>
      <c r="S174" s="438"/>
      <c r="T174" s="438"/>
      <c r="U174" s="438"/>
      <c r="V174" s="438"/>
      <c r="W174" s="438"/>
      <c r="X174" s="438"/>
      <c r="Y174" s="438"/>
      <c r="Z174" s="438"/>
      <c r="AA174" s="438"/>
      <c r="AB174" s="438"/>
      <c r="AC174" s="439"/>
      <c r="AD174" s="532"/>
      <c r="AE174" s="532"/>
      <c r="AF174" s="440" t="s">
        <v>1445</v>
      </c>
      <c r="AG174" s="539" t="s">
        <v>1080</v>
      </c>
      <c r="AH174" s="442" t="s">
        <v>1446</v>
      </c>
      <c r="AI174" s="541" t="s">
        <v>1079</v>
      </c>
      <c r="AJ174" s="441" t="s">
        <v>1080</v>
      </c>
      <c r="AK174" s="440" t="s">
        <v>1451</v>
      </c>
      <c r="AL174" s="441" t="s">
        <v>1080</v>
      </c>
      <c r="AM174" s="442" t="s">
        <v>1446</v>
      </c>
      <c r="AN174" s="440" t="s">
        <v>1452</v>
      </c>
      <c r="AO174" s="441" t="s">
        <v>1080</v>
      </c>
      <c r="AP174" s="440" t="s">
        <v>1079</v>
      </c>
      <c r="AQ174" s="441" t="s">
        <v>1080</v>
      </c>
      <c r="AR174" s="442" t="s">
        <v>1446</v>
      </c>
      <c r="AS174" s="440" t="s">
        <v>1450</v>
      </c>
      <c r="AT174" s="441" t="s">
        <v>1080</v>
      </c>
      <c r="AU174" s="440" t="s">
        <v>1445</v>
      </c>
      <c r="AV174" s="441" t="s">
        <v>1080</v>
      </c>
      <c r="AW174" s="442" t="s">
        <v>1446</v>
      </c>
      <c r="AX174" s="440" t="s">
        <v>1451</v>
      </c>
      <c r="AY174" s="441" t="s">
        <v>1080</v>
      </c>
      <c r="AZ174" s="440" t="s">
        <v>1452</v>
      </c>
      <c r="BA174" s="441" t="s">
        <v>1080</v>
      </c>
      <c r="BB174" s="442" t="s">
        <v>1446</v>
      </c>
      <c r="BC174" s="440" t="s">
        <v>1450</v>
      </c>
      <c r="BD174" s="441" t="s">
        <v>1080</v>
      </c>
      <c r="BE174" s="439"/>
      <c r="BF174" s="542"/>
    </row>
    <row r="175" spans="1:58" ht="17.25" customHeight="1">
      <c r="A175" s="532" t="s">
        <v>1855</v>
      </c>
      <c r="B175" s="535">
        <v>172</v>
      </c>
      <c r="C175" s="532" t="s">
        <v>1856</v>
      </c>
      <c r="D175" s="532" t="s">
        <v>874</v>
      </c>
      <c r="E175" s="532" t="s">
        <v>675</v>
      </c>
      <c r="F175" s="532" t="s">
        <v>875</v>
      </c>
      <c r="G175" s="532" t="s">
        <v>876</v>
      </c>
      <c r="H175" s="532" t="s">
        <v>675</v>
      </c>
      <c r="I175" s="532" t="s">
        <v>875</v>
      </c>
      <c r="J175" s="532" t="s">
        <v>876</v>
      </c>
      <c r="K175" s="532">
        <v>1059654</v>
      </c>
      <c r="L175" s="532">
        <v>8</v>
      </c>
      <c r="M175" s="438"/>
      <c r="N175" s="438"/>
      <c r="O175" s="438"/>
      <c r="P175" s="438"/>
      <c r="Q175" s="438"/>
      <c r="R175" s="438"/>
      <c r="S175" s="438"/>
      <c r="T175" s="438"/>
      <c r="U175" s="438"/>
      <c r="V175" s="438"/>
      <c r="W175" s="438"/>
      <c r="X175" s="438"/>
      <c r="Y175" s="438"/>
      <c r="Z175" s="438"/>
      <c r="AA175" s="438"/>
      <c r="AB175" s="438"/>
      <c r="AC175" s="439"/>
      <c r="AD175" s="532"/>
      <c r="AE175" s="532"/>
      <c r="AF175" s="440" t="s">
        <v>1445</v>
      </c>
      <c r="AG175" s="539" t="s">
        <v>1080</v>
      </c>
      <c r="AH175" s="442" t="s">
        <v>1446</v>
      </c>
      <c r="AI175" s="541" t="s">
        <v>1079</v>
      </c>
      <c r="AJ175" s="441" t="s">
        <v>1080</v>
      </c>
      <c r="AK175" s="440" t="s">
        <v>1451</v>
      </c>
      <c r="AL175" s="441" t="s">
        <v>1080</v>
      </c>
      <c r="AM175" s="442" t="s">
        <v>1446</v>
      </c>
      <c r="AN175" s="440" t="s">
        <v>1452</v>
      </c>
      <c r="AO175" s="441" t="s">
        <v>1080</v>
      </c>
      <c r="AP175" s="440" t="s">
        <v>1079</v>
      </c>
      <c r="AQ175" s="441" t="s">
        <v>1080</v>
      </c>
      <c r="AR175" s="442" t="s">
        <v>1446</v>
      </c>
      <c r="AS175" s="440" t="s">
        <v>1450</v>
      </c>
      <c r="AT175" s="441" t="s">
        <v>1080</v>
      </c>
      <c r="AU175" s="440" t="s">
        <v>1445</v>
      </c>
      <c r="AV175" s="441" t="s">
        <v>1080</v>
      </c>
      <c r="AW175" s="442" t="s">
        <v>1446</v>
      </c>
      <c r="AX175" s="440" t="s">
        <v>1451</v>
      </c>
      <c r="AY175" s="441" t="s">
        <v>1080</v>
      </c>
      <c r="AZ175" s="440" t="s">
        <v>1452</v>
      </c>
      <c r="BA175" s="441" t="s">
        <v>1080</v>
      </c>
      <c r="BB175" s="442" t="s">
        <v>1446</v>
      </c>
      <c r="BC175" s="440" t="s">
        <v>1450</v>
      </c>
      <c r="BD175" s="441" t="s">
        <v>1080</v>
      </c>
      <c r="BE175" s="439"/>
      <c r="BF175" s="542"/>
    </row>
    <row r="176" spans="1:58" ht="17.25" customHeight="1">
      <c r="A176" s="532" t="s">
        <v>1857</v>
      </c>
      <c r="B176" s="535">
        <v>173</v>
      </c>
      <c r="C176" s="532" t="s">
        <v>1858</v>
      </c>
      <c r="D176" s="532" t="s">
        <v>1859</v>
      </c>
      <c r="E176" s="532" t="s">
        <v>675</v>
      </c>
      <c r="F176" s="532" t="s">
        <v>1860</v>
      </c>
      <c r="G176" s="532" t="s">
        <v>876</v>
      </c>
      <c r="H176" s="532" t="s">
        <v>675</v>
      </c>
      <c r="I176" s="532" t="s">
        <v>1860</v>
      </c>
      <c r="J176" s="532" t="s">
        <v>876</v>
      </c>
      <c r="K176" s="532">
        <v>1061254</v>
      </c>
      <c r="L176" s="532">
        <v>1</v>
      </c>
      <c r="M176" s="438"/>
      <c r="N176" s="438"/>
      <c r="O176" s="438"/>
      <c r="P176" s="438"/>
      <c r="Q176" s="438"/>
      <c r="R176" s="438"/>
      <c r="S176" s="438"/>
      <c r="T176" s="438"/>
      <c r="U176" s="438"/>
      <c r="V176" s="438"/>
      <c r="W176" s="438"/>
      <c r="X176" s="438"/>
      <c r="Y176" s="438"/>
      <c r="Z176" s="438"/>
      <c r="AA176" s="438"/>
      <c r="AB176" s="438"/>
      <c r="AC176" s="439"/>
      <c r="AD176" s="532"/>
      <c r="AE176" s="532"/>
      <c r="AF176" s="440" t="s">
        <v>1445</v>
      </c>
      <c r="AG176" s="539" t="s">
        <v>1080</v>
      </c>
      <c r="AH176" s="442" t="s">
        <v>1446</v>
      </c>
      <c r="AI176" s="541" t="s">
        <v>1079</v>
      </c>
      <c r="AJ176" s="441" t="s">
        <v>1080</v>
      </c>
      <c r="AK176" s="440" t="s">
        <v>1451</v>
      </c>
      <c r="AL176" s="441" t="s">
        <v>1080</v>
      </c>
      <c r="AM176" s="442" t="s">
        <v>1446</v>
      </c>
      <c r="AN176" s="440" t="s">
        <v>1452</v>
      </c>
      <c r="AO176" s="441" t="s">
        <v>1080</v>
      </c>
      <c r="AP176" s="440" t="s">
        <v>1079</v>
      </c>
      <c r="AQ176" s="441" t="s">
        <v>1080</v>
      </c>
      <c r="AR176" s="442" t="s">
        <v>1446</v>
      </c>
      <c r="AS176" s="440" t="s">
        <v>1454</v>
      </c>
      <c r="AT176" s="441" t="s">
        <v>1080</v>
      </c>
      <c r="AU176" s="440" t="s">
        <v>1445</v>
      </c>
      <c r="AV176" s="441" t="s">
        <v>1080</v>
      </c>
      <c r="AW176" s="442" t="s">
        <v>1446</v>
      </c>
      <c r="AX176" s="440" t="s">
        <v>1451</v>
      </c>
      <c r="AY176" s="441" t="s">
        <v>1080</v>
      </c>
      <c r="AZ176" s="440" t="s">
        <v>1452</v>
      </c>
      <c r="BA176" s="441" t="s">
        <v>1080</v>
      </c>
      <c r="BB176" s="442" t="s">
        <v>1446</v>
      </c>
      <c r="BC176" s="440" t="s">
        <v>1454</v>
      </c>
      <c r="BD176" s="441" t="s">
        <v>1080</v>
      </c>
      <c r="BE176" s="439"/>
      <c r="BF176" s="446"/>
    </row>
    <row r="177" spans="1:58" ht="17.25" customHeight="1">
      <c r="A177" s="532" t="s">
        <v>1861</v>
      </c>
      <c r="B177" s="535">
        <v>174</v>
      </c>
      <c r="C177" s="532" t="s">
        <v>1862</v>
      </c>
      <c r="D177" s="532" t="s">
        <v>1863</v>
      </c>
      <c r="E177" s="532" t="s">
        <v>675</v>
      </c>
      <c r="F177" s="532" t="s">
        <v>1864</v>
      </c>
      <c r="G177" s="532" t="s">
        <v>1865</v>
      </c>
      <c r="H177" s="532" t="s">
        <v>675</v>
      </c>
      <c r="I177" s="532" t="s">
        <v>1864</v>
      </c>
      <c r="J177" s="532" t="s">
        <v>1865</v>
      </c>
      <c r="K177" s="532">
        <v>1078343</v>
      </c>
      <c r="L177" s="532">
        <v>0</v>
      </c>
      <c r="M177" s="438"/>
      <c r="N177" s="438"/>
      <c r="O177" s="438"/>
      <c r="P177" s="438"/>
      <c r="Q177" s="438"/>
      <c r="R177" s="438"/>
      <c r="S177" s="438"/>
      <c r="T177" s="438"/>
      <c r="U177" s="438"/>
      <c r="V177" s="438"/>
      <c r="W177" s="438"/>
      <c r="X177" s="438"/>
      <c r="Y177" s="438"/>
      <c r="Z177" s="438"/>
      <c r="AA177" s="438"/>
      <c r="AB177" s="438"/>
      <c r="AC177" s="439"/>
      <c r="AD177" s="532"/>
      <c r="AE177" s="532"/>
      <c r="AF177" s="440" t="s">
        <v>1445</v>
      </c>
      <c r="AG177" s="539" t="s">
        <v>1080</v>
      </c>
      <c r="AH177" s="442" t="s">
        <v>1446</v>
      </c>
      <c r="AI177" s="541" t="s">
        <v>1079</v>
      </c>
      <c r="AJ177" s="441" t="s">
        <v>1080</v>
      </c>
      <c r="AK177" s="440" t="s">
        <v>1451</v>
      </c>
      <c r="AL177" s="441" t="s">
        <v>1080</v>
      </c>
      <c r="AM177" s="442" t="s">
        <v>1446</v>
      </c>
      <c r="AN177" s="440" t="s">
        <v>1452</v>
      </c>
      <c r="AO177" s="441" t="s">
        <v>1080</v>
      </c>
      <c r="AP177" s="440" t="s">
        <v>1079</v>
      </c>
      <c r="AQ177" s="441" t="s">
        <v>1080</v>
      </c>
      <c r="AR177" s="442" t="s">
        <v>1446</v>
      </c>
      <c r="AS177" s="440" t="s">
        <v>1450</v>
      </c>
      <c r="AT177" s="441" t="s">
        <v>1080</v>
      </c>
      <c r="AU177" s="440" t="s">
        <v>1445</v>
      </c>
      <c r="AV177" s="441" t="s">
        <v>1080</v>
      </c>
      <c r="AW177" s="442" t="s">
        <v>1446</v>
      </c>
      <c r="AX177" s="440" t="s">
        <v>1451</v>
      </c>
      <c r="AY177" s="441" t="s">
        <v>1080</v>
      </c>
      <c r="AZ177" s="440" t="s">
        <v>1452</v>
      </c>
      <c r="BA177" s="441" t="s">
        <v>1080</v>
      </c>
      <c r="BB177" s="442" t="s">
        <v>1446</v>
      </c>
      <c r="BC177" s="440" t="s">
        <v>1450</v>
      </c>
      <c r="BD177" s="441" t="s">
        <v>1080</v>
      </c>
      <c r="BE177" s="439"/>
      <c r="BF177" s="542"/>
    </row>
    <row r="178" spans="1:58" ht="17.25" customHeight="1">
      <c r="A178" s="532" t="s">
        <v>1866</v>
      </c>
      <c r="B178" s="535">
        <v>175</v>
      </c>
      <c r="C178" s="532" t="s">
        <v>1867</v>
      </c>
      <c r="D178" s="532" t="s">
        <v>1738</v>
      </c>
      <c r="E178" s="532" t="s">
        <v>675</v>
      </c>
      <c r="F178" s="532" t="s">
        <v>896</v>
      </c>
      <c r="G178" s="532" t="s">
        <v>1843</v>
      </c>
      <c r="H178" s="532" t="s">
        <v>675</v>
      </c>
      <c r="I178" s="532" t="s">
        <v>896</v>
      </c>
      <c r="J178" s="532" t="s">
        <v>1843</v>
      </c>
      <c r="K178" s="532">
        <v>1075222</v>
      </c>
      <c r="L178" s="532">
        <v>4</v>
      </c>
      <c r="M178" s="438"/>
      <c r="N178" s="438"/>
      <c r="O178" s="438"/>
      <c r="P178" s="438"/>
      <c r="Q178" s="438"/>
      <c r="R178" s="438"/>
      <c r="S178" s="438"/>
      <c r="T178" s="438"/>
      <c r="U178" s="438"/>
      <c r="V178" s="438"/>
      <c r="W178" s="438"/>
      <c r="X178" s="438"/>
      <c r="Y178" s="438"/>
      <c r="Z178" s="438"/>
      <c r="AA178" s="438"/>
      <c r="AB178" s="438"/>
      <c r="AC178" s="439"/>
      <c r="AD178" s="532"/>
      <c r="AE178" s="532"/>
      <c r="AF178" s="440" t="s">
        <v>1445</v>
      </c>
      <c r="AG178" s="539" t="s">
        <v>1080</v>
      </c>
      <c r="AH178" s="442" t="s">
        <v>1446</v>
      </c>
      <c r="AI178" s="541" t="s">
        <v>1079</v>
      </c>
      <c r="AJ178" s="441" t="s">
        <v>1080</v>
      </c>
      <c r="AK178" s="440" t="s">
        <v>1447</v>
      </c>
      <c r="AL178" s="441" t="s">
        <v>1080</v>
      </c>
      <c r="AM178" s="442" t="s">
        <v>1446</v>
      </c>
      <c r="AN178" s="440" t="s">
        <v>1449</v>
      </c>
      <c r="AO178" s="441" t="s">
        <v>1080</v>
      </c>
      <c r="AP178" s="440" t="s">
        <v>1079</v>
      </c>
      <c r="AQ178" s="441" t="s">
        <v>1080</v>
      </c>
      <c r="AR178" s="442" t="s">
        <v>1446</v>
      </c>
      <c r="AS178" s="440" t="s">
        <v>1450</v>
      </c>
      <c r="AT178" s="441" t="s">
        <v>1080</v>
      </c>
      <c r="AU178" s="440" t="s">
        <v>1445</v>
      </c>
      <c r="AV178" s="441" t="s">
        <v>1080</v>
      </c>
      <c r="AW178" s="442" t="s">
        <v>1446</v>
      </c>
      <c r="AX178" s="440" t="s">
        <v>1447</v>
      </c>
      <c r="AY178" s="441" t="s">
        <v>1080</v>
      </c>
      <c r="AZ178" s="440" t="s">
        <v>1449</v>
      </c>
      <c r="BA178" s="441" t="s">
        <v>1080</v>
      </c>
      <c r="BB178" s="442" t="s">
        <v>1446</v>
      </c>
      <c r="BC178" s="440" t="s">
        <v>1450</v>
      </c>
      <c r="BD178" s="441" t="s">
        <v>1080</v>
      </c>
      <c r="BE178" s="439"/>
      <c r="BF178" s="542"/>
    </row>
    <row r="179" spans="1:58" ht="17.25" customHeight="1">
      <c r="A179" s="532" t="s">
        <v>949</v>
      </c>
      <c r="B179" s="535">
        <v>201</v>
      </c>
      <c r="C179" s="532" t="s">
        <v>1040</v>
      </c>
      <c r="D179" s="532" t="s">
        <v>1744</v>
      </c>
      <c r="E179" s="532" t="s">
        <v>574</v>
      </c>
      <c r="F179" s="532" t="s">
        <v>736</v>
      </c>
      <c r="G179" s="532" t="s">
        <v>1206</v>
      </c>
      <c r="H179" s="532" t="s">
        <v>574</v>
      </c>
      <c r="I179" s="532" t="s">
        <v>736</v>
      </c>
      <c r="J179" s="532" t="s">
        <v>1206</v>
      </c>
      <c r="K179" s="532">
        <v>1004363</v>
      </c>
      <c r="L179" s="532">
        <v>0</v>
      </c>
      <c r="M179" s="438"/>
      <c r="N179" s="438"/>
      <c r="O179" s="438"/>
      <c r="P179" s="438"/>
      <c r="Q179" s="438"/>
      <c r="R179" s="438"/>
      <c r="S179" s="438"/>
      <c r="T179" s="438"/>
      <c r="U179" s="438"/>
      <c r="V179" s="438"/>
      <c r="W179" s="438"/>
      <c r="X179" s="438"/>
      <c r="Y179" s="438"/>
      <c r="Z179" s="438"/>
      <c r="AA179" s="438"/>
      <c r="AB179" s="438"/>
      <c r="AC179" s="439"/>
      <c r="AD179" s="532"/>
      <c r="AE179" s="532"/>
      <c r="AF179" s="440" t="s">
        <v>1445</v>
      </c>
      <c r="AG179" s="539" t="s">
        <v>1080</v>
      </c>
      <c r="AH179" s="442" t="s">
        <v>1446</v>
      </c>
      <c r="AI179" s="541" t="s">
        <v>1079</v>
      </c>
      <c r="AJ179" s="441" t="s">
        <v>1080</v>
      </c>
      <c r="AK179" s="440" t="s">
        <v>1451</v>
      </c>
      <c r="AL179" s="441" t="s">
        <v>1080</v>
      </c>
      <c r="AM179" s="442" t="s">
        <v>1446</v>
      </c>
      <c r="AN179" s="440" t="s">
        <v>1452</v>
      </c>
      <c r="AO179" s="441" t="s">
        <v>1080</v>
      </c>
      <c r="AP179" s="440" t="s">
        <v>1079</v>
      </c>
      <c r="AQ179" s="441" t="s">
        <v>1080</v>
      </c>
      <c r="AR179" s="442" t="s">
        <v>1446</v>
      </c>
      <c r="AS179" s="440" t="s">
        <v>1450</v>
      </c>
      <c r="AT179" s="441" t="s">
        <v>1080</v>
      </c>
      <c r="AU179" s="440" t="s">
        <v>1445</v>
      </c>
      <c r="AV179" s="441" t="s">
        <v>1080</v>
      </c>
      <c r="AW179" s="442" t="s">
        <v>1446</v>
      </c>
      <c r="AX179" s="440" t="s">
        <v>1451</v>
      </c>
      <c r="AY179" s="441" t="s">
        <v>1080</v>
      </c>
      <c r="AZ179" s="440" t="s">
        <v>1452</v>
      </c>
      <c r="BA179" s="441" t="s">
        <v>1080</v>
      </c>
      <c r="BB179" s="442" t="s">
        <v>1446</v>
      </c>
      <c r="BC179" s="440" t="s">
        <v>1450</v>
      </c>
      <c r="BD179" s="441" t="s">
        <v>1080</v>
      </c>
      <c r="BE179" s="439"/>
      <c r="BF179" s="446"/>
    </row>
    <row r="180" spans="1:58" ht="17.25" customHeight="1">
      <c r="A180" s="532" t="s">
        <v>950</v>
      </c>
      <c r="B180" s="535">
        <v>202</v>
      </c>
      <c r="C180" s="532" t="s">
        <v>1041</v>
      </c>
      <c r="D180" s="532" t="s">
        <v>1745</v>
      </c>
      <c r="E180" s="532" t="s">
        <v>574</v>
      </c>
      <c r="F180" s="532" t="s">
        <v>951</v>
      </c>
      <c r="G180" s="532" t="s">
        <v>952</v>
      </c>
      <c r="H180" s="532" t="s">
        <v>574</v>
      </c>
      <c r="I180" s="532" t="s">
        <v>951</v>
      </c>
      <c r="J180" s="532" t="s">
        <v>952</v>
      </c>
      <c r="K180" s="532">
        <v>1030451</v>
      </c>
      <c r="L180" s="532">
        <v>0</v>
      </c>
      <c r="M180" s="438"/>
      <c r="N180" s="438"/>
      <c r="O180" s="438"/>
      <c r="P180" s="438"/>
      <c r="Q180" s="438"/>
      <c r="R180" s="438"/>
      <c r="S180" s="438"/>
      <c r="T180" s="438"/>
      <c r="U180" s="438"/>
      <c r="V180" s="438"/>
      <c r="W180" s="438"/>
      <c r="X180" s="438"/>
      <c r="Y180" s="438"/>
      <c r="Z180" s="438"/>
      <c r="AA180" s="438"/>
      <c r="AB180" s="438"/>
      <c r="AC180" s="439"/>
      <c r="AD180" s="532"/>
      <c r="AE180" s="532"/>
      <c r="AF180" s="440" t="s">
        <v>1445</v>
      </c>
      <c r="AG180" s="539" t="s">
        <v>1080</v>
      </c>
      <c r="AH180" s="442" t="s">
        <v>1446</v>
      </c>
      <c r="AI180" s="541" t="s">
        <v>1079</v>
      </c>
      <c r="AJ180" s="441" t="s">
        <v>1080</v>
      </c>
      <c r="AK180" s="440" t="s">
        <v>1451</v>
      </c>
      <c r="AL180" s="441" t="s">
        <v>1080</v>
      </c>
      <c r="AM180" s="442" t="s">
        <v>1446</v>
      </c>
      <c r="AN180" s="440" t="s">
        <v>1452</v>
      </c>
      <c r="AO180" s="441" t="s">
        <v>1080</v>
      </c>
      <c r="AP180" s="440" t="s">
        <v>1079</v>
      </c>
      <c r="AQ180" s="441" t="s">
        <v>1080</v>
      </c>
      <c r="AR180" s="442" t="s">
        <v>1446</v>
      </c>
      <c r="AS180" s="440" t="s">
        <v>1454</v>
      </c>
      <c r="AT180" s="441" t="s">
        <v>1080</v>
      </c>
      <c r="AU180" s="440" t="s">
        <v>1445</v>
      </c>
      <c r="AV180" s="441" t="s">
        <v>1080</v>
      </c>
      <c r="AW180" s="442" t="s">
        <v>1446</v>
      </c>
      <c r="AX180" s="440" t="s">
        <v>1451</v>
      </c>
      <c r="AY180" s="441" t="s">
        <v>1080</v>
      </c>
      <c r="AZ180" s="440" t="s">
        <v>1452</v>
      </c>
      <c r="BA180" s="441" t="s">
        <v>1080</v>
      </c>
      <c r="BB180" s="442" t="s">
        <v>1446</v>
      </c>
      <c r="BC180" s="440" t="s">
        <v>1454</v>
      </c>
      <c r="BD180" s="441" t="s">
        <v>1080</v>
      </c>
      <c r="BE180" s="439"/>
      <c r="BF180" s="542"/>
    </row>
    <row r="181" spans="1:58" ht="17.25" customHeight="1">
      <c r="A181" s="532" t="s">
        <v>953</v>
      </c>
      <c r="B181" s="535">
        <v>203</v>
      </c>
      <c r="C181" s="532" t="s">
        <v>1042</v>
      </c>
      <c r="D181" s="532" t="s">
        <v>1746</v>
      </c>
      <c r="E181" s="532" t="s">
        <v>574</v>
      </c>
      <c r="F181" s="532" t="s">
        <v>954</v>
      </c>
      <c r="G181" s="532" t="s">
        <v>955</v>
      </c>
      <c r="H181" s="532" t="s">
        <v>574</v>
      </c>
      <c r="I181" s="532" t="s">
        <v>954</v>
      </c>
      <c r="J181" s="532" t="s">
        <v>955</v>
      </c>
      <c r="K181" s="532">
        <v>1060169</v>
      </c>
      <c r="L181" s="532">
        <v>0</v>
      </c>
      <c r="M181" s="438"/>
      <c r="N181" s="438"/>
      <c r="O181" s="438"/>
      <c r="P181" s="438"/>
      <c r="Q181" s="438"/>
      <c r="R181" s="438"/>
      <c r="S181" s="438"/>
      <c r="T181" s="438"/>
      <c r="U181" s="438"/>
      <c r="V181" s="438"/>
      <c r="W181" s="438"/>
      <c r="X181" s="438"/>
      <c r="Y181" s="438"/>
      <c r="Z181" s="438"/>
      <c r="AA181" s="438"/>
      <c r="AB181" s="438"/>
      <c r="AC181" s="439"/>
      <c r="AD181" s="532"/>
      <c r="AE181" s="532"/>
      <c r="AF181" s="440" t="s">
        <v>1445</v>
      </c>
      <c r="AG181" s="539" t="s">
        <v>1080</v>
      </c>
      <c r="AH181" s="442" t="s">
        <v>1446</v>
      </c>
      <c r="AI181" s="541" t="s">
        <v>1079</v>
      </c>
      <c r="AJ181" s="441" t="s">
        <v>1080</v>
      </c>
      <c r="AK181" s="440" t="s">
        <v>1447</v>
      </c>
      <c r="AL181" s="441" t="s">
        <v>1448</v>
      </c>
      <c r="AM181" s="442" t="s">
        <v>1446</v>
      </c>
      <c r="AN181" s="440" t="s">
        <v>1449</v>
      </c>
      <c r="AO181" s="441" t="s">
        <v>1448</v>
      </c>
      <c r="AP181" s="440" t="s">
        <v>1079</v>
      </c>
      <c r="AQ181" s="441" t="s">
        <v>1080</v>
      </c>
      <c r="AR181" s="442" t="s">
        <v>1446</v>
      </c>
      <c r="AS181" s="440" t="s">
        <v>1450</v>
      </c>
      <c r="AT181" s="441" t="s">
        <v>1080</v>
      </c>
      <c r="AU181" s="440" t="s">
        <v>1445</v>
      </c>
      <c r="AV181" s="441" t="s">
        <v>1080</v>
      </c>
      <c r="AW181" s="442" t="s">
        <v>1446</v>
      </c>
      <c r="AX181" s="440" t="s">
        <v>1447</v>
      </c>
      <c r="AY181" s="441" t="s">
        <v>1448</v>
      </c>
      <c r="AZ181" s="440" t="s">
        <v>1449</v>
      </c>
      <c r="BA181" s="441" t="s">
        <v>1448</v>
      </c>
      <c r="BB181" s="442" t="s">
        <v>1446</v>
      </c>
      <c r="BC181" s="440" t="s">
        <v>1450</v>
      </c>
      <c r="BD181" s="441" t="s">
        <v>1080</v>
      </c>
      <c r="BE181" s="439"/>
      <c r="BF181" s="542"/>
    </row>
    <row r="182" spans="1:58" ht="17.25" customHeight="1">
      <c r="A182" s="532" t="s">
        <v>956</v>
      </c>
      <c r="B182" s="535">
        <v>204</v>
      </c>
      <c r="C182" s="532" t="s">
        <v>1043</v>
      </c>
      <c r="D182" s="532" t="s">
        <v>1747</v>
      </c>
      <c r="E182" s="532" t="s">
        <v>574</v>
      </c>
      <c r="F182" s="532" t="s">
        <v>957</v>
      </c>
      <c r="G182" s="532" t="s">
        <v>958</v>
      </c>
      <c r="H182" s="532" t="s">
        <v>574</v>
      </c>
      <c r="I182" s="532" t="s">
        <v>957</v>
      </c>
      <c r="J182" s="532" t="s">
        <v>958</v>
      </c>
      <c r="K182" s="532">
        <v>1056056</v>
      </c>
      <c r="L182" s="532">
        <v>0</v>
      </c>
      <c r="M182" s="438"/>
      <c r="N182" s="438"/>
      <c r="O182" s="438"/>
      <c r="P182" s="438"/>
      <c r="Q182" s="438"/>
      <c r="R182" s="438"/>
      <c r="S182" s="438"/>
      <c r="T182" s="438"/>
      <c r="U182" s="438"/>
      <c r="V182" s="438"/>
      <c r="W182" s="438"/>
      <c r="X182" s="438"/>
      <c r="Y182" s="438"/>
      <c r="Z182" s="438"/>
      <c r="AA182" s="438"/>
      <c r="AB182" s="438"/>
      <c r="AC182" s="439"/>
      <c r="AD182" s="532"/>
      <c r="AE182" s="532"/>
      <c r="AF182" s="440" t="s">
        <v>1445</v>
      </c>
      <c r="AG182" s="539" t="s">
        <v>1080</v>
      </c>
      <c r="AH182" s="442" t="s">
        <v>1446</v>
      </c>
      <c r="AI182" s="541" t="s">
        <v>1079</v>
      </c>
      <c r="AJ182" s="441" t="s">
        <v>1080</v>
      </c>
      <c r="AK182" s="440" t="s">
        <v>1451</v>
      </c>
      <c r="AL182" s="441" t="s">
        <v>1080</v>
      </c>
      <c r="AM182" s="442" t="s">
        <v>1446</v>
      </c>
      <c r="AN182" s="440" t="s">
        <v>1452</v>
      </c>
      <c r="AO182" s="441" t="s">
        <v>1080</v>
      </c>
      <c r="AP182" s="440" t="s">
        <v>1079</v>
      </c>
      <c r="AQ182" s="441" t="s">
        <v>1080</v>
      </c>
      <c r="AR182" s="442" t="s">
        <v>1446</v>
      </c>
      <c r="AS182" s="440" t="s">
        <v>1450</v>
      </c>
      <c r="AT182" s="441" t="s">
        <v>1080</v>
      </c>
      <c r="AU182" s="440" t="s">
        <v>1445</v>
      </c>
      <c r="AV182" s="441" t="s">
        <v>1080</v>
      </c>
      <c r="AW182" s="442" t="s">
        <v>1446</v>
      </c>
      <c r="AX182" s="440" t="s">
        <v>1451</v>
      </c>
      <c r="AY182" s="441" t="s">
        <v>1080</v>
      </c>
      <c r="AZ182" s="440" t="s">
        <v>1452</v>
      </c>
      <c r="BA182" s="441" t="s">
        <v>1080</v>
      </c>
      <c r="BB182" s="442" t="s">
        <v>1446</v>
      </c>
      <c r="BC182" s="440" t="s">
        <v>1450</v>
      </c>
      <c r="BD182" s="441" t="s">
        <v>1080</v>
      </c>
      <c r="BE182" s="439"/>
      <c r="BF182" s="446"/>
    </row>
    <row r="183" spans="1:58" ht="17.25" customHeight="1">
      <c r="A183" s="532" t="s">
        <v>959</v>
      </c>
      <c r="B183" s="535">
        <v>205</v>
      </c>
      <c r="C183" s="532" t="s">
        <v>1868</v>
      </c>
      <c r="D183" s="532" t="s">
        <v>1748</v>
      </c>
      <c r="E183" s="532" t="s">
        <v>669</v>
      </c>
      <c r="F183" s="532" t="s">
        <v>1869</v>
      </c>
      <c r="G183" s="532" t="s">
        <v>960</v>
      </c>
      <c r="H183" s="532" t="s">
        <v>669</v>
      </c>
      <c r="I183" s="532" t="s">
        <v>1869</v>
      </c>
      <c r="J183" s="532" t="s">
        <v>960</v>
      </c>
      <c r="K183" s="532">
        <v>1053305</v>
      </c>
      <c r="L183" s="532">
        <v>0</v>
      </c>
      <c r="M183" s="438"/>
      <c r="N183" s="438"/>
      <c r="O183" s="438"/>
      <c r="P183" s="438"/>
      <c r="Q183" s="438"/>
      <c r="R183" s="438"/>
      <c r="S183" s="438"/>
      <c r="T183" s="438"/>
      <c r="U183" s="438"/>
      <c r="V183" s="438"/>
      <c r="W183" s="438"/>
      <c r="X183" s="438"/>
      <c r="Y183" s="438"/>
      <c r="Z183" s="438"/>
      <c r="AA183" s="438"/>
      <c r="AB183" s="438"/>
      <c r="AC183" s="439"/>
      <c r="AD183" s="532"/>
      <c r="AE183" s="532"/>
      <c r="AF183" s="440" t="s">
        <v>1445</v>
      </c>
      <c r="AG183" s="539" t="s">
        <v>1080</v>
      </c>
      <c r="AH183" s="442" t="s">
        <v>1446</v>
      </c>
      <c r="AI183" s="541" t="s">
        <v>1079</v>
      </c>
      <c r="AJ183" s="441" t="s">
        <v>1080</v>
      </c>
      <c r="AK183" s="440" t="s">
        <v>1451</v>
      </c>
      <c r="AL183" s="441" t="s">
        <v>1080</v>
      </c>
      <c r="AM183" s="442" t="s">
        <v>1446</v>
      </c>
      <c r="AN183" s="440" t="s">
        <v>1452</v>
      </c>
      <c r="AO183" s="441" t="s">
        <v>1080</v>
      </c>
      <c r="AP183" s="440" t="s">
        <v>1079</v>
      </c>
      <c r="AQ183" s="441" t="s">
        <v>1080</v>
      </c>
      <c r="AR183" s="442" t="s">
        <v>1446</v>
      </c>
      <c r="AS183" s="440" t="s">
        <v>1450</v>
      </c>
      <c r="AT183" s="441" t="s">
        <v>1080</v>
      </c>
      <c r="AU183" s="440" t="s">
        <v>1445</v>
      </c>
      <c r="AV183" s="441" t="s">
        <v>1080</v>
      </c>
      <c r="AW183" s="442" t="s">
        <v>1446</v>
      </c>
      <c r="AX183" s="440" t="s">
        <v>1451</v>
      </c>
      <c r="AY183" s="441" t="s">
        <v>1080</v>
      </c>
      <c r="AZ183" s="440" t="s">
        <v>1452</v>
      </c>
      <c r="BA183" s="441" t="s">
        <v>1080</v>
      </c>
      <c r="BB183" s="442" t="s">
        <v>1446</v>
      </c>
      <c r="BC183" s="440" t="s">
        <v>1450</v>
      </c>
      <c r="BD183" s="441" t="s">
        <v>1080</v>
      </c>
      <c r="BE183" s="439"/>
      <c r="BF183" s="542"/>
    </row>
    <row r="184" spans="1:58" ht="17.25" customHeight="1">
      <c r="A184" s="532" t="s">
        <v>961</v>
      </c>
      <c r="B184" s="535">
        <v>206</v>
      </c>
      <c r="C184" s="532" t="s">
        <v>1870</v>
      </c>
      <c r="D184" s="532" t="s">
        <v>1749</v>
      </c>
      <c r="E184" s="532" t="s">
        <v>574</v>
      </c>
      <c r="F184" s="532" t="s">
        <v>663</v>
      </c>
      <c r="G184" s="532" t="s">
        <v>962</v>
      </c>
      <c r="H184" s="532" t="s">
        <v>574</v>
      </c>
      <c r="I184" s="532" t="s">
        <v>663</v>
      </c>
      <c r="J184" s="532" t="s">
        <v>962</v>
      </c>
      <c r="K184" s="532">
        <v>1061824</v>
      </c>
      <c r="L184" s="532">
        <v>0</v>
      </c>
      <c r="M184" s="438"/>
      <c r="N184" s="438"/>
      <c r="O184" s="438"/>
      <c r="P184" s="438"/>
      <c r="Q184" s="438"/>
      <c r="R184" s="438"/>
      <c r="S184" s="438"/>
      <c r="T184" s="438"/>
      <c r="U184" s="438"/>
      <c r="V184" s="438"/>
      <c r="W184" s="438"/>
      <c r="X184" s="438"/>
      <c r="Y184" s="438"/>
      <c r="Z184" s="438"/>
      <c r="AA184" s="438"/>
      <c r="AB184" s="438"/>
      <c r="AC184" s="439"/>
      <c r="AD184" s="532"/>
      <c r="AE184" s="532"/>
      <c r="AF184" s="440" t="s">
        <v>1445</v>
      </c>
      <c r="AG184" s="539" t="s">
        <v>1448</v>
      </c>
      <c r="AH184" s="442" t="s">
        <v>1446</v>
      </c>
      <c r="AI184" s="541" t="s">
        <v>1079</v>
      </c>
      <c r="AJ184" s="441" t="s">
        <v>1448</v>
      </c>
      <c r="AK184" s="440" t="s">
        <v>1451</v>
      </c>
      <c r="AL184" s="441" t="s">
        <v>1080</v>
      </c>
      <c r="AM184" s="442" t="s">
        <v>1446</v>
      </c>
      <c r="AN184" s="440" t="s">
        <v>1452</v>
      </c>
      <c r="AO184" s="441" t="s">
        <v>1080</v>
      </c>
      <c r="AP184" s="440" t="s">
        <v>1079</v>
      </c>
      <c r="AQ184" s="441" t="s">
        <v>1448</v>
      </c>
      <c r="AR184" s="442" t="s">
        <v>1446</v>
      </c>
      <c r="AS184" s="440" t="e">
        <v>#VALUE!</v>
      </c>
      <c r="AT184" s="441" t="e">
        <v>#VALUE!</v>
      </c>
      <c r="AU184" s="440" t="s">
        <v>1445</v>
      </c>
      <c r="AV184" s="441" t="s">
        <v>1448</v>
      </c>
      <c r="AW184" s="442" t="s">
        <v>1446</v>
      </c>
      <c r="AX184" s="440" t="s">
        <v>1451</v>
      </c>
      <c r="AY184" s="441" t="s">
        <v>1080</v>
      </c>
      <c r="AZ184" s="440" t="s">
        <v>1452</v>
      </c>
      <c r="BA184" s="441" t="s">
        <v>1080</v>
      </c>
      <c r="BB184" s="442" t="s">
        <v>1446</v>
      </c>
      <c r="BC184" s="440" t="e">
        <v>#VALUE!</v>
      </c>
      <c r="BD184" s="441" t="e">
        <v>#VALUE!</v>
      </c>
      <c r="BE184" s="439"/>
      <c r="BF184" s="542"/>
    </row>
    <row r="185" spans="1:58" ht="17.25" customHeight="1">
      <c r="A185" s="532" t="s">
        <v>963</v>
      </c>
      <c r="B185" s="535">
        <v>207</v>
      </c>
      <c r="C185" s="532" t="s">
        <v>1871</v>
      </c>
      <c r="D185" s="532" t="s">
        <v>1750</v>
      </c>
      <c r="E185" s="532" t="s">
        <v>574</v>
      </c>
      <c r="F185" s="532" t="s">
        <v>964</v>
      </c>
      <c r="G185" s="532" t="s">
        <v>965</v>
      </c>
      <c r="H185" s="532" t="s">
        <v>574</v>
      </c>
      <c r="I185" s="532" t="s">
        <v>964</v>
      </c>
      <c r="J185" s="532" t="s">
        <v>965</v>
      </c>
      <c r="K185" s="532">
        <v>1061863</v>
      </c>
      <c r="L185" s="532">
        <v>0</v>
      </c>
      <c r="M185" s="438"/>
      <c r="N185" s="438"/>
      <c r="O185" s="438"/>
      <c r="P185" s="438"/>
      <c r="Q185" s="438"/>
      <c r="R185" s="438"/>
      <c r="S185" s="438"/>
      <c r="T185" s="438"/>
      <c r="U185" s="438"/>
      <c r="V185" s="438"/>
      <c r="W185" s="438"/>
      <c r="X185" s="438"/>
      <c r="Y185" s="438"/>
      <c r="Z185" s="438"/>
      <c r="AA185" s="438"/>
      <c r="AB185" s="438"/>
      <c r="AC185" s="439"/>
      <c r="AD185" s="532"/>
      <c r="AE185" s="532"/>
      <c r="AF185" s="440" t="s">
        <v>1445</v>
      </c>
      <c r="AG185" s="539" t="s">
        <v>1080</v>
      </c>
      <c r="AH185" s="442" t="s">
        <v>1446</v>
      </c>
      <c r="AI185" s="541" t="s">
        <v>1079</v>
      </c>
      <c r="AJ185" s="441" t="s">
        <v>1080</v>
      </c>
      <c r="AK185" s="440" t="s">
        <v>1451</v>
      </c>
      <c r="AL185" s="441" t="s">
        <v>1080</v>
      </c>
      <c r="AM185" s="442" t="s">
        <v>1446</v>
      </c>
      <c r="AN185" s="440" t="s">
        <v>1452</v>
      </c>
      <c r="AO185" s="441" t="s">
        <v>1080</v>
      </c>
      <c r="AP185" s="440" t="s">
        <v>1079</v>
      </c>
      <c r="AQ185" s="441" t="s">
        <v>1080</v>
      </c>
      <c r="AR185" s="442" t="s">
        <v>1446</v>
      </c>
      <c r="AS185" s="440" t="s">
        <v>1450</v>
      </c>
      <c r="AT185" s="441" t="s">
        <v>1080</v>
      </c>
      <c r="AU185" s="440" t="s">
        <v>1445</v>
      </c>
      <c r="AV185" s="441" t="s">
        <v>1080</v>
      </c>
      <c r="AW185" s="442" t="s">
        <v>1446</v>
      </c>
      <c r="AX185" s="440" t="s">
        <v>1451</v>
      </c>
      <c r="AY185" s="441" t="s">
        <v>1080</v>
      </c>
      <c r="AZ185" s="440" t="s">
        <v>1452</v>
      </c>
      <c r="BA185" s="441" t="s">
        <v>1080</v>
      </c>
      <c r="BB185" s="442" t="s">
        <v>1446</v>
      </c>
      <c r="BC185" s="440" t="s">
        <v>1450</v>
      </c>
      <c r="BD185" s="441" t="s">
        <v>1080</v>
      </c>
      <c r="BE185" s="439"/>
      <c r="BF185" s="542"/>
    </row>
    <row r="186" spans="1:58" ht="17.25" customHeight="1">
      <c r="A186" s="532" t="s">
        <v>966</v>
      </c>
      <c r="B186" s="535">
        <v>208</v>
      </c>
      <c r="C186" s="532" t="s">
        <v>1872</v>
      </c>
      <c r="D186" s="532" t="s">
        <v>864</v>
      </c>
      <c r="E186" s="532" t="s">
        <v>574</v>
      </c>
      <c r="F186" s="532" t="s">
        <v>865</v>
      </c>
      <c r="G186" s="532" t="s">
        <v>967</v>
      </c>
      <c r="H186" s="532" t="s">
        <v>574</v>
      </c>
      <c r="I186" s="532" t="s">
        <v>865</v>
      </c>
      <c r="J186" s="532" t="s">
        <v>967</v>
      </c>
      <c r="K186" s="532">
        <v>1061841</v>
      </c>
      <c r="L186" s="532">
        <v>0</v>
      </c>
      <c r="M186" s="438"/>
      <c r="N186" s="438"/>
      <c r="O186" s="438"/>
      <c r="P186" s="438"/>
      <c r="Q186" s="438"/>
      <c r="R186" s="438"/>
      <c r="S186" s="438"/>
      <c r="T186" s="438"/>
      <c r="U186" s="438"/>
      <c r="V186" s="438"/>
      <c r="W186" s="438"/>
      <c r="X186" s="438"/>
      <c r="Y186" s="438"/>
      <c r="Z186" s="438"/>
      <c r="AA186" s="438"/>
      <c r="AB186" s="438"/>
      <c r="AC186" s="439"/>
      <c r="AD186" s="532"/>
      <c r="AE186" s="532"/>
      <c r="AF186" s="440" t="s">
        <v>1445</v>
      </c>
      <c r="AG186" s="539" t="s">
        <v>1080</v>
      </c>
      <c r="AH186" s="442" t="s">
        <v>1446</v>
      </c>
      <c r="AI186" s="541" t="s">
        <v>1079</v>
      </c>
      <c r="AJ186" s="441" t="s">
        <v>1080</v>
      </c>
      <c r="AK186" s="440" t="s">
        <v>1451</v>
      </c>
      <c r="AL186" s="441" t="s">
        <v>1080</v>
      </c>
      <c r="AM186" s="442" t="s">
        <v>1446</v>
      </c>
      <c r="AN186" s="440" t="s">
        <v>1452</v>
      </c>
      <c r="AO186" s="441" t="s">
        <v>1080</v>
      </c>
      <c r="AP186" s="440" t="s">
        <v>1079</v>
      </c>
      <c r="AQ186" s="441" t="s">
        <v>1080</v>
      </c>
      <c r="AR186" s="442" t="s">
        <v>1446</v>
      </c>
      <c r="AS186" s="440" t="s">
        <v>1454</v>
      </c>
      <c r="AT186" s="441" t="s">
        <v>1080</v>
      </c>
      <c r="AU186" s="440" t="s">
        <v>1445</v>
      </c>
      <c r="AV186" s="441" t="s">
        <v>1080</v>
      </c>
      <c r="AW186" s="442" t="s">
        <v>1446</v>
      </c>
      <c r="AX186" s="440" t="s">
        <v>1451</v>
      </c>
      <c r="AY186" s="441" t="s">
        <v>1080</v>
      </c>
      <c r="AZ186" s="440" t="s">
        <v>1452</v>
      </c>
      <c r="BA186" s="441" t="s">
        <v>1080</v>
      </c>
      <c r="BB186" s="442" t="s">
        <v>1446</v>
      </c>
      <c r="BC186" s="440" t="s">
        <v>1454</v>
      </c>
      <c r="BD186" s="441" t="s">
        <v>1080</v>
      </c>
      <c r="BE186" s="439"/>
      <c r="BF186" s="542"/>
    </row>
    <row r="187" spans="1:58" ht="17.25" customHeight="1">
      <c r="A187" s="532" t="s">
        <v>968</v>
      </c>
      <c r="B187" s="535">
        <v>209</v>
      </c>
      <c r="C187" s="532" t="s">
        <v>361</v>
      </c>
      <c r="D187" s="532" t="s">
        <v>1751</v>
      </c>
      <c r="E187" s="532" t="s">
        <v>574</v>
      </c>
      <c r="F187" s="532" t="s">
        <v>969</v>
      </c>
      <c r="G187" s="532" t="s">
        <v>970</v>
      </c>
      <c r="H187" s="532" t="s">
        <v>574</v>
      </c>
      <c r="I187" s="532" t="s">
        <v>969</v>
      </c>
      <c r="J187" s="532" t="s">
        <v>970</v>
      </c>
      <c r="K187" s="532">
        <v>1045871</v>
      </c>
      <c r="L187" s="532">
        <v>0</v>
      </c>
      <c r="M187" s="438"/>
      <c r="N187" s="438"/>
      <c r="O187" s="438"/>
      <c r="P187" s="438"/>
      <c r="Q187" s="438"/>
      <c r="R187" s="438"/>
      <c r="S187" s="438"/>
      <c r="T187" s="438"/>
      <c r="U187" s="438"/>
      <c r="V187" s="438"/>
      <c r="W187" s="438"/>
      <c r="X187" s="438"/>
      <c r="Y187" s="438"/>
      <c r="Z187" s="438"/>
      <c r="AA187" s="438"/>
      <c r="AB187" s="438"/>
      <c r="AC187" s="439"/>
      <c r="AD187" s="532"/>
      <c r="AE187" s="532"/>
      <c r="AF187" s="440" t="s">
        <v>1445</v>
      </c>
      <c r="AG187" s="539" t="s">
        <v>1448</v>
      </c>
      <c r="AH187" s="442" t="s">
        <v>1446</v>
      </c>
      <c r="AI187" s="541" t="s">
        <v>1079</v>
      </c>
      <c r="AJ187" s="441" t="s">
        <v>1448</v>
      </c>
      <c r="AK187" s="440" t="s">
        <v>1451</v>
      </c>
      <c r="AL187" s="441" t="s">
        <v>1080</v>
      </c>
      <c r="AM187" s="442" t="s">
        <v>1446</v>
      </c>
      <c r="AN187" s="440" t="s">
        <v>1452</v>
      </c>
      <c r="AO187" s="441" t="s">
        <v>1080</v>
      </c>
      <c r="AP187" s="440" t="s">
        <v>1079</v>
      </c>
      <c r="AQ187" s="441" t="s">
        <v>1448</v>
      </c>
      <c r="AR187" s="442" t="s">
        <v>1446</v>
      </c>
      <c r="AS187" s="440" t="e">
        <v>#VALUE!</v>
      </c>
      <c r="AT187" s="441" t="e">
        <v>#VALUE!</v>
      </c>
      <c r="AU187" s="440" t="s">
        <v>1445</v>
      </c>
      <c r="AV187" s="441" t="s">
        <v>1448</v>
      </c>
      <c r="AW187" s="442" t="s">
        <v>1446</v>
      </c>
      <c r="AX187" s="440" t="s">
        <v>1451</v>
      </c>
      <c r="AY187" s="441" t="s">
        <v>1080</v>
      </c>
      <c r="AZ187" s="440" t="s">
        <v>1452</v>
      </c>
      <c r="BA187" s="441" t="s">
        <v>1080</v>
      </c>
      <c r="BB187" s="442" t="s">
        <v>1446</v>
      </c>
      <c r="BC187" s="440" t="e">
        <v>#VALUE!</v>
      </c>
      <c r="BD187" s="441" t="e">
        <v>#VALUE!</v>
      </c>
      <c r="BE187" s="439"/>
      <c r="BF187" s="542"/>
    </row>
    <row r="188" spans="1:58" ht="17.25" customHeight="1">
      <c r="A188" s="532" t="s">
        <v>971</v>
      </c>
      <c r="B188" s="535">
        <v>210</v>
      </c>
      <c r="C188" s="532" t="s">
        <v>379</v>
      </c>
      <c r="D188" s="532" t="s">
        <v>1752</v>
      </c>
      <c r="E188" s="532" t="s">
        <v>574</v>
      </c>
      <c r="F188" s="532" t="s">
        <v>972</v>
      </c>
      <c r="G188" s="532" t="s">
        <v>973</v>
      </c>
      <c r="H188" s="532" t="s">
        <v>574</v>
      </c>
      <c r="I188" s="532" t="s">
        <v>972</v>
      </c>
      <c r="J188" s="532" t="s">
        <v>973</v>
      </c>
      <c r="K188" s="532">
        <v>1064003</v>
      </c>
      <c r="L188" s="532">
        <v>0</v>
      </c>
      <c r="M188" s="438"/>
      <c r="N188" s="438"/>
      <c r="O188" s="438"/>
      <c r="P188" s="438"/>
      <c r="Q188" s="438"/>
      <c r="R188" s="438"/>
      <c r="S188" s="438"/>
      <c r="T188" s="438"/>
      <c r="U188" s="438"/>
      <c r="V188" s="438"/>
      <c r="W188" s="438"/>
      <c r="X188" s="438"/>
      <c r="Y188" s="438"/>
      <c r="Z188" s="438"/>
      <c r="AA188" s="438"/>
      <c r="AB188" s="438"/>
      <c r="AC188" s="439"/>
      <c r="AD188" s="532"/>
      <c r="AE188" s="532"/>
      <c r="AF188" s="440" t="s">
        <v>1445</v>
      </c>
      <c r="AG188" s="539" t="s">
        <v>1448</v>
      </c>
      <c r="AH188" s="442" t="s">
        <v>1446</v>
      </c>
      <c r="AI188" s="541" t="s">
        <v>1079</v>
      </c>
      <c r="AJ188" s="441" t="s">
        <v>1448</v>
      </c>
      <c r="AK188" s="440" t="s">
        <v>1451</v>
      </c>
      <c r="AL188" s="441" t="s">
        <v>1080</v>
      </c>
      <c r="AM188" s="442" t="s">
        <v>1446</v>
      </c>
      <c r="AN188" s="440" t="s">
        <v>1452</v>
      </c>
      <c r="AO188" s="441" t="s">
        <v>1080</v>
      </c>
      <c r="AP188" s="440" t="s">
        <v>1079</v>
      </c>
      <c r="AQ188" s="441" t="s">
        <v>1448</v>
      </c>
      <c r="AR188" s="442" t="s">
        <v>1446</v>
      </c>
      <c r="AS188" s="440" t="e">
        <v>#VALUE!</v>
      </c>
      <c r="AT188" s="441" t="e">
        <v>#VALUE!</v>
      </c>
      <c r="AU188" s="440" t="s">
        <v>1445</v>
      </c>
      <c r="AV188" s="441" t="s">
        <v>1448</v>
      </c>
      <c r="AW188" s="442" t="s">
        <v>1446</v>
      </c>
      <c r="AX188" s="440" t="s">
        <v>1451</v>
      </c>
      <c r="AY188" s="441" t="s">
        <v>1080</v>
      </c>
      <c r="AZ188" s="440" t="s">
        <v>1452</v>
      </c>
      <c r="BA188" s="441" t="s">
        <v>1080</v>
      </c>
      <c r="BB188" s="442" t="s">
        <v>1446</v>
      </c>
      <c r="BC188" s="440" t="e">
        <v>#VALUE!</v>
      </c>
      <c r="BD188" s="441" t="e">
        <v>#VALUE!</v>
      </c>
      <c r="BE188" s="439"/>
      <c r="BF188" s="542"/>
    </row>
    <row r="189" spans="1:58" ht="17.25" customHeight="1">
      <c r="A189" s="532" t="s">
        <v>974</v>
      </c>
      <c r="B189" s="535">
        <v>211</v>
      </c>
      <c r="C189" s="532" t="s">
        <v>378</v>
      </c>
      <c r="D189" s="532" t="s">
        <v>1750</v>
      </c>
      <c r="E189" s="532" t="s">
        <v>574</v>
      </c>
      <c r="F189" s="532" t="s">
        <v>964</v>
      </c>
      <c r="G189" s="532" t="s">
        <v>965</v>
      </c>
      <c r="H189" s="532" t="s">
        <v>574</v>
      </c>
      <c r="I189" s="532" t="s">
        <v>964</v>
      </c>
      <c r="J189" s="532" t="s">
        <v>965</v>
      </c>
      <c r="K189" s="532">
        <v>1053378</v>
      </c>
      <c r="L189" s="532">
        <v>1</v>
      </c>
      <c r="M189" s="438"/>
      <c r="N189" s="438"/>
      <c r="O189" s="438"/>
      <c r="P189" s="438"/>
      <c r="Q189" s="438"/>
      <c r="R189" s="438"/>
      <c r="S189" s="438"/>
      <c r="T189" s="438"/>
      <c r="U189" s="438"/>
      <c r="V189" s="438"/>
      <c r="W189" s="438"/>
      <c r="X189" s="438"/>
      <c r="Y189" s="438"/>
      <c r="Z189" s="438"/>
      <c r="AA189" s="438"/>
      <c r="AB189" s="438"/>
      <c r="AC189" s="439"/>
      <c r="AD189" s="532"/>
      <c r="AE189" s="532"/>
      <c r="AF189" s="440" t="s">
        <v>1445</v>
      </c>
      <c r="AG189" s="539" t="s">
        <v>1080</v>
      </c>
      <c r="AH189" s="442" t="s">
        <v>1446</v>
      </c>
      <c r="AI189" s="541" t="s">
        <v>1079</v>
      </c>
      <c r="AJ189" s="441" t="s">
        <v>1080</v>
      </c>
      <c r="AK189" s="440" t="s">
        <v>1451</v>
      </c>
      <c r="AL189" s="441" t="s">
        <v>1080</v>
      </c>
      <c r="AM189" s="442" t="s">
        <v>1446</v>
      </c>
      <c r="AN189" s="440" t="s">
        <v>1452</v>
      </c>
      <c r="AO189" s="441" t="s">
        <v>1080</v>
      </c>
      <c r="AP189" s="440" t="s">
        <v>1079</v>
      </c>
      <c r="AQ189" s="441" t="s">
        <v>1080</v>
      </c>
      <c r="AR189" s="442" t="s">
        <v>1446</v>
      </c>
      <c r="AS189" s="440" t="s">
        <v>1454</v>
      </c>
      <c r="AT189" s="441" t="s">
        <v>1080</v>
      </c>
      <c r="AU189" s="440" t="s">
        <v>1445</v>
      </c>
      <c r="AV189" s="441" t="s">
        <v>1080</v>
      </c>
      <c r="AW189" s="442" t="s">
        <v>1446</v>
      </c>
      <c r="AX189" s="440" t="s">
        <v>1451</v>
      </c>
      <c r="AY189" s="441" t="s">
        <v>1080</v>
      </c>
      <c r="AZ189" s="440" t="s">
        <v>1452</v>
      </c>
      <c r="BA189" s="441" t="s">
        <v>1080</v>
      </c>
      <c r="BB189" s="442" t="s">
        <v>1446</v>
      </c>
      <c r="BC189" s="440" t="s">
        <v>1454</v>
      </c>
      <c r="BD189" s="441" t="s">
        <v>1080</v>
      </c>
      <c r="BE189" s="439"/>
      <c r="BF189" s="446"/>
    </row>
    <row r="190" spans="1:58" ht="17.25" customHeight="1">
      <c r="A190" s="532" t="s">
        <v>975</v>
      </c>
      <c r="B190" s="535">
        <v>212</v>
      </c>
      <c r="C190" s="532" t="s">
        <v>392</v>
      </c>
      <c r="D190" s="532" t="s">
        <v>1753</v>
      </c>
      <c r="E190" s="532" t="s">
        <v>574</v>
      </c>
      <c r="F190" s="532" t="s">
        <v>1053</v>
      </c>
      <c r="G190" s="532" t="s">
        <v>976</v>
      </c>
      <c r="H190" s="532" t="s">
        <v>574</v>
      </c>
      <c r="I190" s="532" t="s">
        <v>1053</v>
      </c>
      <c r="J190" s="532" t="s">
        <v>976</v>
      </c>
      <c r="K190" s="532">
        <v>1064066</v>
      </c>
      <c r="L190" s="532">
        <v>0</v>
      </c>
      <c r="M190" s="438"/>
      <c r="N190" s="438"/>
      <c r="O190" s="438"/>
      <c r="P190" s="438"/>
      <c r="Q190" s="438"/>
      <c r="R190" s="438"/>
      <c r="S190" s="438"/>
      <c r="T190" s="438"/>
      <c r="U190" s="438"/>
      <c r="V190" s="438"/>
      <c r="W190" s="438"/>
      <c r="X190" s="438"/>
      <c r="Y190" s="438"/>
      <c r="Z190" s="438"/>
      <c r="AA190" s="438"/>
      <c r="AB190" s="438"/>
      <c r="AC190" s="439"/>
      <c r="AD190" s="532"/>
      <c r="AE190" s="532"/>
      <c r="AF190" s="440" t="s">
        <v>1447</v>
      </c>
      <c r="AG190" s="539" t="s">
        <v>1080</v>
      </c>
      <c r="AH190" s="442" t="s">
        <v>1446</v>
      </c>
      <c r="AI190" s="541" t="s">
        <v>1454</v>
      </c>
      <c r="AJ190" s="441" t="s">
        <v>1080</v>
      </c>
      <c r="AK190" s="440" t="s">
        <v>1451</v>
      </c>
      <c r="AL190" s="441" t="s">
        <v>1080</v>
      </c>
      <c r="AM190" s="442" t="s">
        <v>1446</v>
      </c>
      <c r="AN190" s="440" t="s">
        <v>1452</v>
      </c>
      <c r="AO190" s="441" t="s">
        <v>1080</v>
      </c>
      <c r="AP190" s="440" t="s">
        <v>1454</v>
      </c>
      <c r="AQ190" s="441" t="s">
        <v>1080</v>
      </c>
      <c r="AR190" s="442" t="s">
        <v>1446</v>
      </c>
      <c r="AS190" s="440" t="e">
        <v>#VALUE!</v>
      </c>
      <c r="AT190" s="441" t="e">
        <v>#VALUE!</v>
      </c>
      <c r="AU190" s="440" t="s">
        <v>1447</v>
      </c>
      <c r="AV190" s="441" t="s">
        <v>1080</v>
      </c>
      <c r="AW190" s="442" t="s">
        <v>1446</v>
      </c>
      <c r="AX190" s="440" t="s">
        <v>1451</v>
      </c>
      <c r="AY190" s="441" t="s">
        <v>1080</v>
      </c>
      <c r="AZ190" s="440" t="s">
        <v>1452</v>
      </c>
      <c r="BA190" s="441" t="s">
        <v>1080</v>
      </c>
      <c r="BB190" s="442" t="s">
        <v>1446</v>
      </c>
      <c r="BC190" s="440" t="e">
        <v>#VALUE!</v>
      </c>
      <c r="BD190" s="441" t="e">
        <v>#VALUE!</v>
      </c>
      <c r="BE190" s="439"/>
      <c r="BF190" s="542"/>
    </row>
    <row r="191" spans="1:58" ht="17.25" customHeight="1">
      <c r="A191" s="532" t="s">
        <v>977</v>
      </c>
      <c r="B191" s="535">
        <v>213</v>
      </c>
      <c r="C191" s="532" t="s">
        <v>368</v>
      </c>
      <c r="D191" s="532" t="s">
        <v>1754</v>
      </c>
      <c r="E191" s="532" t="s">
        <v>574</v>
      </c>
      <c r="F191" s="532" t="s">
        <v>1054</v>
      </c>
      <c r="G191" s="532" t="s">
        <v>978</v>
      </c>
      <c r="H191" s="532" t="s">
        <v>574</v>
      </c>
      <c r="I191" s="532" t="s">
        <v>1054</v>
      </c>
      <c r="J191" s="532" t="s">
        <v>978</v>
      </c>
      <c r="K191" s="532">
        <v>1063856</v>
      </c>
      <c r="L191" s="532">
        <v>0</v>
      </c>
      <c r="M191" s="438"/>
      <c r="N191" s="438"/>
      <c r="O191" s="438"/>
      <c r="P191" s="438"/>
      <c r="Q191" s="438"/>
      <c r="R191" s="438"/>
      <c r="S191" s="438"/>
      <c r="T191" s="438"/>
      <c r="U191" s="438"/>
      <c r="V191" s="438"/>
      <c r="W191" s="438"/>
      <c r="X191" s="438"/>
      <c r="Y191" s="438"/>
      <c r="Z191" s="438"/>
      <c r="AA191" s="438"/>
      <c r="AB191" s="438"/>
      <c r="AC191" s="439"/>
      <c r="AD191" s="532"/>
      <c r="AE191" s="532"/>
      <c r="AF191" s="440" t="s">
        <v>1445</v>
      </c>
      <c r="AG191" s="539" t="s">
        <v>1448</v>
      </c>
      <c r="AH191" s="442" t="s">
        <v>1446</v>
      </c>
      <c r="AI191" s="541" t="s">
        <v>1079</v>
      </c>
      <c r="AJ191" s="441" t="s">
        <v>1448</v>
      </c>
      <c r="AK191" s="440" t="s">
        <v>1451</v>
      </c>
      <c r="AL191" s="441" t="s">
        <v>1080</v>
      </c>
      <c r="AM191" s="442" t="s">
        <v>1446</v>
      </c>
      <c r="AN191" s="440" t="s">
        <v>1452</v>
      </c>
      <c r="AO191" s="441" t="s">
        <v>1080</v>
      </c>
      <c r="AP191" s="440" t="s">
        <v>1079</v>
      </c>
      <c r="AQ191" s="441" t="s">
        <v>1448</v>
      </c>
      <c r="AR191" s="442" t="s">
        <v>1446</v>
      </c>
      <c r="AS191" s="440" t="e">
        <v>#VALUE!</v>
      </c>
      <c r="AT191" s="441" t="e">
        <v>#VALUE!</v>
      </c>
      <c r="AU191" s="440" t="s">
        <v>1445</v>
      </c>
      <c r="AV191" s="441" t="s">
        <v>1448</v>
      </c>
      <c r="AW191" s="442" t="s">
        <v>1446</v>
      </c>
      <c r="AX191" s="440" t="s">
        <v>1451</v>
      </c>
      <c r="AY191" s="441" t="s">
        <v>1080</v>
      </c>
      <c r="AZ191" s="440" t="s">
        <v>1452</v>
      </c>
      <c r="BA191" s="441" t="s">
        <v>1080</v>
      </c>
      <c r="BB191" s="442" t="s">
        <v>1446</v>
      </c>
      <c r="BC191" s="440" t="e">
        <v>#VALUE!</v>
      </c>
      <c r="BD191" s="441" t="e">
        <v>#VALUE!</v>
      </c>
      <c r="BE191" s="439"/>
      <c r="BF191" s="542"/>
    </row>
    <row r="192" spans="1:58" ht="17.25" customHeight="1">
      <c r="A192" s="532" t="s">
        <v>1884</v>
      </c>
      <c r="B192" s="535">
        <v>214</v>
      </c>
      <c r="C192" s="532" t="s">
        <v>386</v>
      </c>
      <c r="D192" s="532" t="s">
        <v>1755</v>
      </c>
      <c r="E192" s="532" t="s">
        <v>574</v>
      </c>
      <c r="F192" s="532" t="s">
        <v>979</v>
      </c>
      <c r="G192" s="532" t="s">
        <v>1373</v>
      </c>
      <c r="H192" s="532" t="s">
        <v>574</v>
      </c>
      <c r="I192" s="532" t="s">
        <v>979</v>
      </c>
      <c r="J192" s="532" t="s">
        <v>1373</v>
      </c>
      <c r="K192" s="532">
        <v>1050199</v>
      </c>
      <c r="L192" s="532">
        <v>1</v>
      </c>
      <c r="M192" s="438"/>
      <c r="N192" s="438"/>
      <c r="O192" s="438"/>
      <c r="P192" s="438"/>
      <c r="Q192" s="438"/>
      <c r="R192" s="438"/>
      <c r="S192" s="438"/>
      <c r="T192" s="438"/>
      <c r="U192" s="438"/>
      <c r="V192" s="438"/>
      <c r="W192" s="438"/>
      <c r="X192" s="438"/>
      <c r="Y192" s="438"/>
      <c r="Z192" s="438"/>
      <c r="AA192" s="438"/>
      <c r="AB192" s="438"/>
      <c r="AC192" s="439"/>
      <c r="AD192" s="532"/>
      <c r="AE192" s="532"/>
      <c r="AF192" s="440" t="s">
        <v>1445</v>
      </c>
      <c r="AG192" s="539" t="s">
        <v>1080</v>
      </c>
      <c r="AH192" s="442" t="s">
        <v>1446</v>
      </c>
      <c r="AI192" s="541" t="s">
        <v>1079</v>
      </c>
      <c r="AJ192" s="441" t="s">
        <v>1080</v>
      </c>
      <c r="AK192" s="440" t="s">
        <v>1451</v>
      </c>
      <c r="AL192" s="441" t="s">
        <v>1080</v>
      </c>
      <c r="AM192" s="442" t="s">
        <v>1446</v>
      </c>
      <c r="AN192" s="440" t="s">
        <v>1452</v>
      </c>
      <c r="AO192" s="441" t="s">
        <v>1080</v>
      </c>
      <c r="AP192" s="440" t="s">
        <v>1079</v>
      </c>
      <c r="AQ192" s="441" t="s">
        <v>1080</v>
      </c>
      <c r="AR192" s="442" t="s">
        <v>1446</v>
      </c>
      <c r="AS192" s="440" t="s">
        <v>1450</v>
      </c>
      <c r="AT192" s="441" t="s">
        <v>1080</v>
      </c>
      <c r="AU192" s="440" t="s">
        <v>1445</v>
      </c>
      <c r="AV192" s="441" t="s">
        <v>1080</v>
      </c>
      <c r="AW192" s="442" t="s">
        <v>1446</v>
      </c>
      <c r="AX192" s="440" t="s">
        <v>1451</v>
      </c>
      <c r="AY192" s="441" t="s">
        <v>1080</v>
      </c>
      <c r="AZ192" s="440" t="s">
        <v>1452</v>
      </c>
      <c r="BA192" s="441" t="s">
        <v>1080</v>
      </c>
      <c r="BB192" s="442" t="s">
        <v>1446</v>
      </c>
      <c r="BC192" s="440" t="s">
        <v>1450</v>
      </c>
      <c r="BD192" s="441" t="s">
        <v>1080</v>
      </c>
      <c r="BE192" s="439"/>
      <c r="BF192" s="542"/>
    </row>
    <row r="193" spans="1:58" ht="17.25" customHeight="1">
      <c r="A193" s="532" t="s">
        <v>980</v>
      </c>
      <c r="B193" s="535">
        <v>215</v>
      </c>
      <c r="C193" s="532" t="s">
        <v>371</v>
      </c>
      <c r="D193" s="532" t="s">
        <v>1756</v>
      </c>
      <c r="E193" s="532" t="s">
        <v>574</v>
      </c>
      <c r="F193" s="532" t="s">
        <v>981</v>
      </c>
      <c r="G193" s="532" t="s">
        <v>982</v>
      </c>
      <c r="H193" s="532" t="s">
        <v>574</v>
      </c>
      <c r="I193" s="532" t="s">
        <v>981</v>
      </c>
      <c r="J193" s="532" t="s">
        <v>982</v>
      </c>
      <c r="K193" s="532">
        <v>1064068</v>
      </c>
      <c r="L193" s="532">
        <v>0</v>
      </c>
      <c r="M193" s="438"/>
      <c r="N193" s="438"/>
      <c r="O193" s="438"/>
      <c r="P193" s="438"/>
      <c r="Q193" s="438"/>
      <c r="R193" s="438"/>
      <c r="S193" s="438"/>
      <c r="T193" s="438"/>
      <c r="U193" s="438"/>
      <c r="V193" s="438"/>
      <c r="W193" s="438"/>
      <c r="X193" s="438"/>
      <c r="Y193" s="438"/>
      <c r="Z193" s="438"/>
      <c r="AA193" s="438"/>
      <c r="AB193" s="438"/>
      <c r="AC193" s="439"/>
      <c r="AD193" s="532"/>
      <c r="AE193" s="532"/>
      <c r="AF193" s="440" t="s">
        <v>1445</v>
      </c>
      <c r="AG193" s="539" t="s">
        <v>1448</v>
      </c>
      <c r="AH193" s="442" t="s">
        <v>1446</v>
      </c>
      <c r="AI193" s="541" t="s">
        <v>1079</v>
      </c>
      <c r="AJ193" s="441" t="s">
        <v>1448</v>
      </c>
      <c r="AK193" s="440" t="s">
        <v>1451</v>
      </c>
      <c r="AL193" s="441" t="s">
        <v>1080</v>
      </c>
      <c r="AM193" s="442" t="s">
        <v>1446</v>
      </c>
      <c r="AN193" s="440" t="s">
        <v>1452</v>
      </c>
      <c r="AO193" s="441" t="s">
        <v>1080</v>
      </c>
      <c r="AP193" s="440" t="s">
        <v>1079</v>
      </c>
      <c r="AQ193" s="441" t="s">
        <v>1448</v>
      </c>
      <c r="AR193" s="442" t="s">
        <v>1446</v>
      </c>
      <c r="AS193" s="440" t="s">
        <v>1079</v>
      </c>
      <c r="AT193" s="441" t="s">
        <v>1448</v>
      </c>
      <c r="AU193" s="440" t="s">
        <v>1445</v>
      </c>
      <c r="AV193" s="441" t="s">
        <v>1448</v>
      </c>
      <c r="AW193" s="442" t="s">
        <v>1446</v>
      </c>
      <c r="AX193" s="440" t="s">
        <v>1451</v>
      </c>
      <c r="AY193" s="441" t="s">
        <v>1080</v>
      </c>
      <c r="AZ193" s="440" t="s">
        <v>1452</v>
      </c>
      <c r="BA193" s="441" t="s">
        <v>1080</v>
      </c>
      <c r="BB193" s="442" t="s">
        <v>1446</v>
      </c>
      <c r="BC193" s="440" t="s">
        <v>1079</v>
      </c>
      <c r="BD193" s="441" t="s">
        <v>1448</v>
      </c>
      <c r="BE193" s="439"/>
      <c r="BF193" s="542"/>
    </row>
    <row r="194" spans="1:58" ht="17.25" customHeight="1">
      <c r="A194" s="532" t="s">
        <v>983</v>
      </c>
      <c r="B194" s="535">
        <v>216</v>
      </c>
      <c r="C194" s="532" t="s">
        <v>376</v>
      </c>
      <c r="D194" s="532" t="s">
        <v>1757</v>
      </c>
      <c r="E194" s="532" t="s">
        <v>574</v>
      </c>
      <c r="F194" s="532" t="s">
        <v>984</v>
      </c>
      <c r="G194" s="532" t="s">
        <v>985</v>
      </c>
      <c r="H194" s="532" t="s">
        <v>574</v>
      </c>
      <c r="I194" s="532" t="s">
        <v>984</v>
      </c>
      <c r="J194" s="532" t="s">
        <v>985</v>
      </c>
      <c r="K194" s="532">
        <v>1061390</v>
      </c>
      <c r="L194" s="532">
        <v>0</v>
      </c>
      <c r="M194" s="438"/>
      <c r="N194" s="438"/>
      <c r="O194" s="438"/>
      <c r="P194" s="438"/>
      <c r="Q194" s="438"/>
      <c r="R194" s="438"/>
      <c r="S194" s="438"/>
      <c r="T194" s="438"/>
      <c r="U194" s="438"/>
      <c r="V194" s="438"/>
      <c r="W194" s="438"/>
      <c r="X194" s="438"/>
      <c r="Y194" s="438"/>
      <c r="Z194" s="438"/>
      <c r="AA194" s="438"/>
      <c r="AB194" s="438"/>
      <c r="AC194" s="439"/>
      <c r="AD194" s="532"/>
      <c r="AE194" s="532"/>
      <c r="AF194" s="440" t="s">
        <v>1445</v>
      </c>
      <c r="AG194" s="539" t="s">
        <v>1448</v>
      </c>
      <c r="AH194" s="442" t="s">
        <v>1446</v>
      </c>
      <c r="AI194" s="541" t="s">
        <v>1079</v>
      </c>
      <c r="AJ194" s="441" t="s">
        <v>1448</v>
      </c>
      <c r="AK194" s="440" t="s">
        <v>1451</v>
      </c>
      <c r="AL194" s="441" t="s">
        <v>1080</v>
      </c>
      <c r="AM194" s="442" t="s">
        <v>1446</v>
      </c>
      <c r="AN194" s="440" t="s">
        <v>1452</v>
      </c>
      <c r="AO194" s="441" t="s">
        <v>1080</v>
      </c>
      <c r="AP194" s="440" t="s">
        <v>1079</v>
      </c>
      <c r="AQ194" s="441" t="s">
        <v>1448</v>
      </c>
      <c r="AR194" s="442" t="s">
        <v>1446</v>
      </c>
      <c r="AS194" s="440" t="e">
        <v>#VALUE!</v>
      </c>
      <c r="AT194" s="441" t="e">
        <v>#VALUE!</v>
      </c>
      <c r="AU194" s="440" t="s">
        <v>1445</v>
      </c>
      <c r="AV194" s="441" t="s">
        <v>1448</v>
      </c>
      <c r="AW194" s="442" t="s">
        <v>1446</v>
      </c>
      <c r="AX194" s="440" t="s">
        <v>1451</v>
      </c>
      <c r="AY194" s="441" t="s">
        <v>1080</v>
      </c>
      <c r="AZ194" s="440" t="s">
        <v>1452</v>
      </c>
      <c r="BA194" s="441" t="s">
        <v>1080</v>
      </c>
      <c r="BB194" s="442" t="s">
        <v>1446</v>
      </c>
      <c r="BC194" s="440" t="e">
        <v>#VALUE!</v>
      </c>
      <c r="BD194" s="441" t="e">
        <v>#VALUE!</v>
      </c>
      <c r="BE194" s="439"/>
      <c r="BF194" s="542"/>
    </row>
    <row r="195" spans="1:58" ht="19.5" customHeight="1">
      <c r="A195" s="532" t="s">
        <v>986</v>
      </c>
      <c r="B195" s="535">
        <v>217</v>
      </c>
      <c r="C195" s="532" t="s">
        <v>390</v>
      </c>
      <c r="D195" s="532" t="s">
        <v>1758</v>
      </c>
      <c r="E195" s="532" t="s">
        <v>574</v>
      </c>
      <c r="F195" s="532" t="s">
        <v>987</v>
      </c>
      <c r="G195" s="532" t="s">
        <v>988</v>
      </c>
      <c r="H195" s="532" t="s">
        <v>574</v>
      </c>
      <c r="I195" s="532" t="s">
        <v>987</v>
      </c>
      <c r="J195" s="532" t="s">
        <v>988</v>
      </c>
      <c r="K195" s="532">
        <v>1050202</v>
      </c>
      <c r="L195" s="532">
        <v>0</v>
      </c>
      <c r="M195" s="438"/>
      <c r="N195" s="438"/>
      <c r="O195" s="438"/>
      <c r="P195" s="438"/>
      <c r="Q195" s="438"/>
      <c r="R195" s="438"/>
      <c r="S195" s="438"/>
      <c r="T195" s="438"/>
      <c r="U195" s="438"/>
      <c r="V195" s="438"/>
      <c r="W195" s="438"/>
      <c r="X195" s="438"/>
      <c r="Y195" s="438"/>
      <c r="Z195" s="438"/>
      <c r="AA195" s="438"/>
      <c r="AB195" s="438"/>
      <c r="AC195" s="439"/>
      <c r="AD195" s="532"/>
      <c r="AE195" s="532"/>
      <c r="AF195" s="440" t="s">
        <v>1445</v>
      </c>
      <c r="AG195" s="539" t="s">
        <v>1080</v>
      </c>
      <c r="AH195" s="442" t="s">
        <v>1446</v>
      </c>
      <c r="AI195" s="541" t="s">
        <v>1079</v>
      </c>
      <c r="AJ195" s="441" t="s">
        <v>1080</v>
      </c>
      <c r="AK195" s="440" t="s">
        <v>1451</v>
      </c>
      <c r="AL195" s="441" t="s">
        <v>1080</v>
      </c>
      <c r="AM195" s="442" t="s">
        <v>1446</v>
      </c>
      <c r="AN195" s="440" t="s">
        <v>1452</v>
      </c>
      <c r="AO195" s="441" t="s">
        <v>1080</v>
      </c>
      <c r="AP195" s="440" t="s">
        <v>1079</v>
      </c>
      <c r="AQ195" s="441" t="s">
        <v>1080</v>
      </c>
      <c r="AR195" s="442" t="s">
        <v>1446</v>
      </c>
      <c r="AS195" s="440" t="s">
        <v>1454</v>
      </c>
      <c r="AT195" s="441" t="s">
        <v>1080</v>
      </c>
      <c r="AU195" s="440" t="s">
        <v>1445</v>
      </c>
      <c r="AV195" s="441" t="s">
        <v>1080</v>
      </c>
      <c r="AW195" s="442" t="s">
        <v>1446</v>
      </c>
      <c r="AX195" s="440" t="s">
        <v>1451</v>
      </c>
      <c r="AY195" s="441" t="s">
        <v>1080</v>
      </c>
      <c r="AZ195" s="440" t="s">
        <v>1452</v>
      </c>
      <c r="BA195" s="441" t="s">
        <v>1080</v>
      </c>
      <c r="BB195" s="442" t="s">
        <v>1446</v>
      </c>
      <c r="BC195" s="440" t="s">
        <v>1454</v>
      </c>
      <c r="BD195" s="441" t="s">
        <v>1080</v>
      </c>
      <c r="BE195" s="439"/>
    </row>
    <row r="196" spans="1:58">
      <c r="A196" s="532" t="s">
        <v>989</v>
      </c>
      <c r="B196" s="535">
        <v>218</v>
      </c>
      <c r="C196" s="532" t="s">
        <v>401</v>
      </c>
      <c r="D196" s="532" t="s">
        <v>1759</v>
      </c>
      <c r="E196" s="532" t="s">
        <v>574</v>
      </c>
      <c r="F196" s="532" t="s">
        <v>990</v>
      </c>
      <c r="G196" s="532" t="s">
        <v>991</v>
      </c>
      <c r="H196" s="532" t="s">
        <v>574</v>
      </c>
      <c r="I196" s="532" t="s">
        <v>990</v>
      </c>
      <c r="J196" s="532" t="s">
        <v>991</v>
      </c>
      <c r="K196" s="532">
        <v>1064001</v>
      </c>
      <c r="L196" s="532">
        <v>0</v>
      </c>
      <c r="M196" s="438"/>
      <c r="N196" s="438"/>
      <c r="O196" s="438"/>
      <c r="P196" s="438"/>
      <c r="Q196" s="438"/>
      <c r="R196" s="438"/>
      <c r="S196" s="438"/>
      <c r="T196" s="438"/>
      <c r="U196" s="438"/>
      <c r="V196" s="438"/>
      <c r="W196" s="438"/>
      <c r="X196" s="438"/>
      <c r="Y196" s="438"/>
      <c r="Z196" s="438"/>
      <c r="AA196" s="438"/>
      <c r="AB196" s="438"/>
      <c r="AC196" s="439"/>
      <c r="AD196" s="532"/>
      <c r="AE196" s="532"/>
      <c r="AF196" s="440" t="s">
        <v>1445</v>
      </c>
      <c r="AG196" s="539" t="s">
        <v>1448</v>
      </c>
      <c r="AH196" s="442" t="s">
        <v>1446</v>
      </c>
      <c r="AI196" s="541" t="s">
        <v>1079</v>
      </c>
      <c r="AJ196" s="441" t="s">
        <v>1448</v>
      </c>
      <c r="AK196" s="440" t="s">
        <v>1447</v>
      </c>
      <c r="AL196" s="441" t="s">
        <v>1448</v>
      </c>
      <c r="AM196" s="442" t="s">
        <v>1446</v>
      </c>
      <c r="AN196" s="440" t="s">
        <v>1449</v>
      </c>
      <c r="AO196" s="441" t="s">
        <v>1448</v>
      </c>
      <c r="AP196" s="440" t="s">
        <v>1079</v>
      </c>
      <c r="AQ196" s="441" t="s">
        <v>1448</v>
      </c>
      <c r="AR196" s="442" t="s">
        <v>1446</v>
      </c>
      <c r="AS196" s="440" t="e">
        <v>#VALUE!</v>
      </c>
      <c r="AT196" s="441" t="e">
        <v>#VALUE!</v>
      </c>
      <c r="AU196" s="440" t="s">
        <v>1445</v>
      </c>
      <c r="AV196" s="441" t="s">
        <v>1448</v>
      </c>
      <c r="AW196" s="442" t="s">
        <v>1446</v>
      </c>
      <c r="AX196" s="440" t="s">
        <v>1447</v>
      </c>
      <c r="AY196" s="441" t="s">
        <v>1448</v>
      </c>
      <c r="AZ196" s="440" t="s">
        <v>1449</v>
      </c>
      <c r="BA196" s="441" t="s">
        <v>1448</v>
      </c>
      <c r="BB196" s="442" t="s">
        <v>1446</v>
      </c>
      <c r="BC196" s="440" t="e">
        <v>#VALUE!</v>
      </c>
      <c r="BD196" s="441" t="e">
        <v>#VALUE!</v>
      </c>
      <c r="BE196" s="439"/>
    </row>
    <row r="197" spans="1:58">
      <c r="A197" s="532" t="s">
        <v>992</v>
      </c>
      <c r="B197" s="535">
        <v>219</v>
      </c>
      <c r="C197" s="532" t="s">
        <v>410</v>
      </c>
      <c r="D197" s="532" t="s">
        <v>1760</v>
      </c>
      <c r="E197" s="532" t="s">
        <v>574</v>
      </c>
      <c r="F197" s="532" t="s">
        <v>993</v>
      </c>
      <c r="G197" s="532" t="s">
        <v>994</v>
      </c>
      <c r="H197" s="532" t="s">
        <v>574</v>
      </c>
      <c r="I197" s="532" t="s">
        <v>993</v>
      </c>
      <c r="J197" s="532" t="s">
        <v>994</v>
      </c>
      <c r="K197" s="532">
        <v>1064064</v>
      </c>
      <c r="L197" s="532">
        <v>0</v>
      </c>
      <c r="M197" s="438"/>
      <c r="N197" s="438"/>
      <c r="O197" s="438"/>
      <c r="P197" s="438"/>
      <c r="Q197" s="438"/>
      <c r="R197" s="438"/>
      <c r="S197" s="438"/>
      <c r="T197" s="438"/>
      <c r="U197" s="438"/>
      <c r="V197" s="438"/>
      <c r="W197" s="438"/>
      <c r="X197" s="438"/>
      <c r="Y197" s="438"/>
      <c r="Z197" s="438"/>
      <c r="AA197" s="438"/>
      <c r="AB197" s="438"/>
      <c r="AC197" s="439"/>
      <c r="AD197" s="532"/>
      <c r="AE197" s="532"/>
      <c r="AF197" s="440" t="s">
        <v>1445</v>
      </c>
      <c r="AG197" s="539" t="s">
        <v>1448</v>
      </c>
      <c r="AH197" s="442" t="s">
        <v>1446</v>
      </c>
      <c r="AI197" s="541" t="s">
        <v>1079</v>
      </c>
      <c r="AJ197" s="441" t="s">
        <v>1448</v>
      </c>
      <c r="AK197" s="440" t="s">
        <v>1451</v>
      </c>
      <c r="AL197" s="441" t="s">
        <v>1080</v>
      </c>
      <c r="AM197" s="442" t="s">
        <v>1446</v>
      </c>
      <c r="AN197" s="440" t="s">
        <v>1452</v>
      </c>
      <c r="AO197" s="441" t="s">
        <v>1080</v>
      </c>
      <c r="AP197" s="440" t="s">
        <v>1079</v>
      </c>
      <c r="AQ197" s="441" t="s">
        <v>1448</v>
      </c>
      <c r="AR197" s="442" t="s">
        <v>1446</v>
      </c>
      <c r="AS197" s="440" t="e">
        <v>#VALUE!</v>
      </c>
      <c r="AT197" s="441" t="e">
        <v>#VALUE!</v>
      </c>
      <c r="AU197" s="440" t="s">
        <v>1445</v>
      </c>
      <c r="AV197" s="441" t="s">
        <v>1448</v>
      </c>
      <c r="AW197" s="442" t="s">
        <v>1446</v>
      </c>
      <c r="AX197" s="440" t="s">
        <v>1451</v>
      </c>
      <c r="AY197" s="441" t="s">
        <v>1080</v>
      </c>
      <c r="AZ197" s="440" t="s">
        <v>1452</v>
      </c>
      <c r="BA197" s="441" t="s">
        <v>1080</v>
      </c>
      <c r="BB197" s="442" t="s">
        <v>1446</v>
      </c>
      <c r="BC197" s="440" t="e">
        <v>#VALUE!</v>
      </c>
      <c r="BD197" s="441" t="e">
        <v>#VALUE!</v>
      </c>
      <c r="BE197" s="439"/>
    </row>
    <row r="198" spans="1:58">
      <c r="A198" s="532" t="s">
        <v>995</v>
      </c>
      <c r="B198" s="535">
        <v>220</v>
      </c>
      <c r="C198" s="532" t="s">
        <v>418</v>
      </c>
      <c r="D198" s="532" t="s">
        <v>1761</v>
      </c>
      <c r="E198" s="532" t="s">
        <v>574</v>
      </c>
      <c r="F198" s="532" t="s">
        <v>996</v>
      </c>
      <c r="G198" s="532" t="s">
        <v>997</v>
      </c>
      <c r="H198" s="532" t="s">
        <v>574</v>
      </c>
      <c r="I198" s="532" t="s">
        <v>996</v>
      </c>
      <c r="J198" s="532" t="s">
        <v>997</v>
      </c>
      <c r="K198" s="532">
        <v>1063857</v>
      </c>
      <c r="L198" s="532">
        <v>0</v>
      </c>
      <c r="M198" s="438"/>
      <c r="N198" s="438"/>
      <c r="O198" s="438"/>
      <c r="P198" s="438"/>
      <c r="Q198" s="438"/>
      <c r="R198" s="438"/>
      <c r="S198" s="438"/>
      <c r="T198" s="438"/>
      <c r="U198" s="438"/>
      <c r="V198" s="438"/>
      <c r="W198" s="438"/>
      <c r="X198" s="438"/>
      <c r="Y198" s="438"/>
      <c r="Z198" s="438"/>
      <c r="AA198" s="438"/>
      <c r="AB198" s="438"/>
      <c r="AC198" s="439"/>
      <c r="AD198" s="532"/>
      <c r="AE198" s="532"/>
      <c r="AF198" s="440" t="s">
        <v>1445</v>
      </c>
      <c r="AG198" s="539" t="s">
        <v>1448</v>
      </c>
      <c r="AH198" s="442" t="s">
        <v>1446</v>
      </c>
      <c r="AI198" s="541" t="s">
        <v>1079</v>
      </c>
      <c r="AJ198" s="441" t="s">
        <v>1448</v>
      </c>
      <c r="AK198" s="440" t="s">
        <v>1451</v>
      </c>
      <c r="AL198" s="441" t="s">
        <v>1080</v>
      </c>
      <c r="AM198" s="442" t="s">
        <v>1446</v>
      </c>
      <c r="AN198" s="440" t="s">
        <v>1452</v>
      </c>
      <c r="AO198" s="441" t="s">
        <v>1080</v>
      </c>
      <c r="AP198" s="440" t="s">
        <v>1079</v>
      </c>
      <c r="AQ198" s="441" t="s">
        <v>1448</v>
      </c>
      <c r="AR198" s="442" t="s">
        <v>1446</v>
      </c>
      <c r="AS198" s="440" t="e">
        <v>#VALUE!</v>
      </c>
      <c r="AT198" s="441" t="e">
        <v>#VALUE!</v>
      </c>
      <c r="AU198" s="440" t="s">
        <v>1445</v>
      </c>
      <c r="AV198" s="441" t="s">
        <v>1448</v>
      </c>
      <c r="AW198" s="442" t="s">
        <v>1446</v>
      </c>
      <c r="AX198" s="440" t="s">
        <v>1451</v>
      </c>
      <c r="AY198" s="441" t="s">
        <v>1080</v>
      </c>
      <c r="AZ198" s="440" t="s">
        <v>1452</v>
      </c>
      <c r="BA198" s="441" t="s">
        <v>1080</v>
      </c>
      <c r="BB198" s="442" t="s">
        <v>1446</v>
      </c>
      <c r="BC198" s="440" t="e">
        <v>#VALUE!</v>
      </c>
      <c r="BD198" s="441" t="e">
        <v>#VALUE!</v>
      </c>
      <c r="BE198" s="439"/>
      <c r="BF198" s="446"/>
    </row>
    <row r="199" spans="1:58">
      <c r="A199" s="532" t="s">
        <v>998</v>
      </c>
      <c r="B199" s="535">
        <v>221</v>
      </c>
      <c r="C199" s="532" t="s">
        <v>1044</v>
      </c>
      <c r="D199" s="532" t="s">
        <v>686</v>
      </c>
      <c r="E199" s="532" t="s">
        <v>574</v>
      </c>
      <c r="F199" s="532" t="s">
        <v>687</v>
      </c>
      <c r="G199" s="532" t="s">
        <v>688</v>
      </c>
      <c r="H199" s="532" t="s">
        <v>574</v>
      </c>
      <c r="I199" s="532" t="s">
        <v>687</v>
      </c>
      <c r="J199" s="532" t="s">
        <v>688</v>
      </c>
      <c r="K199" s="532">
        <v>1007838</v>
      </c>
      <c r="L199" s="532">
        <v>0</v>
      </c>
      <c r="M199" s="438"/>
      <c r="N199" s="438"/>
      <c r="O199" s="438"/>
      <c r="P199" s="438"/>
      <c r="Q199" s="438"/>
      <c r="R199" s="438"/>
      <c r="S199" s="438"/>
      <c r="T199" s="438"/>
      <c r="U199" s="438"/>
      <c r="V199" s="438"/>
      <c r="W199" s="438"/>
      <c r="X199" s="438"/>
      <c r="Y199" s="438"/>
      <c r="Z199" s="438"/>
      <c r="AA199" s="438"/>
      <c r="AB199" s="438"/>
      <c r="AC199" s="439"/>
      <c r="AD199" s="532"/>
      <c r="AE199" s="532"/>
      <c r="AF199" s="440" t="s">
        <v>1445</v>
      </c>
      <c r="AG199" s="539" t="s">
        <v>1448</v>
      </c>
      <c r="AH199" s="442" t="s">
        <v>1446</v>
      </c>
      <c r="AI199" s="541" t="s">
        <v>1079</v>
      </c>
      <c r="AJ199" s="441" t="s">
        <v>1448</v>
      </c>
      <c r="AK199" s="440" t="s">
        <v>1451</v>
      </c>
      <c r="AL199" s="441" t="s">
        <v>1080</v>
      </c>
      <c r="AM199" s="442" t="s">
        <v>1446</v>
      </c>
      <c r="AN199" s="440" t="s">
        <v>1452</v>
      </c>
      <c r="AO199" s="441" t="s">
        <v>1080</v>
      </c>
      <c r="AP199" s="440" t="s">
        <v>1079</v>
      </c>
      <c r="AQ199" s="441" t="s">
        <v>1448</v>
      </c>
      <c r="AR199" s="442" t="s">
        <v>1446</v>
      </c>
      <c r="AS199" s="440" t="s">
        <v>1454</v>
      </c>
      <c r="AT199" s="441" t="s">
        <v>1448</v>
      </c>
      <c r="AU199" s="440" t="s">
        <v>1445</v>
      </c>
      <c r="AV199" s="441" t="s">
        <v>1448</v>
      </c>
      <c r="AW199" s="442" t="s">
        <v>1446</v>
      </c>
      <c r="AX199" s="440" t="s">
        <v>1451</v>
      </c>
      <c r="AY199" s="441" t="s">
        <v>1080</v>
      </c>
      <c r="AZ199" s="440" t="s">
        <v>1452</v>
      </c>
      <c r="BA199" s="441" t="s">
        <v>1080</v>
      </c>
      <c r="BB199" s="442" t="s">
        <v>1446</v>
      </c>
      <c r="BC199" s="440" t="s">
        <v>1454</v>
      </c>
      <c r="BD199" s="441" t="s">
        <v>1448</v>
      </c>
      <c r="BE199" s="439"/>
      <c r="BF199" s="560"/>
    </row>
    <row r="200" spans="1:58">
      <c r="A200" s="532" t="s">
        <v>999</v>
      </c>
      <c r="B200" s="535">
        <v>222</v>
      </c>
      <c r="C200" s="532" t="s">
        <v>1045</v>
      </c>
      <c r="D200" s="532" t="s">
        <v>1762</v>
      </c>
      <c r="E200" s="532" t="s">
        <v>574</v>
      </c>
      <c r="F200" s="532" t="s">
        <v>1000</v>
      </c>
      <c r="G200" s="532" t="s">
        <v>1001</v>
      </c>
      <c r="H200" s="532" t="s">
        <v>574</v>
      </c>
      <c r="I200" s="532" t="s">
        <v>1000</v>
      </c>
      <c r="J200" s="532" t="s">
        <v>1001</v>
      </c>
      <c r="K200" s="532">
        <v>1066405</v>
      </c>
      <c r="L200" s="532">
        <v>0</v>
      </c>
      <c r="M200" s="438"/>
      <c r="N200" s="438"/>
      <c r="O200" s="438"/>
      <c r="P200" s="438"/>
      <c r="Q200" s="438"/>
      <c r="R200" s="438"/>
      <c r="S200" s="438"/>
      <c r="T200" s="438"/>
      <c r="U200" s="438"/>
      <c r="V200" s="438"/>
      <c r="W200" s="438"/>
      <c r="X200" s="438"/>
      <c r="Y200" s="438"/>
      <c r="Z200" s="438"/>
      <c r="AA200" s="438"/>
      <c r="AB200" s="438"/>
      <c r="AC200" s="439"/>
      <c r="AD200" s="532"/>
      <c r="AE200" s="532"/>
      <c r="AF200" s="440" t="s">
        <v>1445</v>
      </c>
      <c r="AG200" s="539" t="s">
        <v>1448</v>
      </c>
      <c r="AH200" s="442" t="s">
        <v>1446</v>
      </c>
      <c r="AI200" s="541" t="s">
        <v>1079</v>
      </c>
      <c r="AJ200" s="441" t="s">
        <v>1448</v>
      </c>
      <c r="AK200" s="440" t="s">
        <v>1451</v>
      </c>
      <c r="AL200" s="441" t="s">
        <v>1080</v>
      </c>
      <c r="AM200" s="442" t="s">
        <v>1446</v>
      </c>
      <c r="AN200" s="440" t="s">
        <v>1452</v>
      </c>
      <c r="AO200" s="441" t="s">
        <v>1080</v>
      </c>
      <c r="AP200" s="440" t="s">
        <v>1079</v>
      </c>
      <c r="AQ200" s="441" t="s">
        <v>1448</v>
      </c>
      <c r="AR200" s="442" t="s">
        <v>1446</v>
      </c>
      <c r="AS200" s="440" t="e">
        <v>#VALUE!</v>
      </c>
      <c r="AT200" s="441" t="e">
        <v>#VALUE!</v>
      </c>
      <c r="AU200" s="440" t="s">
        <v>1445</v>
      </c>
      <c r="AV200" s="441" t="s">
        <v>1448</v>
      </c>
      <c r="AW200" s="442" t="s">
        <v>1446</v>
      </c>
      <c r="AX200" s="440" t="s">
        <v>1451</v>
      </c>
      <c r="AY200" s="441" t="s">
        <v>1080</v>
      </c>
      <c r="AZ200" s="440" t="s">
        <v>1452</v>
      </c>
      <c r="BA200" s="441" t="s">
        <v>1080</v>
      </c>
      <c r="BB200" s="442" t="s">
        <v>1446</v>
      </c>
      <c r="BC200" s="440" t="e">
        <v>#VALUE!</v>
      </c>
      <c r="BD200" s="441" t="e">
        <v>#VALUE!</v>
      </c>
      <c r="BE200" s="439"/>
    </row>
    <row r="201" spans="1:58">
      <c r="A201" s="532" t="s">
        <v>1873</v>
      </c>
      <c r="B201" s="535">
        <v>223</v>
      </c>
      <c r="C201" s="532" t="s">
        <v>1046</v>
      </c>
      <c r="D201" s="532" t="s">
        <v>1763</v>
      </c>
      <c r="E201" s="532" t="s">
        <v>574</v>
      </c>
      <c r="F201" s="532" t="s">
        <v>1055</v>
      </c>
      <c r="G201" s="532" t="s">
        <v>1002</v>
      </c>
      <c r="H201" s="532" t="s">
        <v>574</v>
      </c>
      <c r="I201" s="532" t="s">
        <v>1055</v>
      </c>
      <c r="J201" s="532" t="s">
        <v>1002</v>
      </c>
      <c r="K201" s="532">
        <v>1066784</v>
      </c>
      <c r="L201" s="532">
        <v>0</v>
      </c>
      <c r="M201" s="438"/>
      <c r="N201" s="438"/>
      <c r="O201" s="438"/>
      <c r="P201" s="438"/>
      <c r="Q201" s="438"/>
      <c r="R201" s="438"/>
      <c r="S201" s="438"/>
      <c r="T201" s="438"/>
      <c r="U201" s="438"/>
      <c r="V201" s="438"/>
      <c r="W201" s="438"/>
      <c r="X201" s="438"/>
      <c r="Y201" s="438"/>
      <c r="Z201" s="438"/>
      <c r="AA201" s="438"/>
      <c r="AB201" s="438"/>
      <c r="AC201" s="439"/>
      <c r="AD201" s="571"/>
      <c r="AE201" s="532"/>
      <c r="AF201" s="440" t="s">
        <v>1445</v>
      </c>
      <c r="AG201" s="539" t="s">
        <v>1448</v>
      </c>
      <c r="AH201" s="442" t="s">
        <v>1446</v>
      </c>
      <c r="AI201" s="541" t="s">
        <v>1079</v>
      </c>
      <c r="AJ201" s="441" t="s">
        <v>1448</v>
      </c>
      <c r="AK201" s="440" t="s">
        <v>1451</v>
      </c>
      <c r="AL201" s="441" t="s">
        <v>1080</v>
      </c>
      <c r="AM201" s="442" t="s">
        <v>1446</v>
      </c>
      <c r="AN201" s="440" t="s">
        <v>1452</v>
      </c>
      <c r="AO201" s="441" t="s">
        <v>1080</v>
      </c>
      <c r="AP201" s="440" t="s">
        <v>1079</v>
      </c>
      <c r="AQ201" s="441" t="s">
        <v>1448</v>
      </c>
      <c r="AR201" s="442" t="s">
        <v>1446</v>
      </c>
      <c r="AS201" s="440" t="e">
        <v>#VALUE!</v>
      </c>
      <c r="AT201" s="441" t="e">
        <v>#VALUE!</v>
      </c>
      <c r="AU201" s="440" t="s">
        <v>1445</v>
      </c>
      <c r="AV201" s="441" t="s">
        <v>1448</v>
      </c>
      <c r="AW201" s="442" t="s">
        <v>1446</v>
      </c>
      <c r="AX201" s="440" t="s">
        <v>1451</v>
      </c>
      <c r="AY201" s="441" t="s">
        <v>1080</v>
      </c>
      <c r="AZ201" s="440" t="s">
        <v>1452</v>
      </c>
      <c r="BA201" s="441" t="s">
        <v>1080</v>
      </c>
      <c r="BB201" s="442" t="s">
        <v>1446</v>
      </c>
      <c r="BC201" s="440" t="e">
        <v>#VALUE!</v>
      </c>
      <c r="BD201" s="441" t="e">
        <v>#VALUE!</v>
      </c>
      <c r="BE201" s="439"/>
      <c r="BF201" s="446"/>
    </row>
    <row r="202" spans="1:58">
      <c r="A202" s="532" t="s">
        <v>1003</v>
      </c>
      <c r="B202" s="535">
        <v>224</v>
      </c>
      <c r="C202" s="532" t="s">
        <v>1047</v>
      </c>
      <c r="D202" s="532" t="s">
        <v>1764</v>
      </c>
      <c r="E202" s="532" t="s">
        <v>574</v>
      </c>
      <c r="F202" s="532" t="s">
        <v>1004</v>
      </c>
      <c r="G202" s="532" t="s">
        <v>1005</v>
      </c>
      <c r="H202" s="532" t="s">
        <v>574</v>
      </c>
      <c r="I202" s="532" t="s">
        <v>1004</v>
      </c>
      <c r="J202" s="532" t="s">
        <v>1005</v>
      </c>
      <c r="K202" s="532">
        <v>1039860</v>
      </c>
      <c r="L202" s="532">
        <v>1</v>
      </c>
      <c r="M202" s="438"/>
      <c r="N202" s="438"/>
      <c r="O202" s="438"/>
      <c r="P202" s="438"/>
      <c r="Q202" s="438"/>
      <c r="R202" s="438"/>
      <c r="S202" s="438"/>
      <c r="T202" s="438"/>
      <c r="U202" s="438"/>
      <c r="V202" s="438"/>
      <c r="W202" s="438"/>
      <c r="X202" s="438"/>
      <c r="Y202" s="438"/>
      <c r="Z202" s="438"/>
      <c r="AA202" s="438"/>
      <c r="AB202" s="438"/>
      <c r="AC202" s="439"/>
      <c r="AD202" s="532"/>
      <c r="AE202" s="532"/>
      <c r="AF202" s="440" t="s">
        <v>1445</v>
      </c>
      <c r="AG202" s="539" t="s">
        <v>1448</v>
      </c>
      <c r="AH202" s="442" t="s">
        <v>1446</v>
      </c>
      <c r="AI202" s="541" t="s">
        <v>1079</v>
      </c>
      <c r="AJ202" s="441" t="s">
        <v>1448</v>
      </c>
      <c r="AK202" s="440" t="s">
        <v>1447</v>
      </c>
      <c r="AL202" s="441" t="s">
        <v>1080</v>
      </c>
      <c r="AM202" s="442" t="s">
        <v>1446</v>
      </c>
      <c r="AN202" s="440" t="s">
        <v>1449</v>
      </c>
      <c r="AO202" s="441" t="s">
        <v>1080</v>
      </c>
      <c r="AP202" s="440" t="s">
        <v>1079</v>
      </c>
      <c r="AQ202" s="441" t="s">
        <v>1448</v>
      </c>
      <c r="AR202" s="442" t="s">
        <v>1446</v>
      </c>
      <c r="AS202" s="440" t="s">
        <v>1454</v>
      </c>
      <c r="AT202" s="441" t="s">
        <v>1080</v>
      </c>
      <c r="AU202" s="440" t="s">
        <v>1445</v>
      </c>
      <c r="AV202" s="441" t="s">
        <v>1448</v>
      </c>
      <c r="AW202" s="442" t="s">
        <v>1446</v>
      </c>
      <c r="AX202" s="440" t="s">
        <v>1447</v>
      </c>
      <c r="AY202" s="441" t="s">
        <v>1080</v>
      </c>
      <c r="AZ202" s="440" t="s">
        <v>1449</v>
      </c>
      <c r="BA202" s="441" t="s">
        <v>1080</v>
      </c>
      <c r="BB202" s="442" t="s">
        <v>1446</v>
      </c>
      <c r="BC202" s="440" t="s">
        <v>1454</v>
      </c>
      <c r="BD202" s="441" t="s">
        <v>1080</v>
      </c>
      <c r="BE202" s="439"/>
    </row>
    <row r="203" spans="1:58">
      <c r="A203" s="532" t="s">
        <v>1874</v>
      </c>
      <c r="B203" s="535">
        <v>225</v>
      </c>
      <c r="C203" s="532" t="s">
        <v>1048</v>
      </c>
      <c r="D203" s="532" t="s">
        <v>1765</v>
      </c>
      <c r="E203" s="532" t="s">
        <v>574</v>
      </c>
      <c r="F203" s="532" t="s">
        <v>1006</v>
      </c>
      <c r="G203" s="532" t="s">
        <v>1007</v>
      </c>
      <c r="H203" s="532" t="s">
        <v>574</v>
      </c>
      <c r="I203" s="532" t="s">
        <v>1006</v>
      </c>
      <c r="J203" s="532" t="s">
        <v>1007</v>
      </c>
      <c r="K203" s="532">
        <v>1066994</v>
      </c>
      <c r="L203" s="532">
        <v>0</v>
      </c>
      <c r="M203" s="438"/>
      <c r="N203" s="438"/>
      <c r="O203" s="438"/>
      <c r="P203" s="438"/>
      <c r="Q203" s="438"/>
      <c r="R203" s="438"/>
      <c r="S203" s="438"/>
      <c r="T203" s="438"/>
      <c r="U203" s="438"/>
      <c r="V203" s="438"/>
      <c r="W203" s="438"/>
      <c r="X203" s="438"/>
      <c r="Y203" s="438"/>
      <c r="Z203" s="438"/>
      <c r="AA203" s="438"/>
      <c r="AB203" s="438"/>
      <c r="AC203" s="439"/>
      <c r="AD203" s="532"/>
      <c r="AE203" s="532"/>
      <c r="AF203" s="440" t="s">
        <v>1445</v>
      </c>
      <c r="AG203" s="539" t="s">
        <v>1448</v>
      </c>
      <c r="AH203" s="442" t="s">
        <v>1446</v>
      </c>
      <c r="AI203" s="541" t="s">
        <v>1079</v>
      </c>
      <c r="AJ203" s="441" t="s">
        <v>1448</v>
      </c>
      <c r="AK203" s="440" t="s">
        <v>1451</v>
      </c>
      <c r="AL203" s="441" t="s">
        <v>1080</v>
      </c>
      <c r="AM203" s="442" t="s">
        <v>1446</v>
      </c>
      <c r="AN203" s="440" t="s">
        <v>1452</v>
      </c>
      <c r="AO203" s="441" t="s">
        <v>1080</v>
      </c>
      <c r="AP203" s="440" t="s">
        <v>1079</v>
      </c>
      <c r="AQ203" s="441" t="s">
        <v>1448</v>
      </c>
      <c r="AR203" s="442" t="s">
        <v>1446</v>
      </c>
      <c r="AS203" s="440" t="e">
        <v>#VALUE!</v>
      </c>
      <c r="AT203" s="441" t="e">
        <v>#VALUE!</v>
      </c>
      <c r="AU203" s="440" t="s">
        <v>1445</v>
      </c>
      <c r="AV203" s="441" t="s">
        <v>1448</v>
      </c>
      <c r="AW203" s="442" t="s">
        <v>1446</v>
      </c>
      <c r="AX203" s="440" t="s">
        <v>1451</v>
      </c>
      <c r="AY203" s="441" t="s">
        <v>1080</v>
      </c>
      <c r="AZ203" s="440" t="s">
        <v>1452</v>
      </c>
      <c r="BA203" s="441" t="s">
        <v>1080</v>
      </c>
      <c r="BB203" s="442" t="s">
        <v>1446</v>
      </c>
      <c r="BC203" s="440" t="e">
        <v>#VALUE!</v>
      </c>
      <c r="BD203" s="441" t="e">
        <v>#VALUE!</v>
      </c>
      <c r="BE203" s="439"/>
    </row>
    <row r="204" spans="1:58">
      <c r="A204" s="532" t="s">
        <v>1875</v>
      </c>
      <c r="B204" s="535">
        <v>226</v>
      </c>
      <c r="C204" s="532" t="s">
        <v>1049</v>
      </c>
      <c r="D204" s="532" t="s">
        <v>1748</v>
      </c>
      <c r="E204" s="532" t="s">
        <v>669</v>
      </c>
      <c r="F204" s="532" t="s">
        <v>1869</v>
      </c>
      <c r="G204" s="532" t="s">
        <v>960</v>
      </c>
      <c r="H204" s="532" t="s">
        <v>669</v>
      </c>
      <c r="I204" s="532" t="s">
        <v>1869</v>
      </c>
      <c r="J204" s="532" t="s">
        <v>960</v>
      </c>
      <c r="K204" s="532">
        <v>1053305</v>
      </c>
      <c r="L204" s="532">
        <v>1</v>
      </c>
      <c r="M204" s="438"/>
      <c r="N204" s="438"/>
      <c r="O204" s="438"/>
      <c r="P204" s="438"/>
      <c r="Q204" s="438"/>
      <c r="R204" s="438"/>
      <c r="S204" s="438"/>
      <c r="T204" s="438"/>
      <c r="U204" s="438"/>
      <c r="V204" s="438"/>
      <c r="W204" s="438"/>
      <c r="X204" s="438"/>
      <c r="Y204" s="438"/>
      <c r="Z204" s="438"/>
      <c r="AA204" s="438"/>
      <c r="AB204" s="438"/>
      <c r="AC204" s="439"/>
      <c r="AD204" s="532"/>
      <c r="AE204" s="532"/>
      <c r="AF204" s="440" t="s">
        <v>1445</v>
      </c>
      <c r="AG204" s="441" t="s">
        <v>1080</v>
      </c>
      <c r="AH204" s="442" t="s">
        <v>1446</v>
      </c>
      <c r="AI204" s="440" t="s">
        <v>1079</v>
      </c>
      <c r="AJ204" s="441" t="s">
        <v>1080</v>
      </c>
      <c r="AK204" s="440" t="s">
        <v>1451</v>
      </c>
      <c r="AL204" s="441" t="s">
        <v>1080</v>
      </c>
      <c r="AM204" s="442" t="s">
        <v>1446</v>
      </c>
      <c r="AN204" s="440" t="s">
        <v>1452</v>
      </c>
      <c r="AO204" s="441" t="s">
        <v>1080</v>
      </c>
      <c r="AP204" s="440" t="s">
        <v>1079</v>
      </c>
      <c r="AQ204" s="441" t="s">
        <v>1080</v>
      </c>
      <c r="AR204" s="442" t="s">
        <v>1446</v>
      </c>
      <c r="AS204" s="440" t="s">
        <v>1450</v>
      </c>
      <c r="AT204" s="441" t="s">
        <v>1080</v>
      </c>
      <c r="AU204" s="440" t="s">
        <v>1445</v>
      </c>
      <c r="AV204" s="441" t="s">
        <v>1080</v>
      </c>
      <c r="AW204" s="442" t="s">
        <v>1446</v>
      </c>
      <c r="AX204" s="440" t="s">
        <v>1451</v>
      </c>
      <c r="AY204" s="441" t="s">
        <v>1080</v>
      </c>
      <c r="AZ204" s="440" t="s">
        <v>1452</v>
      </c>
      <c r="BA204" s="441" t="s">
        <v>1080</v>
      </c>
      <c r="BB204" s="442" t="s">
        <v>1446</v>
      </c>
      <c r="BC204" s="440" t="s">
        <v>1450</v>
      </c>
      <c r="BD204" s="441" t="s">
        <v>1080</v>
      </c>
      <c r="BE204" s="439"/>
      <c r="BF204" s="446"/>
    </row>
    <row r="205" spans="1:58">
      <c r="A205" s="532" t="s">
        <v>1008</v>
      </c>
      <c r="B205" s="535">
        <v>227</v>
      </c>
      <c r="C205" s="532" t="s">
        <v>1009</v>
      </c>
      <c r="D205" s="532" t="s">
        <v>1758</v>
      </c>
      <c r="E205" s="532" t="s">
        <v>574</v>
      </c>
      <c r="F205" s="532" t="s">
        <v>987</v>
      </c>
      <c r="G205" s="532" t="s">
        <v>988</v>
      </c>
      <c r="H205" s="532" t="s">
        <v>574</v>
      </c>
      <c r="I205" s="532" t="s">
        <v>987</v>
      </c>
      <c r="J205" s="532" t="s">
        <v>988</v>
      </c>
      <c r="K205" s="532">
        <v>1050202</v>
      </c>
      <c r="L205" s="532">
        <v>1</v>
      </c>
      <c r="M205" s="438"/>
      <c r="N205" s="438"/>
      <c r="O205" s="438"/>
      <c r="P205" s="438"/>
      <c r="Q205" s="438"/>
      <c r="R205" s="438"/>
      <c r="S205" s="438"/>
      <c r="T205" s="438"/>
      <c r="U205" s="438"/>
      <c r="V205" s="438"/>
      <c r="W205" s="438"/>
      <c r="X205" s="438"/>
      <c r="Y205" s="438"/>
      <c r="Z205" s="438"/>
      <c r="AA205" s="438"/>
      <c r="AB205" s="438"/>
      <c r="AC205" s="439"/>
      <c r="AD205" s="532"/>
      <c r="AE205" s="532"/>
      <c r="AF205" s="440" t="s">
        <v>1445</v>
      </c>
      <c r="AG205" s="441" t="s">
        <v>1448</v>
      </c>
      <c r="AH205" s="442" t="s">
        <v>1446</v>
      </c>
      <c r="AI205" s="440" t="s">
        <v>1079</v>
      </c>
      <c r="AJ205" s="441" t="s">
        <v>1448</v>
      </c>
      <c r="AK205" s="440" t="s">
        <v>1451</v>
      </c>
      <c r="AL205" s="441" t="s">
        <v>1080</v>
      </c>
      <c r="AM205" s="442" t="s">
        <v>1446</v>
      </c>
      <c r="AN205" s="440" t="s">
        <v>1452</v>
      </c>
      <c r="AO205" s="441" t="s">
        <v>1080</v>
      </c>
      <c r="AP205" s="440" t="s">
        <v>1079</v>
      </c>
      <c r="AQ205" s="441" t="s">
        <v>1448</v>
      </c>
      <c r="AR205" s="442" t="s">
        <v>1446</v>
      </c>
      <c r="AS205" s="440" t="s">
        <v>1079</v>
      </c>
      <c r="AT205" s="441" t="s">
        <v>1448</v>
      </c>
      <c r="AU205" s="440" t="s">
        <v>1445</v>
      </c>
      <c r="AV205" s="441" t="s">
        <v>1448</v>
      </c>
      <c r="AW205" s="442" t="s">
        <v>1446</v>
      </c>
      <c r="AX205" s="440" t="s">
        <v>1451</v>
      </c>
      <c r="AY205" s="441" t="s">
        <v>1080</v>
      </c>
      <c r="AZ205" s="440" t="s">
        <v>1452</v>
      </c>
      <c r="BA205" s="441" t="s">
        <v>1080</v>
      </c>
      <c r="BB205" s="442" t="s">
        <v>1446</v>
      </c>
      <c r="BC205" s="440" t="s">
        <v>1079</v>
      </c>
      <c r="BD205" s="441" t="s">
        <v>1448</v>
      </c>
      <c r="BE205" s="439"/>
      <c r="BF205" s="446"/>
    </row>
    <row r="206" spans="1:58">
      <c r="A206" s="532" t="s">
        <v>1876</v>
      </c>
      <c r="B206" s="535">
        <v>228</v>
      </c>
      <c r="C206" s="532" t="s">
        <v>428</v>
      </c>
      <c r="D206" s="532" t="s">
        <v>1766</v>
      </c>
      <c r="E206" s="532" t="s">
        <v>574</v>
      </c>
      <c r="F206" s="532" t="s">
        <v>1010</v>
      </c>
      <c r="G206" s="532" t="s">
        <v>1011</v>
      </c>
      <c r="H206" s="532" t="s">
        <v>574</v>
      </c>
      <c r="I206" s="532" t="s">
        <v>1010</v>
      </c>
      <c r="J206" s="532" t="s">
        <v>1011</v>
      </c>
      <c r="K206" s="532">
        <v>1065785</v>
      </c>
      <c r="L206" s="532">
        <v>0</v>
      </c>
      <c r="M206" s="438"/>
      <c r="N206" s="438"/>
      <c r="O206" s="438"/>
      <c r="P206" s="438"/>
      <c r="Q206" s="438"/>
      <c r="R206" s="438"/>
      <c r="S206" s="438"/>
      <c r="T206" s="438"/>
      <c r="U206" s="438"/>
      <c r="V206" s="438"/>
      <c r="W206" s="438"/>
      <c r="X206" s="438"/>
      <c r="Y206" s="438"/>
      <c r="Z206" s="438"/>
      <c r="AA206" s="438"/>
      <c r="AB206" s="438"/>
      <c r="AC206" s="439"/>
      <c r="AD206" s="532"/>
      <c r="AE206" s="532"/>
      <c r="AF206" s="440" t="s">
        <v>1445</v>
      </c>
      <c r="AG206" s="441" t="s">
        <v>1448</v>
      </c>
      <c r="AH206" s="442" t="s">
        <v>1446</v>
      </c>
      <c r="AI206" s="440" t="s">
        <v>1079</v>
      </c>
      <c r="AJ206" s="441" t="s">
        <v>1448</v>
      </c>
      <c r="AK206" s="440" t="s">
        <v>1447</v>
      </c>
      <c r="AL206" s="441" t="s">
        <v>1448</v>
      </c>
      <c r="AM206" s="442" t="s">
        <v>1446</v>
      </c>
      <c r="AN206" s="440" t="s">
        <v>1449</v>
      </c>
      <c r="AO206" s="441" t="s">
        <v>1448</v>
      </c>
      <c r="AP206" s="440" t="s">
        <v>1079</v>
      </c>
      <c r="AQ206" s="441" t="s">
        <v>1448</v>
      </c>
      <c r="AR206" s="442" t="s">
        <v>1446</v>
      </c>
      <c r="AS206" s="440" t="s">
        <v>1079</v>
      </c>
      <c r="AT206" s="441" t="s">
        <v>1448</v>
      </c>
      <c r="AU206" s="440" t="s">
        <v>1445</v>
      </c>
      <c r="AV206" s="441" t="s">
        <v>1448</v>
      </c>
      <c r="AW206" s="442" t="s">
        <v>1446</v>
      </c>
      <c r="AX206" s="440" t="s">
        <v>1447</v>
      </c>
      <c r="AY206" s="441" t="s">
        <v>1448</v>
      </c>
      <c r="AZ206" s="440" t="s">
        <v>1449</v>
      </c>
      <c r="BA206" s="441" t="s">
        <v>1448</v>
      </c>
      <c r="BB206" s="442" t="s">
        <v>1446</v>
      </c>
      <c r="BC206" s="440" t="s">
        <v>1079</v>
      </c>
      <c r="BD206" s="441" t="s">
        <v>1448</v>
      </c>
      <c r="BE206" s="439"/>
      <c r="BF206" s="446"/>
    </row>
    <row r="207" spans="1:58">
      <c r="A207" s="532" t="s">
        <v>1012</v>
      </c>
      <c r="B207" s="535">
        <v>229</v>
      </c>
      <c r="C207" s="532" t="s">
        <v>1013</v>
      </c>
      <c r="D207" s="532" t="s">
        <v>1767</v>
      </c>
      <c r="E207" s="532" t="s">
        <v>574</v>
      </c>
      <c r="F207" s="532" t="s">
        <v>1014</v>
      </c>
      <c r="G207" s="532" t="s">
        <v>1015</v>
      </c>
      <c r="H207" s="532" t="s">
        <v>574</v>
      </c>
      <c r="I207" s="532" t="s">
        <v>1014</v>
      </c>
      <c r="J207" s="532" t="s">
        <v>1015</v>
      </c>
      <c r="K207" s="532">
        <v>1054263</v>
      </c>
      <c r="L207" s="532">
        <v>0</v>
      </c>
      <c r="M207" s="438"/>
      <c r="N207" s="438"/>
      <c r="O207" s="438"/>
      <c r="P207" s="438"/>
      <c r="Q207" s="438"/>
      <c r="R207" s="438"/>
      <c r="S207" s="438"/>
      <c r="T207" s="438"/>
      <c r="U207" s="438"/>
      <c r="V207" s="438"/>
      <c r="W207" s="438"/>
      <c r="X207" s="438"/>
      <c r="Y207" s="438"/>
      <c r="Z207" s="438"/>
      <c r="AA207" s="438"/>
      <c r="AB207" s="438"/>
      <c r="AC207" s="439"/>
      <c r="AD207" s="532"/>
      <c r="AE207" s="532"/>
      <c r="AF207" s="440" t="s">
        <v>1445</v>
      </c>
      <c r="AG207" s="441" t="s">
        <v>1448</v>
      </c>
      <c r="AH207" s="442" t="s">
        <v>1446</v>
      </c>
      <c r="AI207" s="440" t="s">
        <v>1079</v>
      </c>
      <c r="AJ207" s="441" t="s">
        <v>1448</v>
      </c>
      <c r="AK207" s="440" t="s">
        <v>1451</v>
      </c>
      <c r="AL207" s="441" t="s">
        <v>1080</v>
      </c>
      <c r="AM207" s="442" t="s">
        <v>1446</v>
      </c>
      <c r="AN207" s="440" t="s">
        <v>1452</v>
      </c>
      <c r="AO207" s="441" t="s">
        <v>1080</v>
      </c>
      <c r="AP207" s="440" t="s">
        <v>1079</v>
      </c>
      <c r="AQ207" s="441" t="s">
        <v>1448</v>
      </c>
      <c r="AR207" s="442" t="s">
        <v>1446</v>
      </c>
      <c r="AS207" s="440" t="s">
        <v>1079</v>
      </c>
      <c r="AT207" s="441" t="s">
        <v>1448</v>
      </c>
      <c r="AU207" s="440" t="s">
        <v>1445</v>
      </c>
      <c r="AV207" s="441" t="s">
        <v>1448</v>
      </c>
      <c r="AW207" s="442" t="s">
        <v>1446</v>
      </c>
      <c r="AX207" s="440" t="s">
        <v>1451</v>
      </c>
      <c r="AY207" s="441" t="s">
        <v>1080</v>
      </c>
      <c r="AZ207" s="440" t="s">
        <v>1452</v>
      </c>
      <c r="BA207" s="441" t="s">
        <v>1080</v>
      </c>
      <c r="BB207" s="442" t="s">
        <v>1446</v>
      </c>
      <c r="BC207" s="440" t="s">
        <v>1079</v>
      </c>
      <c r="BD207" s="441" t="s">
        <v>1448</v>
      </c>
      <c r="BE207" s="439"/>
      <c r="BF207" s="446"/>
    </row>
    <row r="208" spans="1:58">
      <c r="A208" s="532" t="s">
        <v>1016</v>
      </c>
      <c r="B208" s="535">
        <v>230</v>
      </c>
      <c r="C208" s="532" t="s">
        <v>1017</v>
      </c>
      <c r="D208" s="532" t="s">
        <v>1768</v>
      </c>
      <c r="E208" s="532" t="s">
        <v>574</v>
      </c>
      <c r="F208" s="532" t="s">
        <v>1018</v>
      </c>
      <c r="G208" s="532" t="s">
        <v>1019</v>
      </c>
      <c r="H208" s="532" t="s">
        <v>574</v>
      </c>
      <c r="I208" s="532" t="s">
        <v>1018</v>
      </c>
      <c r="J208" s="532" t="s">
        <v>1019</v>
      </c>
      <c r="K208" s="532">
        <v>1007849</v>
      </c>
      <c r="L208" s="532">
        <v>0</v>
      </c>
      <c r="M208" s="438"/>
      <c r="N208" s="438"/>
      <c r="O208" s="438"/>
      <c r="P208" s="438"/>
      <c r="Q208" s="438"/>
      <c r="R208" s="438"/>
      <c r="S208" s="438"/>
      <c r="T208" s="438"/>
      <c r="U208" s="438"/>
      <c r="V208" s="438"/>
      <c r="W208" s="438"/>
      <c r="X208" s="438"/>
      <c r="Y208" s="438"/>
      <c r="Z208" s="438"/>
      <c r="AA208" s="438"/>
      <c r="AB208" s="438"/>
      <c r="AC208" s="439"/>
      <c r="AD208" s="532"/>
      <c r="AE208" s="532"/>
      <c r="AF208" s="440" t="s">
        <v>1445</v>
      </c>
      <c r="AG208" s="441" t="s">
        <v>1448</v>
      </c>
      <c r="AH208" s="442" t="s">
        <v>1446</v>
      </c>
      <c r="AI208" s="440" t="s">
        <v>1079</v>
      </c>
      <c r="AJ208" s="441" t="s">
        <v>1448</v>
      </c>
      <c r="AK208" s="440" t="s">
        <v>1451</v>
      </c>
      <c r="AL208" s="441" t="s">
        <v>1080</v>
      </c>
      <c r="AM208" s="442" t="s">
        <v>1446</v>
      </c>
      <c r="AN208" s="440" t="s">
        <v>1452</v>
      </c>
      <c r="AO208" s="441" t="s">
        <v>1080</v>
      </c>
      <c r="AP208" s="440" t="s">
        <v>1079</v>
      </c>
      <c r="AQ208" s="441" t="s">
        <v>1448</v>
      </c>
      <c r="AR208" s="442" t="s">
        <v>1446</v>
      </c>
      <c r="AS208" s="440" t="s">
        <v>1079</v>
      </c>
      <c r="AT208" s="441" t="s">
        <v>1448</v>
      </c>
      <c r="AU208" s="440" t="s">
        <v>1445</v>
      </c>
      <c r="AV208" s="441" t="s">
        <v>1448</v>
      </c>
      <c r="AW208" s="442" t="s">
        <v>1446</v>
      </c>
      <c r="AX208" s="440" t="s">
        <v>1451</v>
      </c>
      <c r="AY208" s="441" t="s">
        <v>1080</v>
      </c>
      <c r="AZ208" s="440" t="s">
        <v>1452</v>
      </c>
      <c r="BA208" s="441" t="s">
        <v>1080</v>
      </c>
      <c r="BB208" s="442" t="s">
        <v>1446</v>
      </c>
      <c r="BC208" s="440" t="s">
        <v>1079</v>
      </c>
      <c r="BD208" s="441" t="s">
        <v>1448</v>
      </c>
      <c r="BE208" s="439"/>
      <c r="BF208" s="446"/>
    </row>
    <row r="209" spans="1:58">
      <c r="A209" s="532" t="s">
        <v>1020</v>
      </c>
      <c r="B209" s="535">
        <v>231</v>
      </c>
      <c r="C209" s="532" t="s">
        <v>1021</v>
      </c>
      <c r="D209" s="532" t="s">
        <v>1769</v>
      </c>
      <c r="E209" s="532" t="s">
        <v>574</v>
      </c>
      <c r="F209" s="532" t="s">
        <v>1022</v>
      </c>
      <c r="G209" s="532" t="s">
        <v>1023</v>
      </c>
      <c r="H209" s="532" t="s">
        <v>574</v>
      </c>
      <c r="I209" s="532" t="s">
        <v>1022</v>
      </c>
      <c r="J209" s="532" t="s">
        <v>1023</v>
      </c>
      <c r="K209" s="532">
        <v>1851380</v>
      </c>
      <c r="L209" s="532">
        <v>0</v>
      </c>
      <c r="M209" s="438"/>
      <c r="N209" s="438"/>
      <c r="O209" s="438"/>
      <c r="P209" s="438"/>
      <c r="Q209" s="438"/>
      <c r="R209" s="438"/>
      <c r="S209" s="438"/>
      <c r="T209" s="438"/>
      <c r="U209" s="438"/>
      <c r="V209" s="438"/>
      <c r="W209" s="438"/>
      <c r="X209" s="438"/>
      <c r="Y209" s="438"/>
      <c r="Z209" s="438"/>
      <c r="AA209" s="438"/>
      <c r="AB209" s="438"/>
      <c r="AC209" s="439"/>
      <c r="AD209" s="532"/>
      <c r="AE209" s="532"/>
      <c r="AF209" s="440" t="s">
        <v>1445</v>
      </c>
      <c r="AG209" s="441" t="s">
        <v>1448</v>
      </c>
      <c r="AH209" s="442" t="s">
        <v>1446</v>
      </c>
      <c r="AI209" s="440" t="s">
        <v>1079</v>
      </c>
      <c r="AJ209" s="441" t="s">
        <v>1448</v>
      </c>
      <c r="AK209" s="440" t="s">
        <v>1447</v>
      </c>
      <c r="AL209" s="441" t="s">
        <v>1448</v>
      </c>
      <c r="AM209" s="442" t="s">
        <v>1446</v>
      </c>
      <c r="AN209" s="440" t="s">
        <v>1449</v>
      </c>
      <c r="AO209" s="441" t="s">
        <v>1448</v>
      </c>
      <c r="AP209" s="440" t="s">
        <v>1079</v>
      </c>
      <c r="AQ209" s="441" t="s">
        <v>1448</v>
      </c>
      <c r="AR209" s="442" t="s">
        <v>1446</v>
      </c>
      <c r="AS209" s="440" t="s">
        <v>1079</v>
      </c>
      <c r="AT209" s="441" t="s">
        <v>1448</v>
      </c>
      <c r="AU209" s="440" t="s">
        <v>1445</v>
      </c>
      <c r="AV209" s="441" t="s">
        <v>1448</v>
      </c>
      <c r="AW209" s="442" t="s">
        <v>1446</v>
      </c>
      <c r="AX209" s="440" t="s">
        <v>1447</v>
      </c>
      <c r="AY209" s="441" t="s">
        <v>1448</v>
      </c>
      <c r="AZ209" s="440" t="s">
        <v>1449</v>
      </c>
      <c r="BA209" s="441" t="s">
        <v>1448</v>
      </c>
      <c r="BB209" s="442" t="s">
        <v>1446</v>
      </c>
      <c r="BC209" s="440" t="s">
        <v>1079</v>
      </c>
      <c r="BD209" s="441" t="s">
        <v>1448</v>
      </c>
      <c r="BE209" s="439"/>
      <c r="BF209" s="446"/>
    </row>
    <row r="210" spans="1:58">
      <c r="A210" s="532" t="s">
        <v>1024</v>
      </c>
      <c r="B210" s="535">
        <v>232</v>
      </c>
      <c r="C210" s="532" t="s">
        <v>1025</v>
      </c>
      <c r="D210" s="532" t="s">
        <v>864</v>
      </c>
      <c r="E210" s="532" t="s">
        <v>574</v>
      </c>
      <c r="F210" s="532" t="s">
        <v>865</v>
      </c>
      <c r="G210" s="532" t="s">
        <v>1026</v>
      </c>
      <c r="H210" s="532" t="s">
        <v>574</v>
      </c>
      <c r="I210" s="532" t="s">
        <v>865</v>
      </c>
      <c r="J210" s="532" t="s">
        <v>1026</v>
      </c>
      <c r="K210" s="532">
        <v>1050200</v>
      </c>
      <c r="L210" s="532">
        <v>0</v>
      </c>
      <c r="M210" s="438"/>
      <c r="N210" s="438"/>
      <c r="O210" s="438"/>
      <c r="P210" s="438"/>
      <c r="Q210" s="438"/>
      <c r="R210" s="438"/>
      <c r="S210" s="438"/>
      <c r="T210" s="438"/>
      <c r="U210" s="438"/>
      <c r="V210" s="438"/>
      <c r="W210" s="438"/>
      <c r="X210" s="438"/>
      <c r="Y210" s="438"/>
      <c r="Z210" s="438"/>
      <c r="AA210" s="438"/>
      <c r="AB210" s="438"/>
      <c r="AC210" s="439"/>
      <c r="AD210" s="532"/>
      <c r="AE210" s="532"/>
      <c r="AF210" s="440" t="s">
        <v>1445</v>
      </c>
      <c r="AG210" s="441" t="s">
        <v>1448</v>
      </c>
      <c r="AH210" s="442" t="s">
        <v>1446</v>
      </c>
      <c r="AI210" s="440" t="s">
        <v>1079</v>
      </c>
      <c r="AJ210" s="441" t="s">
        <v>1448</v>
      </c>
      <c r="AK210" s="440" t="s">
        <v>1451</v>
      </c>
      <c r="AL210" s="441" t="s">
        <v>1080</v>
      </c>
      <c r="AM210" s="442" t="s">
        <v>1446</v>
      </c>
      <c r="AN210" s="440" t="s">
        <v>1452</v>
      </c>
      <c r="AO210" s="441" t="s">
        <v>1080</v>
      </c>
      <c r="AP210" s="440" t="s">
        <v>1079</v>
      </c>
      <c r="AQ210" s="441" t="s">
        <v>1448</v>
      </c>
      <c r="AR210" s="442" t="s">
        <v>1446</v>
      </c>
      <c r="AS210" s="440" t="s">
        <v>1079</v>
      </c>
      <c r="AT210" s="441" t="s">
        <v>1448</v>
      </c>
      <c r="AU210" s="440" t="s">
        <v>1445</v>
      </c>
      <c r="AV210" s="441" t="s">
        <v>1448</v>
      </c>
      <c r="AW210" s="442" t="s">
        <v>1446</v>
      </c>
      <c r="AX210" s="440" t="s">
        <v>1451</v>
      </c>
      <c r="AY210" s="441" t="s">
        <v>1080</v>
      </c>
      <c r="AZ210" s="440" t="s">
        <v>1452</v>
      </c>
      <c r="BA210" s="441" t="s">
        <v>1080</v>
      </c>
      <c r="BB210" s="442" t="s">
        <v>1446</v>
      </c>
      <c r="BC210" s="440" t="s">
        <v>1079</v>
      </c>
      <c r="BD210" s="441" t="s">
        <v>1448</v>
      </c>
      <c r="BE210" s="439"/>
      <c r="BF210" s="446"/>
    </row>
    <row r="211" spans="1:58">
      <c r="A211" s="532" t="s">
        <v>1027</v>
      </c>
      <c r="B211" s="535">
        <v>233</v>
      </c>
      <c r="C211" s="532" t="s">
        <v>1877</v>
      </c>
      <c r="D211" s="532" t="s">
        <v>1770</v>
      </c>
      <c r="E211" s="532" t="s">
        <v>574</v>
      </c>
      <c r="F211" s="532" t="s">
        <v>1028</v>
      </c>
      <c r="G211" s="532" t="s">
        <v>1029</v>
      </c>
      <c r="H211" s="532" t="s">
        <v>574</v>
      </c>
      <c r="I211" s="532" t="s">
        <v>1028</v>
      </c>
      <c r="J211" s="532" t="s">
        <v>1029</v>
      </c>
      <c r="K211" s="532">
        <v>1007837</v>
      </c>
      <c r="L211" s="532">
        <v>0</v>
      </c>
      <c r="M211" s="438"/>
      <c r="N211" s="438"/>
      <c r="O211" s="438"/>
      <c r="P211" s="438"/>
      <c r="Q211" s="438"/>
      <c r="R211" s="438"/>
      <c r="S211" s="438"/>
      <c r="T211" s="438"/>
      <c r="U211" s="438"/>
      <c r="V211" s="438"/>
      <c r="W211" s="438"/>
      <c r="X211" s="438"/>
      <c r="Y211" s="438"/>
      <c r="Z211" s="438"/>
      <c r="AA211" s="438"/>
      <c r="AB211" s="438"/>
      <c r="AC211" s="439"/>
      <c r="AD211" s="532"/>
      <c r="AE211" s="532"/>
      <c r="AF211" s="440" t="s">
        <v>1445</v>
      </c>
      <c r="AG211" s="441" t="s">
        <v>1080</v>
      </c>
      <c r="AH211" s="442" t="s">
        <v>1446</v>
      </c>
      <c r="AI211" s="440" t="s">
        <v>1079</v>
      </c>
      <c r="AJ211" s="441" t="s">
        <v>1080</v>
      </c>
      <c r="AK211" s="440" t="s">
        <v>1451</v>
      </c>
      <c r="AL211" s="441" t="s">
        <v>1080</v>
      </c>
      <c r="AM211" s="442" t="s">
        <v>1446</v>
      </c>
      <c r="AN211" s="440" t="s">
        <v>1452</v>
      </c>
      <c r="AO211" s="441" t="s">
        <v>1080</v>
      </c>
      <c r="AP211" s="440" t="s">
        <v>1079</v>
      </c>
      <c r="AQ211" s="441" t="s">
        <v>1080</v>
      </c>
      <c r="AR211" s="442" t="s">
        <v>1446</v>
      </c>
      <c r="AS211" s="440" t="s">
        <v>1454</v>
      </c>
      <c r="AT211" s="441" t="s">
        <v>1080</v>
      </c>
      <c r="AU211" s="440" t="s">
        <v>1445</v>
      </c>
      <c r="AV211" s="441" t="s">
        <v>1080</v>
      </c>
      <c r="AW211" s="442" t="s">
        <v>1446</v>
      </c>
      <c r="AX211" s="440" t="s">
        <v>1451</v>
      </c>
      <c r="AY211" s="441" t="s">
        <v>1080</v>
      </c>
      <c r="AZ211" s="440" t="s">
        <v>1452</v>
      </c>
      <c r="BA211" s="441" t="s">
        <v>1080</v>
      </c>
      <c r="BB211" s="442" t="s">
        <v>1446</v>
      </c>
      <c r="BC211" s="440" t="s">
        <v>1454</v>
      </c>
      <c r="BD211" s="441" t="s">
        <v>1080</v>
      </c>
      <c r="BE211" s="439"/>
      <c r="BF211" s="446"/>
    </row>
    <row r="212" spans="1:58">
      <c r="A212" s="532" t="s">
        <v>1030</v>
      </c>
      <c r="B212" s="535">
        <v>234</v>
      </c>
      <c r="C212" s="532" t="s">
        <v>1050</v>
      </c>
      <c r="D212" s="532" t="s">
        <v>1764</v>
      </c>
      <c r="E212" s="532" t="s">
        <v>574</v>
      </c>
      <c r="F212" s="532" t="s">
        <v>1004</v>
      </c>
      <c r="G212" s="532" t="s">
        <v>1031</v>
      </c>
      <c r="H212" s="532" t="s">
        <v>574</v>
      </c>
      <c r="I212" s="532" t="s">
        <v>1004</v>
      </c>
      <c r="J212" s="532" t="s">
        <v>1031</v>
      </c>
      <c r="K212" s="532">
        <v>1039860</v>
      </c>
      <c r="L212" s="532">
        <v>2</v>
      </c>
      <c r="M212" s="438"/>
      <c r="N212" s="438"/>
      <c r="O212" s="438"/>
      <c r="P212" s="438"/>
      <c r="Q212" s="438"/>
      <c r="R212" s="438"/>
      <c r="S212" s="438"/>
      <c r="T212" s="438"/>
      <c r="U212" s="438"/>
      <c r="V212" s="438"/>
      <c r="W212" s="438"/>
      <c r="X212" s="438"/>
      <c r="Y212" s="438"/>
      <c r="Z212" s="438"/>
      <c r="AA212" s="438"/>
      <c r="AB212" s="438"/>
      <c r="AC212" s="439"/>
      <c r="AD212" s="532"/>
      <c r="AE212" s="532"/>
      <c r="AF212" s="440" t="s">
        <v>1445</v>
      </c>
      <c r="AG212" s="441" t="s">
        <v>1448</v>
      </c>
      <c r="AH212" s="442" t="s">
        <v>1446</v>
      </c>
      <c r="AI212" s="440" t="s">
        <v>1079</v>
      </c>
      <c r="AJ212" s="441" t="s">
        <v>1448</v>
      </c>
      <c r="AK212" s="440" t="s">
        <v>1447</v>
      </c>
      <c r="AL212" s="441" t="s">
        <v>1080</v>
      </c>
      <c r="AM212" s="442" t="s">
        <v>1446</v>
      </c>
      <c r="AN212" s="440" t="s">
        <v>1449</v>
      </c>
      <c r="AO212" s="441" t="s">
        <v>1080</v>
      </c>
      <c r="AP212" s="440" t="s">
        <v>1079</v>
      </c>
      <c r="AQ212" s="441" t="s">
        <v>1448</v>
      </c>
      <c r="AR212" s="442" t="s">
        <v>1446</v>
      </c>
      <c r="AS212" s="440" t="s">
        <v>1454</v>
      </c>
      <c r="AT212" s="441" t="s">
        <v>1080</v>
      </c>
      <c r="AU212" s="440" t="s">
        <v>1445</v>
      </c>
      <c r="AV212" s="441" t="s">
        <v>1448</v>
      </c>
      <c r="AW212" s="442" t="s">
        <v>1446</v>
      </c>
      <c r="AX212" s="440" t="s">
        <v>1447</v>
      </c>
      <c r="AY212" s="441" t="s">
        <v>1080</v>
      </c>
      <c r="AZ212" s="440" t="s">
        <v>1449</v>
      </c>
      <c r="BA212" s="441" t="s">
        <v>1080</v>
      </c>
      <c r="BB212" s="442" t="s">
        <v>1446</v>
      </c>
      <c r="BC212" s="440" t="s">
        <v>1454</v>
      </c>
      <c r="BD212" s="441" t="s">
        <v>1080</v>
      </c>
      <c r="BE212" s="439"/>
      <c r="BF212" s="446"/>
    </row>
    <row r="213" spans="1:58">
      <c r="A213" s="532" t="s">
        <v>1032</v>
      </c>
      <c r="B213" s="535">
        <v>235</v>
      </c>
      <c r="C213" s="532" t="s">
        <v>1051</v>
      </c>
      <c r="D213" s="532" t="s">
        <v>1033</v>
      </c>
      <c r="E213" s="532" t="s">
        <v>574</v>
      </c>
      <c r="F213" s="532" t="s">
        <v>1034</v>
      </c>
      <c r="G213" s="532" t="s">
        <v>1035</v>
      </c>
      <c r="H213" s="532" t="s">
        <v>574</v>
      </c>
      <c r="I213" s="532" t="s">
        <v>1034</v>
      </c>
      <c r="J213" s="532" t="s">
        <v>1035</v>
      </c>
      <c r="K213" s="532">
        <v>1039847</v>
      </c>
      <c r="L213" s="532">
        <v>0</v>
      </c>
      <c r="M213" s="438"/>
      <c r="N213" s="438"/>
      <c r="O213" s="438"/>
      <c r="P213" s="438"/>
      <c r="Q213" s="438"/>
      <c r="R213" s="438"/>
      <c r="S213" s="438"/>
      <c r="T213" s="438"/>
      <c r="U213" s="438"/>
      <c r="V213" s="438"/>
      <c r="W213" s="438"/>
      <c r="X213" s="438"/>
      <c r="Y213" s="438"/>
      <c r="Z213" s="438"/>
      <c r="AA213" s="438"/>
      <c r="AB213" s="438"/>
      <c r="AC213" s="439"/>
      <c r="AD213" s="532"/>
      <c r="AE213" s="532"/>
      <c r="AF213" s="440" t="s">
        <v>1445</v>
      </c>
      <c r="AG213" s="441" t="s">
        <v>1080</v>
      </c>
      <c r="AH213" s="442" t="s">
        <v>1446</v>
      </c>
      <c r="AI213" s="440" t="s">
        <v>1079</v>
      </c>
      <c r="AJ213" s="441" t="s">
        <v>1080</v>
      </c>
      <c r="AK213" s="440" t="s">
        <v>1447</v>
      </c>
      <c r="AL213" s="441" t="s">
        <v>1448</v>
      </c>
      <c r="AM213" s="442" t="s">
        <v>1446</v>
      </c>
      <c r="AN213" s="440" t="s">
        <v>1449</v>
      </c>
      <c r="AO213" s="441" t="s">
        <v>1448</v>
      </c>
      <c r="AP213" s="440" t="s">
        <v>1079</v>
      </c>
      <c r="AQ213" s="441" t="s">
        <v>1080</v>
      </c>
      <c r="AR213" s="442" t="s">
        <v>1446</v>
      </c>
      <c r="AS213" s="440" t="e">
        <v>#VALUE!</v>
      </c>
      <c r="AT213" s="441" t="e">
        <v>#VALUE!</v>
      </c>
      <c r="AU213" s="440" t="s">
        <v>1445</v>
      </c>
      <c r="AV213" s="441" t="s">
        <v>1080</v>
      </c>
      <c r="AW213" s="442" t="s">
        <v>1446</v>
      </c>
      <c r="AX213" s="440" t="s">
        <v>1447</v>
      </c>
      <c r="AY213" s="441" t="s">
        <v>1448</v>
      </c>
      <c r="AZ213" s="440" t="s">
        <v>1449</v>
      </c>
      <c r="BA213" s="441" t="s">
        <v>1448</v>
      </c>
      <c r="BB213" s="442" t="s">
        <v>1446</v>
      </c>
      <c r="BC213" s="440" t="e">
        <v>#VALUE!</v>
      </c>
      <c r="BD213" s="441" t="e">
        <v>#VALUE!</v>
      </c>
      <c r="BE213" s="439"/>
      <c r="BF213" s="446"/>
    </row>
    <row r="214" spans="1:58">
      <c r="A214" s="532" t="s">
        <v>1631</v>
      </c>
      <c r="B214" s="535">
        <v>236</v>
      </c>
      <c r="C214" s="532" t="s">
        <v>1052</v>
      </c>
      <c r="D214" s="532" t="s">
        <v>1036</v>
      </c>
      <c r="E214" s="532" t="s">
        <v>574</v>
      </c>
      <c r="F214" s="532" t="s">
        <v>687</v>
      </c>
      <c r="G214" s="532" t="s">
        <v>1037</v>
      </c>
      <c r="H214" s="532" t="s">
        <v>574</v>
      </c>
      <c r="I214" s="532" t="s">
        <v>687</v>
      </c>
      <c r="J214" s="532" t="s">
        <v>1037</v>
      </c>
      <c r="K214" s="532">
        <v>1039550</v>
      </c>
      <c r="L214" s="532">
        <v>0</v>
      </c>
      <c r="M214" s="438"/>
      <c r="N214" s="438"/>
      <c r="O214" s="438"/>
      <c r="P214" s="438"/>
      <c r="Q214" s="438"/>
      <c r="R214" s="438"/>
      <c r="S214" s="438"/>
      <c r="T214" s="438"/>
      <c r="U214" s="438"/>
      <c r="V214" s="438"/>
      <c r="W214" s="438"/>
      <c r="X214" s="438"/>
      <c r="Y214" s="438"/>
      <c r="Z214" s="438"/>
      <c r="AA214" s="438"/>
      <c r="AB214" s="438"/>
      <c r="AC214" s="439"/>
      <c r="AD214" s="532"/>
      <c r="AE214" s="532"/>
      <c r="AF214" s="440" t="s">
        <v>1445</v>
      </c>
      <c r="AG214" s="441" t="s">
        <v>1080</v>
      </c>
      <c r="AH214" s="442" t="s">
        <v>1446</v>
      </c>
      <c r="AI214" s="440" t="s">
        <v>1079</v>
      </c>
      <c r="AJ214" s="441" t="s">
        <v>1080</v>
      </c>
      <c r="AK214" s="440" t="s">
        <v>1451</v>
      </c>
      <c r="AL214" s="441" t="s">
        <v>1080</v>
      </c>
      <c r="AM214" s="442" t="s">
        <v>1446</v>
      </c>
      <c r="AN214" s="440" t="s">
        <v>1452</v>
      </c>
      <c r="AO214" s="441" t="s">
        <v>1080</v>
      </c>
      <c r="AP214" s="440" t="s">
        <v>1079</v>
      </c>
      <c r="AQ214" s="441" t="s">
        <v>1080</v>
      </c>
      <c r="AR214" s="442" t="s">
        <v>1446</v>
      </c>
      <c r="AS214" s="440" t="s">
        <v>1450</v>
      </c>
      <c r="AT214" s="441" t="s">
        <v>1080</v>
      </c>
      <c r="AU214" s="440" t="s">
        <v>1445</v>
      </c>
      <c r="AV214" s="441" t="s">
        <v>1080</v>
      </c>
      <c r="AW214" s="442" t="s">
        <v>1446</v>
      </c>
      <c r="AX214" s="440" t="s">
        <v>1451</v>
      </c>
      <c r="AY214" s="441" t="s">
        <v>1080</v>
      </c>
      <c r="AZ214" s="440" t="s">
        <v>1452</v>
      </c>
      <c r="BA214" s="441" t="s">
        <v>1080</v>
      </c>
      <c r="BB214" s="442" t="s">
        <v>1446</v>
      </c>
      <c r="BC214" s="440" t="s">
        <v>1450</v>
      </c>
      <c r="BD214" s="441" t="s">
        <v>1080</v>
      </c>
      <c r="BE214" s="439"/>
      <c r="BF214" s="446"/>
    </row>
    <row r="215" spans="1:58">
      <c r="A215" s="532" t="s">
        <v>1192</v>
      </c>
      <c r="B215" s="535">
        <v>237</v>
      </c>
      <c r="C215" s="532" t="s">
        <v>1200</v>
      </c>
      <c r="D215" s="532" t="s">
        <v>1771</v>
      </c>
      <c r="E215" s="532" t="s">
        <v>574</v>
      </c>
      <c r="F215" s="532" t="s">
        <v>1202</v>
      </c>
      <c r="G215" s="532" t="s">
        <v>1203</v>
      </c>
      <c r="H215" s="532" t="s">
        <v>574</v>
      </c>
      <c r="I215" s="532" t="s">
        <v>1202</v>
      </c>
      <c r="J215" s="532" t="s">
        <v>1203</v>
      </c>
      <c r="K215" s="532">
        <v>1073158</v>
      </c>
      <c r="L215" s="532">
        <v>0</v>
      </c>
      <c r="M215" s="438"/>
      <c r="N215" s="438"/>
      <c r="O215" s="438"/>
      <c r="P215" s="438"/>
      <c r="Q215" s="438"/>
      <c r="R215" s="438"/>
      <c r="S215" s="438"/>
      <c r="T215" s="438"/>
      <c r="U215" s="438"/>
      <c r="V215" s="438"/>
      <c r="W215" s="438"/>
      <c r="X215" s="438"/>
      <c r="Y215" s="438"/>
      <c r="Z215" s="438"/>
      <c r="AA215" s="438"/>
      <c r="AB215" s="438"/>
      <c r="AC215" s="439"/>
      <c r="AD215" s="532"/>
      <c r="AE215" s="532"/>
      <c r="AF215" s="440" t="s">
        <v>1445</v>
      </c>
      <c r="AG215" s="441" t="s">
        <v>1448</v>
      </c>
      <c r="AH215" s="442" t="s">
        <v>1446</v>
      </c>
      <c r="AI215" s="440" t="s">
        <v>1079</v>
      </c>
      <c r="AJ215" s="441" t="s">
        <v>1448</v>
      </c>
      <c r="AK215" s="440" t="s">
        <v>1451</v>
      </c>
      <c r="AL215" s="441" t="s">
        <v>1080</v>
      </c>
      <c r="AM215" s="442" t="s">
        <v>1446</v>
      </c>
      <c r="AN215" s="440" t="s">
        <v>1452</v>
      </c>
      <c r="AO215" s="441" t="s">
        <v>1080</v>
      </c>
      <c r="AP215" s="440" t="s">
        <v>1079</v>
      </c>
      <c r="AQ215" s="441" t="s">
        <v>1448</v>
      </c>
      <c r="AR215" s="442" t="s">
        <v>1446</v>
      </c>
      <c r="AS215" s="440" t="e">
        <v>#VALUE!</v>
      </c>
      <c r="AT215" s="441" t="e">
        <v>#VALUE!</v>
      </c>
      <c r="AU215" s="440" t="s">
        <v>1445</v>
      </c>
      <c r="AV215" s="441" t="s">
        <v>1448</v>
      </c>
      <c r="AW215" s="442" t="s">
        <v>1446</v>
      </c>
      <c r="AX215" s="440" t="s">
        <v>1451</v>
      </c>
      <c r="AY215" s="441" t="s">
        <v>1080</v>
      </c>
      <c r="AZ215" s="440" t="s">
        <v>1452</v>
      </c>
      <c r="BA215" s="441" t="s">
        <v>1080</v>
      </c>
      <c r="BB215" s="442" t="s">
        <v>1446</v>
      </c>
      <c r="BC215" s="440" t="e">
        <v>#VALUE!</v>
      </c>
      <c r="BD215" s="441" t="e">
        <v>#VALUE!</v>
      </c>
      <c r="BE215" s="439"/>
      <c r="BF215" s="446"/>
    </row>
    <row r="216" spans="1:58">
      <c r="A216" s="532" t="s">
        <v>1193</v>
      </c>
      <c r="B216" s="535">
        <v>238</v>
      </c>
      <c r="C216" s="532" t="s">
        <v>1201</v>
      </c>
      <c r="D216" s="532" t="s">
        <v>1771</v>
      </c>
      <c r="E216" s="532" t="s">
        <v>574</v>
      </c>
      <c r="F216" s="532" t="s">
        <v>1202</v>
      </c>
      <c r="G216" s="532" t="s">
        <v>1203</v>
      </c>
      <c r="H216" s="532" t="s">
        <v>574</v>
      </c>
      <c r="I216" s="532" t="s">
        <v>1202</v>
      </c>
      <c r="J216" s="532" t="s">
        <v>1203</v>
      </c>
      <c r="K216" s="532">
        <v>1073158</v>
      </c>
      <c r="L216" s="532">
        <v>1</v>
      </c>
      <c r="M216" s="438"/>
      <c r="N216" s="438"/>
      <c r="O216" s="438"/>
      <c r="P216" s="438"/>
      <c r="Q216" s="438"/>
      <c r="R216" s="438"/>
      <c r="S216" s="438"/>
      <c r="T216" s="438"/>
      <c r="U216" s="438"/>
      <c r="V216" s="438"/>
      <c r="W216" s="438"/>
      <c r="X216" s="438"/>
      <c r="Y216" s="438"/>
      <c r="Z216" s="438"/>
      <c r="AA216" s="438"/>
      <c r="AB216" s="438"/>
      <c r="AC216" s="439"/>
      <c r="AD216" s="532"/>
      <c r="AE216" s="532"/>
      <c r="AF216" s="440" t="s">
        <v>1445</v>
      </c>
      <c r="AG216" s="441" t="s">
        <v>1448</v>
      </c>
      <c r="AH216" s="442" t="s">
        <v>1446</v>
      </c>
      <c r="AI216" s="440" t="s">
        <v>1079</v>
      </c>
      <c r="AJ216" s="441" t="s">
        <v>1448</v>
      </c>
      <c r="AK216" s="440" t="s">
        <v>1451</v>
      </c>
      <c r="AL216" s="441" t="s">
        <v>1080</v>
      </c>
      <c r="AM216" s="442" t="s">
        <v>1446</v>
      </c>
      <c r="AN216" s="440" t="s">
        <v>1452</v>
      </c>
      <c r="AO216" s="441" t="s">
        <v>1080</v>
      </c>
      <c r="AP216" s="440" t="s">
        <v>1079</v>
      </c>
      <c r="AQ216" s="441" t="s">
        <v>1448</v>
      </c>
      <c r="AR216" s="442" t="s">
        <v>1446</v>
      </c>
      <c r="AS216" s="440" t="e">
        <v>#VALUE!</v>
      </c>
      <c r="AT216" s="441" t="e">
        <v>#VALUE!</v>
      </c>
      <c r="AU216" s="440" t="s">
        <v>1445</v>
      </c>
      <c r="AV216" s="441" t="s">
        <v>1448</v>
      </c>
      <c r="AW216" s="442" t="s">
        <v>1446</v>
      </c>
      <c r="AX216" s="440" t="s">
        <v>1451</v>
      </c>
      <c r="AY216" s="441" t="s">
        <v>1080</v>
      </c>
      <c r="AZ216" s="440" t="s">
        <v>1452</v>
      </c>
      <c r="BA216" s="441" t="s">
        <v>1080</v>
      </c>
      <c r="BB216" s="442" t="s">
        <v>1446</v>
      </c>
      <c r="BC216" s="440" t="e">
        <v>#VALUE!</v>
      </c>
      <c r="BD216" s="441" t="e">
        <v>#VALUE!</v>
      </c>
      <c r="BE216" s="439"/>
      <c r="BF216" s="446"/>
    </row>
    <row r="217" spans="1:58">
      <c r="A217" s="532" t="s">
        <v>1632</v>
      </c>
      <c r="B217" s="535">
        <v>239</v>
      </c>
      <c r="C217" s="532" t="s">
        <v>1633</v>
      </c>
      <c r="D217" s="532" t="s">
        <v>1634</v>
      </c>
      <c r="E217" s="532" t="s">
        <v>1635</v>
      </c>
      <c r="F217" s="532" t="s">
        <v>1636</v>
      </c>
      <c r="G217" s="532" t="s">
        <v>1637</v>
      </c>
      <c r="H217" s="532" t="s">
        <v>1635</v>
      </c>
      <c r="I217" s="532" t="s">
        <v>1636</v>
      </c>
      <c r="J217" s="532" t="s">
        <v>1637</v>
      </c>
      <c r="K217" s="532">
        <v>1064191</v>
      </c>
      <c r="L217" s="532">
        <v>0</v>
      </c>
      <c r="M217" s="438"/>
      <c r="N217" s="438"/>
      <c r="O217" s="438"/>
      <c r="P217" s="438"/>
      <c r="Q217" s="438"/>
      <c r="R217" s="438"/>
      <c r="S217" s="438"/>
      <c r="T217" s="438"/>
      <c r="U217" s="438"/>
      <c r="V217" s="438"/>
      <c r="W217" s="438"/>
      <c r="X217" s="438"/>
      <c r="Y217" s="438"/>
      <c r="Z217" s="438"/>
      <c r="AA217" s="438"/>
      <c r="AB217" s="438"/>
      <c r="AC217" s="439"/>
      <c r="AD217" s="532"/>
      <c r="AE217" s="532"/>
      <c r="AF217" s="440" t="s">
        <v>1445</v>
      </c>
      <c r="AG217" s="441" t="s">
        <v>1448</v>
      </c>
      <c r="AH217" s="442" t="s">
        <v>1446</v>
      </c>
      <c r="AI217" s="440" t="s">
        <v>1079</v>
      </c>
      <c r="AJ217" s="441" t="s">
        <v>1448</v>
      </c>
      <c r="AK217" s="440" t="s">
        <v>1451</v>
      </c>
      <c r="AL217" s="441" t="s">
        <v>1080</v>
      </c>
      <c r="AM217" s="442" t="s">
        <v>1446</v>
      </c>
      <c r="AN217" s="440" t="s">
        <v>1452</v>
      </c>
      <c r="AO217" s="441" t="s">
        <v>1080</v>
      </c>
      <c r="AP217" s="440" t="s">
        <v>1079</v>
      </c>
      <c r="AQ217" s="441" t="s">
        <v>1448</v>
      </c>
      <c r="AR217" s="442" t="s">
        <v>1446</v>
      </c>
      <c r="AS217" s="440" t="s">
        <v>1079</v>
      </c>
      <c r="AT217" s="441" t="s">
        <v>1448</v>
      </c>
      <c r="AU217" s="440" t="s">
        <v>1445</v>
      </c>
      <c r="AV217" s="441" t="s">
        <v>1448</v>
      </c>
      <c r="AW217" s="442" t="s">
        <v>1446</v>
      </c>
      <c r="AX217" s="440" t="s">
        <v>1451</v>
      </c>
      <c r="AY217" s="441" t="s">
        <v>1080</v>
      </c>
      <c r="AZ217" s="440" t="s">
        <v>1452</v>
      </c>
      <c r="BA217" s="441" t="s">
        <v>1080</v>
      </c>
      <c r="BB217" s="442" t="s">
        <v>1446</v>
      </c>
      <c r="BC217" s="440" t="s">
        <v>1079</v>
      </c>
      <c r="BD217" s="441" t="s">
        <v>1448</v>
      </c>
      <c r="BE217" s="439"/>
      <c r="BF217" s="446"/>
    </row>
    <row r="218" spans="1:58">
      <c r="A218" s="532" t="s">
        <v>1638</v>
      </c>
      <c r="B218" s="535">
        <v>240</v>
      </c>
      <c r="C218" s="532" t="s">
        <v>1639</v>
      </c>
      <c r="D218" s="532" t="s">
        <v>1640</v>
      </c>
      <c r="E218" s="532" t="s">
        <v>574</v>
      </c>
      <c r="F218" s="532" t="s">
        <v>1641</v>
      </c>
      <c r="G218" s="532" t="s">
        <v>1642</v>
      </c>
      <c r="H218" s="532" t="s">
        <v>574</v>
      </c>
      <c r="I218" s="532" t="s">
        <v>1641</v>
      </c>
      <c r="J218" s="532" t="s">
        <v>1642</v>
      </c>
      <c r="K218" s="532">
        <v>1076480</v>
      </c>
      <c r="L218" s="532">
        <v>0</v>
      </c>
      <c r="M218" s="438"/>
      <c r="N218" s="438"/>
      <c r="O218" s="438"/>
      <c r="P218" s="438"/>
      <c r="Q218" s="438"/>
      <c r="R218" s="438"/>
      <c r="S218" s="438"/>
      <c r="T218" s="438"/>
      <c r="U218" s="438"/>
      <c r="V218" s="438"/>
      <c r="W218" s="438"/>
      <c r="X218" s="438"/>
      <c r="Y218" s="438"/>
      <c r="Z218" s="438"/>
      <c r="AA218" s="438"/>
      <c r="AB218" s="438"/>
      <c r="AC218" s="439"/>
      <c r="AD218" s="532"/>
      <c r="AE218" s="532"/>
      <c r="AF218" s="440" t="s">
        <v>1445</v>
      </c>
      <c r="AG218" s="441" t="s">
        <v>1448</v>
      </c>
      <c r="AH218" s="442" t="s">
        <v>1446</v>
      </c>
      <c r="AI218" s="440" t="s">
        <v>1079</v>
      </c>
      <c r="AJ218" s="441" t="s">
        <v>1448</v>
      </c>
      <c r="AK218" s="440" t="s">
        <v>1447</v>
      </c>
      <c r="AL218" s="441" t="s">
        <v>1448</v>
      </c>
      <c r="AM218" s="442" t="s">
        <v>1446</v>
      </c>
      <c r="AN218" s="440" t="s">
        <v>1449</v>
      </c>
      <c r="AO218" s="441" t="s">
        <v>1448</v>
      </c>
      <c r="AP218" s="440" t="s">
        <v>1079</v>
      </c>
      <c r="AQ218" s="441" t="s">
        <v>1448</v>
      </c>
      <c r="AR218" s="442" t="s">
        <v>1446</v>
      </c>
      <c r="AS218" s="440" t="s">
        <v>1079</v>
      </c>
      <c r="AT218" s="441" t="s">
        <v>1448</v>
      </c>
      <c r="AU218" s="440" t="s">
        <v>1445</v>
      </c>
      <c r="AV218" s="441" t="s">
        <v>1448</v>
      </c>
      <c r="AW218" s="442" t="s">
        <v>1446</v>
      </c>
      <c r="AX218" s="440" t="s">
        <v>1447</v>
      </c>
      <c r="AY218" s="441" t="s">
        <v>1448</v>
      </c>
      <c r="AZ218" s="440" t="s">
        <v>1449</v>
      </c>
      <c r="BA218" s="441" t="s">
        <v>1448</v>
      </c>
      <c r="BB218" s="442" t="s">
        <v>1446</v>
      </c>
      <c r="BC218" s="440" t="s">
        <v>1079</v>
      </c>
      <c r="BD218" s="441" t="s">
        <v>1448</v>
      </c>
      <c r="BE218" s="439"/>
      <c r="BF218" s="446"/>
    </row>
    <row r="219" spans="1:58">
      <c r="A219" s="532" t="s">
        <v>648</v>
      </c>
      <c r="B219" s="535">
        <v>241</v>
      </c>
      <c r="C219" s="532" t="s">
        <v>1643</v>
      </c>
      <c r="D219" s="532" t="s">
        <v>649</v>
      </c>
      <c r="E219" s="532" t="s">
        <v>574</v>
      </c>
      <c r="F219" s="532" t="s">
        <v>650</v>
      </c>
      <c r="G219" s="532" t="s">
        <v>1625</v>
      </c>
      <c r="H219" s="532" t="s">
        <v>574</v>
      </c>
      <c r="I219" s="532" t="s">
        <v>650</v>
      </c>
      <c r="J219" s="532" t="s">
        <v>1625</v>
      </c>
      <c r="K219" s="532">
        <v>1033497</v>
      </c>
      <c r="L219" s="532">
        <v>0</v>
      </c>
      <c r="M219" s="438"/>
      <c r="N219" s="438"/>
      <c r="O219" s="438"/>
      <c r="P219" s="438"/>
      <c r="Q219" s="438"/>
      <c r="R219" s="438"/>
      <c r="S219" s="438"/>
      <c r="T219" s="438"/>
      <c r="U219" s="438"/>
      <c r="V219" s="438"/>
      <c r="W219" s="438"/>
      <c r="X219" s="438"/>
      <c r="Y219" s="438"/>
      <c r="Z219" s="438"/>
      <c r="AA219" s="438"/>
      <c r="AB219" s="438"/>
      <c r="AC219" s="439"/>
      <c r="AD219" s="532"/>
      <c r="AE219" s="532"/>
      <c r="AF219" s="440" t="s">
        <v>1445</v>
      </c>
      <c r="AG219" s="441" t="s">
        <v>1080</v>
      </c>
      <c r="AH219" s="442" t="s">
        <v>1446</v>
      </c>
      <c r="AI219" s="440" t="s">
        <v>1079</v>
      </c>
      <c r="AJ219" s="441" t="s">
        <v>1080</v>
      </c>
      <c r="AK219" s="440" t="s">
        <v>1447</v>
      </c>
      <c r="AL219" s="441" t="s">
        <v>1448</v>
      </c>
      <c r="AM219" s="442" t="s">
        <v>1446</v>
      </c>
      <c r="AN219" s="440" t="s">
        <v>1449</v>
      </c>
      <c r="AO219" s="441" t="s">
        <v>1448</v>
      </c>
      <c r="AP219" s="440" t="s">
        <v>1079</v>
      </c>
      <c r="AQ219" s="441" t="s">
        <v>1080</v>
      </c>
      <c r="AR219" s="442" t="s">
        <v>1446</v>
      </c>
      <c r="AS219" s="440">
        <v>20</v>
      </c>
      <c r="AT219" s="441">
        <v>0</v>
      </c>
      <c r="AU219" s="440" t="s">
        <v>1445</v>
      </c>
      <c r="AV219" s="441" t="s">
        <v>1080</v>
      </c>
      <c r="AW219" s="442" t="s">
        <v>1446</v>
      </c>
      <c r="AX219" s="440" t="s">
        <v>1447</v>
      </c>
      <c r="AY219" s="441" t="s">
        <v>1448</v>
      </c>
      <c r="AZ219" s="440" t="s">
        <v>1449</v>
      </c>
      <c r="BA219" s="441" t="s">
        <v>1448</v>
      </c>
      <c r="BB219" s="442" t="s">
        <v>1446</v>
      </c>
      <c r="BC219" s="440">
        <v>19</v>
      </c>
      <c r="BD219" s="441">
        <v>30</v>
      </c>
      <c r="BE219" s="439"/>
      <c r="BF219" s="446"/>
    </row>
    <row r="220" spans="1:58">
      <c r="A220" s="532" t="s">
        <v>1644</v>
      </c>
      <c r="B220" s="535">
        <v>242</v>
      </c>
      <c r="C220" s="532" t="s">
        <v>1645</v>
      </c>
      <c r="D220" s="532" t="s">
        <v>1646</v>
      </c>
      <c r="E220" s="532" t="s">
        <v>574</v>
      </c>
      <c r="F220" s="532" t="s">
        <v>1647</v>
      </c>
      <c r="G220" s="532" t="s">
        <v>1648</v>
      </c>
      <c r="H220" s="532" t="s">
        <v>574</v>
      </c>
      <c r="I220" s="532" t="s">
        <v>1647</v>
      </c>
      <c r="J220" s="532" t="s">
        <v>1648</v>
      </c>
      <c r="K220" s="532">
        <v>1044800</v>
      </c>
      <c r="L220" s="532">
        <v>2</v>
      </c>
      <c r="M220" s="438"/>
      <c r="N220" s="438"/>
      <c r="O220" s="438"/>
      <c r="P220" s="438"/>
      <c r="Q220" s="438"/>
      <c r="R220" s="438"/>
      <c r="S220" s="438"/>
      <c r="T220" s="438"/>
      <c r="U220" s="438"/>
      <c r="V220" s="438"/>
      <c r="W220" s="438"/>
      <c r="X220" s="438"/>
      <c r="Y220" s="438"/>
      <c r="Z220" s="438"/>
      <c r="AA220" s="438"/>
      <c r="AB220" s="438"/>
      <c r="AC220" s="439"/>
      <c r="AD220" s="532"/>
      <c r="AE220" s="532"/>
      <c r="AF220" s="440" t="s">
        <v>1445</v>
      </c>
      <c r="AG220" s="441" t="s">
        <v>1448</v>
      </c>
      <c r="AH220" s="442" t="s">
        <v>1446</v>
      </c>
      <c r="AI220" s="440" t="s">
        <v>1079</v>
      </c>
      <c r="AJ220" s="441" t="s">
        <v>1448</v>
      </c>
      <c r="AK220" s="440" t="s">
        <v>1447</v>
      </c>
      <c r="AL220" s="441" t="s">
        <v>1448</v>
      </c>
      <c r="AM220" s="442" t="s">
        <v>1446</v>
      </c>
      <c r="AN220" s="440" t="s">
        <v>1449</v>
      </c>
      <c r="AO220" s="441" t="s">
        <v>1448</v>
      </c>
      <c r="AP220" s="440" t="s">
        <v>1079</v>
      </c>
      <c r="AQ220" s="441" t="s">
        <v>1448</v>
      </c>
      <c r="AR220" s="442" t="s">
        <v>1446</v>
      </c>
      <c r="AS220" s="440" t="s">
        <v>1079</v>
      </c>
      <c r="AT220" s="441" t="s">
        <v>1448</v>
      </c>
      <c r="AU220" s="440" t="s">
        <v>1445</v>
      </c>
      <c r="AV220" s="441" t="s">
        <v>1448</v>
      </c>
      <c r="AW220" s="442" t="s">
        <v>1446</v>
      </c>
      <c r="AX220" s="440" t="s">
        <v>1447</v>
      </c>
      <c r="AY220" s="441" t="s">
        <v>1448</v>
      </c>
      <c r="AZ220" s="440" t="s">
        <v>1449</v>
      </c>
      <c r="BA220" s="441" t="s">
        <v>1448</v>
      </c>
      <c r="BB220" s="442" t="s">
        <v>1446</v>
      </c>
      <c r="BC220" s="440" t="s">
        <v>1079</v>
      </c>
      <c r="BD220" s="441" t="s">
        <v>1448</v>
      </c>
      <c r="BE220" s="439"/>
      <c r="BF220" s="446"/>
    </row>
    <row r="221" spans="1:58">
      <c r="A221" s="532" t="s">
        <v>1878</v>
      </c>
      <c r="B221" s="535">
        <v>243</v>
      </c>
      <c r="C221" s="532" t="s">
        <v>1879</v>
      </c>
      <c r="D221" s="532" t="s">
        <v>1880</v>
      </c>
      <c r="E221" s="532" t="s">
        <v>574</v>
      </c>
      <c r="F221" s="532" t="s">
        <v>1881</v>
      </c>
      <c r="G221" s="532" t="s">
        <v>1882</v>
      </c>
      <c r="H221" s="532" t="s">
        <v>574</v>
      </c>
      <c r="I221" s="532" t="s">
        <v>1881</v>
      </c>
      <c r="J221" s="532" t="s">
        <v>1882</v>
      </c>
      <c r="K221" s="532">
        <v>1039089</v>
      </c>
      <c r="L221" s="532">
        <v>0</v>
      </c>
      <c r="M221" s="438"/>
      <c r="N221" s="438"/>
      <c r="O221" s="438"/>
      <c r="P221" s="438"/>
      <c r="Q221" s="438"/>
      <c r="R221" s="438"/>
      <c r="S221" s="438"/>
      <c r="T221" s="438"/>
      <c r="U221" s="438"/>
      <c r="V221" s="438"/>
      <c r="W221" s="438"/>
      <c r="X221" s="438"/>
      <c r="Y221" s="438"/>
      <c r="Z221" s="438"/>
      <c r="AA221" s="438"/>
      <c r="AB221" s="438"/>
      <c r="AC221" s="439"/>
      <c r="AD221" s="532"/>
      <c r="AE221" s="532"/>
      <c r="AF221" s="440" t="s">
        <v>1445</v>
      </c>
      <c r="AG221" s="441" t="s">
        <v>1448</v>
      </c>
      <c r="AH221" s="442" t="s">
        <v>1446</v>
      </c>
      <c r="AI221" s="440" t="s">
        <v>1079</v>
      </c>
      <c r="AJ221" s="441" t="s">
        <v>1448</v>
      </c>
      <c r="AK221" s="440" t="s">
        <v>1451</v>
      </c>
      <c r="AL221" s="441" t="s">
        <v>1448</v>
      </c>
      <c r="AM221" s="442" t="s">
        <v>1446</v>
      </c>
      <c r="AN221" s="440" t="s">
        <v>1452</v>
      </c>
      <c r="AO221" s="441" t="s">
        <v>1448</v>
      </c>
      <c r="AP221" s="440" t="s">
        <v>1079</v>
      </c>
      <c r="AQ221" s="441" t="s">
        <v>1448</v>
      </c>
      <c r="AR221" s="442" t="s">
        <v>1446</v>
      </c>
      <c r="AS221" s="440" t="s">
        <v>1454</v>
      </c>
      <c r="AT221" s="441" t="s">
        <v>1080</v>
      </c>
      <c r="AU221" s="440" t="s">
        <v>1445</v>
      </c>
      <c r="AV221" s="441" t="s">
        <v>1448</v>
      </c>
      <c r="AW221" s="442" t="s">
        <v>1446</v>
      </c>
      <c r="AX221" s="440" t="s">
        <v>1451</v>
      </c>
      <c r="AY221" s="441" t="s">
        <v>1448</v>
      </c>
      <c r="AZ221" s="440" t="s">
        <v>1452</v>
      </c>
      <c r="BA221" s="441" t="s">
        <v>1448</v>
      </c>
      <c r="BB221" s="442" t="s">
        <v>1446</v>
      </c>
      <c r="BC221" s="440" t="s">
        <v>1454</v>
      </c>
      <c r="BD221" s="441" t="s">
        <v>1080</v>
      </c>
      <c r="BE221" s="439"/>
      <c r="BF221" s="446"/>
    </row>
    <row r="222" spans="1:58">
      <c r="A222" s="532" t="s">
        <v>1939</v>
      </c>
      <c r="B222" s="535">
        <v>244</v>
      </c>
      <c r="C222" s="532" t="s">
        <v>1883</v>
      </c>
      <c r="D222" s="532" t="s">
        <v>1880</v>
      </c>
      <c r="E222" s="532" t="s">
        <v>574</v>
      </c>
      <c r="F222" s="532" t="s">
        <v>1881</v>
      </c>
      <c r="G222" s="532" t="s">
        <v>1882</v>
      </c>
      <c r="H222" s="532" t="s">
        <v>574</v>
      </c>
      <c r="I222" s="532" t="s">
        <v>1881</v>
      </c>
      <c r="J222" s="532" t="s">
        <v>1882</v>
      </c>
      <c r="K222" s="532">
        <v>1039089</v>
      </c>
      <c r="L222" s="532">
        <v>1</v>
      </c>
      <c r="M222" s="438"/>
      <c r="N222" s="438"/>
      <c r="O222" s="438"/>
      <c r="P222" s="438"/>
      <c r="Q222" s="438"/>
      <c r="R222" s="438"/>
      <c r="S222" s="438"/>
      <c r="T222" s="438"/>
      <c r="U222" s="438"/>
      <c r="V222" s="438"/>
      <c r="W222" s="438"/>
      <c r="X222" s="438"/>
      <c r="Y222" s="438"/>
      <c r="Z222" s="438"/>
      <c r="AA222" s="438"/>
      <c r="AB222" s="438"/>
      <c r="AC222" s="439"/>
      <c r="AD222" s="532"/>
      <c r="AE222" s="532"/>
      <c r="AF222" s="440" t="s">
        <v>1445</v>
      </c>
      <c r="AG222" s="441" t="s">
        <v>1448</v>
      </c>
      <c r="AH222" s="442" t="s">
        <v>1446</v>
      </c>
      <c r="AI222" s="440" t="s">
        <v>1079</v>
      </c>
      <c r="AJ222" s="441" t="s">
        <v>1448</v>
      </c>
      <c r="AK222" s="440" t="s">
        <v>1451</v>
      </c>
      <c r="AL222" s="441" t="s">
        <v>1450</v>
      </c>
      <c r="AM222" s="442" t="s">
        <v>1446</v>
      </c>
      <c r="AN222" s="440" t="s">
        <v>1452</v>
      </c>
      <c r="AO222" s="441" t="s">
        <v>1450</v>
      </c>
      <c r="AP222" s="440" t="s">
        <v>1079</v>
      </c>
      <c r="AQ222" s="441" t="s">
        <v>1448</v>
      </c>
      <c r="AR222" s="442" t="s">
        <v>1446</v>
      </c>
      <c r="AS222" s="440" t="e">
        <v>#VALUE!</v>
      </c>
      <c r="AT222" s="441" t="e">
        <v>#VALUE!</v>
      </c>
      <c r="AU222" s="440" t="s">
        <v>1445</v>
      </c>
      <c r="AV222" s="441" t="s">
        <v>1448</v>
      </c>
      <c r="AW222" s="442" t="s">
        <v>1446</v>
      </c>
      <c r="AX222" s="440" t="s">
        <v>1451</v>
      </c>
      <c r="AY222" s="441" t="s">
        <v>1450</v>
      </c>
      <c r="AZ222" s="440" t="s">
        <v>1452</v>
      </c>
      <c r="BA222" s="441" t="s">
        <v>1450</v>
      </c>
      <c r="BB222" s="442" t="s">
        <v>1446</v>
      </c>
      <c r="BC222" s="440" t="e">
        <v>#VALUE!</v>
      </c>
      <c r="BD222" s="441" t="e">
        <v>#VALUE!</v>
      </c>
      <c r="BE222" s="439"/>
      <c r="BF222" s="446"/>
    </row>
  </sheetData>
  <sheetProtection selectLockedCells="1" selectUnlockedCells="1"/>
  <autoFilter ref="A3:BG222" xr:uid="{FBFE0709-7004-4E95-9A1F-A50096F2AD31}">
    <filterColumn colId="31" showButton="0"/>
    <filterColumn colId="32" showButton="0"/>
    <filterColumn colId="33" showButton="0"/>
    <filterColumn colId="34" showButton="0"/>
    <filterColumn colId="36" showButton="0"/>
    <filterColumn colId="37" showButton="0"/>
    <filterColumn colId="38" showButton="0"/>
    <filterColumn colId="39" showButton="0"/>
    <filterColumn colId="41" showButton="0"/>
    <filterColumn colId="42" showButton="0"/>
    <filterColumn colId="43" showButton="0"/>
    <filterColumn colId="44" showButton="0"/>
    <filterColumn colId="46" showButton="0"/>
    <filterColumn colId="47" showButton="0"/>
    <filterColumn colId="48" showButton="0"/>
    <filterColumn colId="49" showButton="0"/>
    <filterColumn colId="51" showButton="0"/>
    <filterColumn colId="52" showButton="0"/>
    <filterColumn colId="53" showButton="0"/>
    <filterColumn colId="54" showButton="0"/>
  </autoFilter>
  <mergeCells count="18">
    <mergeCell ref="U2:U3"/>
    <mergeCell ref="Y2:Y3"/>
    <mergeCell ref="M2:M3"/>
    <mergeCell ref="A1:A3"/>
    <mergeCell ref="B1:B3"/>
    <mergeCell ref="C1:C3"/>
    <mergeCell ref="D1:L1"/>
    <mergeCell ref="Q2:Q3"/>
    <mergeCell ref="AC1:BE1"/>
    <mergeCell ref="AZ2:BD3"/>
    <mergeCell ref="AU2:AY3"/>
    <mergeCell ref="AP2:AT3"/>
    <mergeCell ref="AK2:AO3"/>
    <mergeCell ref="AF2:AJ3"/>
    <mergeCell ref="BE2:BE3"/>
    <mergeCell ref="AC2:AC3"/>
    <mergeCell ref="AD2:AD3"/>
    <mergeCell ref="AE2:AE3"/>
  </mergeCells>
  <phoneticPr fontId="10"/>
  <pageMargins left="0.70866141732283472" right="0.70866141732283472" top="0.74803149606299213" bottom="0.74803149606299213" header="0.31496062992125984" footer="0.31496062992125984"/>
  <pageSetup paperSize="9" scale="15" fitToHeight="0"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tabColor theme="9" tint="0.39997558519241921"/>
    <pageSetUpPr fitToPage="1"/>
  </sheetPr>
  <dimension ref="A1:Z32"/>
  <sheetViews>
    <sheetView showGridLines="0" view="pageBreakPreview" topLeftCell="A9" zoomScale="70" zoomScaleNormal="70" zoomScaleSheetLayoutView="70" workbookViewId="0">
      <selection activeCell="B18" sqref="B18"/>
    </sheetView>
  </sheetViews>
  <sheetFormatPr defaultRowHeight="13.2"/>
  <cols>
    <col min="1" max="1" width="8.44140625" style="89" customWidth="1"/>
    <col min="2" max="2" width="12.44140625" style="89" customWidth="1"/>
    <col min="3" max="3" width="10.6640625" style="89" customWidth="1"/>
    <col min="4" max="4" width="2.88671875" style="89" bestFit="1" customWidth="1"/>
    <col min="5" max="5" width="10" style="89" customWidth="1"/>
    <col min="6" max="6" width="13.21875" style="89" customWidth="1"/>
    <col min="7" max="7" width="12.88671875" style="89" customWidth="1"/>
    <col min="8" max="8" width="11.6640625" style="89" customWidth="1"/>
    <col min="9" max="9" width="14" style="89" customWidth="1"/>
    <col min="10" max="10" width="12.109375" style="89" customWidth="1"/>
    <col min="11" max="11" width="11" style="89" customWidth="1"/>
    <col min="12" max="12" width="3.109375" style="89" customWidth="1"/>
    <col min="13" max="13" width="8.77734375" style="89" customWidth="1"/>
    <col min="14" max="15" width="12.21875" style="89" customWidth="1"/>
    <col min="16" max="16" width="13.109375" style="89" customWidth="1"/>
    <col min="17" max="17" width="2.88671875" style="89" bestFit="1" customWidth="1"/>
    <col min="18" max="18" width="9.33203125" style="89" customWidth="1"/>
    <col min="19" max="19" width="10.44140625" style="89" customWidth="1"/>
    <col min="20" max="20" width="11.6640625" style="89" customWidth="1"/>
    <col min="21" max="21" width="14" style="89" customWidth="1"/>
    <col min="22" max="22" width="14.77734375" style="89" customWidth="1"/>
    <col min="23" max="23" width="16" style="89" customWidth="1"/>
    <col min="24" max="24" width="9" style="89"/>
    <col min="25" max="25" width="17.6640625" style="89" customWidth="1"/>
    <col min="26" max="256" width="9" style="89"/>
    <col min="257" max="257" width="3.21875" style="89" customWidth="1"/>
    <col min="258" max="259" width="10.6640625" style="89" customWidth="1"/>
    <col min="260" max="260" width="2.88671875" style="89" bestFit="1" customWidth="1"/>
    <col min="261" max="261" width="10" style="89" customWidth="1"/>
    <col min="262" max="262" width="13.21875" style="89" customWidth="1"/>
    <col min="263" max="263" width="12.88671875" style="89" customWidth="1"/>
    <col min="264" max="264" width="11.6640625" style="89" customWidth="1"/>
    <col min="265" max="265" width="14" style="89" customWidth="1"/>
    <col min="266" max="266" width="12.109375" style="89" customWidth="1"/>
    <col min="267" max="267" width="11" style="89" customWidth="1"/>
    <col min="268" max="268" width="3.109375" style="89" customWidth="1"/>
    <col min="269" max="269" width="8.77734375" style="89" customWidth="1"/>
    <col min="270" max="271" width="12.21875" style="89" customWidth="1"/>
    <col min="272" max="272" width="13.109375" style="89" customWidth="1"/>
    <col min="273" max="273" width="2.88671875" style="89" bestFit="1" customWidth="1"/>
    <col min="274" max="274" width="9.33203125" style="89" customWidth="1"/>
    <col min="275" max="275" width="10.44140625" style="89" customWidth="1"/>
    <col min="276" max="276" width="11.6640625" style="89" customWidth="1"/>
    <col min="277" max="277" width="14" style="89" customWidth="1"/>
    <col min="278" max="278" width="14.77734375" style="89" customWidth="1"/>
    <col min="279" max="279" width="16" style="89" customWidth="1"/>
    <col min="280" max="512" width="9" style="89"/>
    <col min="513" max="513" width="3.21875" style="89" customWidth="1"/>
    <col min="514" max="515" width="10.6640625" style="89" customWidth="1"/>
    <col min="516" max="516" width="2.88671875" style="89" bestFit="1" customWidth="1"/>
    <col min="517" max="517" width="10" style="89" customWidth="1"/>
    <col min="518" max="518" width="13.21875" style="89" customWidth="1"/>
    <col min="519" max="519" width="12.88671875" style="89" customWidth="1"/>
    <col min="520" max="520" width="11.6640625" style="89" customWidth="1"/>
    <col min="521" max="521" width="14" style="89" customWidth="1"/>
    <col min="522" max="522" width="12.109375" style="89" customWidth="1"/>
    <col min="523" max="523" width="11" style="89" customWidth="1"/>
    <col min="524" max="524" width="3.109375" style="89" customWidth="1"/>
    <col min="525" max="525" width="8.77734375" style="89" customWidth="1"/>
    <col min="526" max="527" width="12.21875" style="89" customWidth="1"/>
    <col min="528" max="528" width="13.109375" style="89" customWidth="1"/>
    <col min="529" max="529" width="2.88671875" style="89" bestFit="1" customWidth="1"/>
    <col min="530" max="530" width="9.33203125" style="89" customWidth="1"/>
    <col min="531" max="531" width="10.44140625" style="89" customWidth="1"/>
    <col min="532" max="532" width="11.6640625" style="89" customWidth="1"/>
    <col min="533" max="533" width="14" style="89" customWidth="1"/>
    <col min="534" max="534" width="14.77734375" style="89" customWidth="1"/>
    <col min="535" max="535" width="16" style="89" customWidth="1"/>
    <col min="536" max="768" width="9" style="89"/>
    <col min="769" max="769" width="3.21875" style="89" customWidth="1"/>
    <col min="770" max="771" width="10.6640625" style="89" customWidth="1"/>
    <col min="772" max="772" width="2.88671875" style="89" bestFit="1" customWidth="1"/>
    <col min="773" max="773" width="10" style="89" customWidth="1"/>
    <col min="774" max="774" width="13.21875" style="89" customWidth="1"/>
    <col min="775" max="775" width="12.88671875" style="89" customWidth="1"/>
    <col min="776" max="776" width="11.6640625" style="89" customWidth="1"/>
    <col min="777" max="777" width="14" style="89" customWidth="1"/>
    <col min="778" max="778" width="12.109375" style="89" customWidth="1"/>
    <col min="779" max="779" width="11" style="89" customWidth="1"/>
    <col min="780" max="780" width="3.109375" style="89" customWidth="1"/>
    <col min="781" max="781" width="8.77734375" style="89" customWidth="1"/>
    <col min="782" max="783" width="12.21875" style="89" customWidth="1"/>
    <col min="784" max="784" width="13.109375" style="89" customWidth="1"/>
    <col min="785" max="785" width="2.88671875" style="89" bestFit="1" customWidth="1"/>
    <col min="786" max="786" width="9.33203125" style="89" customWidth="1"/>
    <col min="787" max="787" width="10.44140625" style="89" customWidth="1"/>
    <col min="788" max="788" width="11.6640625" style="89" customWidth="1"/>
    <col min="789" max="789" width="14" style="89" customWidth="1"/>
    <col min="790" max="790" width="14.77734375" style="89" customWidth="1"/>
    <col min="791" max="791" width="16" style="89" customWidth="1"/>
    <col min="792" max="1024" width="9" style="89"/>
    <col min="1025" max="1025" width="3.21875" style="89" customWidth="1"/>
    <col min="1026" max="1027" width="10.6640625" style="89" customWidth="1"/>
    <col min="1028" max="1028" width="2.88671875" style="89" bestFit="1" customWidth="1"/>
    <col min="1029" max="1029" width="10" style="89" customWidth="1"/>
    <col min="1030" max="1030" width="13.21875" style="89" customWidth="1"/>
    <col min="1031" max="1031" width="12.88671875" style="89" customWidth="1"/>
    <col min="1032" max="1032" width="11.6640625" style="89" customWidth="1"/>
    <col min="1033" max="1033" width="14" style="89" customWidth="1"/>
    <col min="1034" max="1034" width="12.109375" style="89" customWidth="1"/>
    <col min="1035" max="1035" width="11" style="89" customWidth="1"/>
    <col min="1036" max="1036" width="3.109375" style="89" customWidth="1"/>
    <col min="1037" max="1037" width="8.77734375" style="89" customWidth="1"/>
    <col min="1038" max="1039" width="12.21875" style="89" customWidth="1"/>
    <col min="1040" max="1040" width="13.109375" style="89" customWidth="1"/>
    <col min="1041" max="1041" width="2.88671875" style="89" bestFit="1" customWidth="1"/>
    <col min="1042" max="1042" width="9.33203125" style="89" customWidth="1"/>
    <col min="1043" max="1043" width="10.44140625" style="89" customWidth="1"/>
    <col min="1044" max="1044" width="11.6640625" style="89" customWidth="1"/>
    <col min="1045" max="1045" width="14" style="89" customWidth="1"/>
    <col min="1046" max="1046" width="14.77734375" style="89" customWidth="1"/>
    <col min="1047" max="1047" width="16" style="89" customWidth="1"/>
    <col min="1048" max="1280" width="9" style="89"/>
    <col min="1281" max="1281" width="3.21875" style="89" customWidth="1"/>
    <col min="1282" max="1283" width="10.6640625" style="89" customWidth="1"/>
    <col min="1284" max="1284" width="2.88671875" style="89" bestFit="1" customWidth="1"/>
    <col min="1285" max="1285" width="10" style="89" customWidth="1"/>
    <col min="1286" max="1286" width="13.21875" style="89" customWidth="1"/>
    <col min="1287" max="1287" width="12.88671875" style="89" customWidth="1"/>
    <col min="1288" max="1288" width="11.6640625" style="89" customWidth="1"/>
    <col min="1289" max="1289" width="14" style="89" customWidth="1"/>
    <col min="1290" max="1290" width="12.109375" style="89" customWidth="1"/>
    <col min="1291" max="1291" width="11" style="89" customWidth="1"/>
    <col min="1292" max="1292" width="3.109375" style="89" customWidth="1"/>
    <col min="1293" max="1293" width="8.77734375" style="89" customWidth="1"/>
    <col min="1294" max="1295" width="12.21875" style="89" customWidth="1"/>
    <col min="1296" max="1296" width="13.109375" style="89" customWidth="1"/>
    <col min="1297" max="1297" width="2.88671875" style="89" bestFit="1" customWidth="1"/>
    <col min="1298" max="1298" width="9.33203125" style="89" customWidth="1"/>
    <col min="1299" max="1299" width="10.44140625" style="89" customWidth="1"/>
    <col min="1300" max="1300" width="11.6640625" style="89" customWidth="1"/>
    <col min="1301" max="1301" width="14" style="89" customWidth="1"/>
    <col min="1302" max="1302" width="14.77734375" style="89" customWidth="1"/>
    <col min="1303" max="1303" width="16" style="89" customWidth="1"/>
    <col min="1304" max="1536" width="9" style="89"/>
    <col min="1537" max="1537" width="3.21875" style="89" customWidth="1"/>
    <col min="1538" max="1539" width="10.6640625" style="89" customWidth="1"/>
    <col min="1540" max="1540" width="2.88671875" style="89" bestFit="1" customWidth="1"/>
    <col min="1541" max="1541" width="10" style="89" customWidth="1"/>
    <col min="1542" max="1542" width="13.21875" style="89" customWidth="1"/>
    <col min="1543" max="1543" width="12.88671875" style="89" customWidth="1"/>
    <col min="1544" max="1544" width="11.6640625" style="89" customWidth="1"/>
    <col min="1545" max="1545" width="14" style="89" customWidth="1"/>
    <col min="1546" max="1546" width="12.109375" style="89" customWidth="1"/>
    <col min="1547" max="1547" width="11" style="89" customWidth="1"/>
    <col min="1548" max="1548" width="3.109375" style="89" customWidth="1"/>
    <col min="1549" max="1549" width="8.77734375" style="89" customWidth="1"/>
    <col min="1550" max="1551" width="12.21875" style="89" customWidth="1"/>
    <col min="1552" max="1552" width="13.109375" style="89" customWidth="1"/>
    <col min="1553" max="1553" width="2.88671875" style="89" bestFit="1" customWidth="1"/>
    <col min="1554" max="1554" width="9.33203125" style="89" customWidth="1"/>
    <col min="1555" max="1555" width="10.44140625" style="89" customWidth="1"/>
    <col min="1556" max="1556" width="11.6640625" style="89" customWidth="1"/>
    <col min="1557" max="1557" width="14" style="89" customWidth="1"/>
    <col min="1558" max="1558" width="14.77734375" style="89" customWidth="1"/>
    <col min="1559" max="1559" width="16" style="89" customWidth="1"/>
    <col min="1560" max="1792" width="9" style="89"/>
    <col min="1793" max="1793" width="3.21875" style="89" customWidth="1"/>
    <col min="1794" max="1795" width="10.6640625" style="89" customWidth="1"/>
    <col min="1796" max="1796" width="2.88671875" style="89" bestFit="1" customWidth="1"/>
    <col min="1797" max="1797" width="10" style="89" customWidth="1"/>
    <col min="1798" max="1798" width="13.21875" style="89" customWidth="1"/>
    <col min="1799" max="1799" width="12.88671875" style="89" customWidth="1"/>
    <col min="1800" max="1800" width="11.6640625" style="89" customWidth="1"/>
    <col min="1801" max="1801" width="14" style="89" customWidth="1"/>
    <col min="1802" max="1802" width="12.109375" style="89" customWidth="1"/>
    <col min="1803" max="1803" width="11" style="89" customWidth="1"/>
    <col min="1804" max="1804" width="3.109375" style="89" customWidth="1"/>
    <col min="1805" max="1805" width="8.77734375" style="89" customWidth="1"/>
    <col min="1806" max="1807" width="12.21875" style="89" customWidth="1"/>
    <col min="1808" max="1808" width="13.109375" style="89" customWidth="1"/>
    <col min="1809" max="1809" width="2.88671875" style="89" bestFit="1" customWidth="1"/>
    <col min="1810" max="1810" width="9.33203125" style="89" customWidth="1"/>
    <col min="1811" max="1811" width="10.44140625" style="89" customWidth="1"/>
    <col min="1812" max="1812" width="11.6640625" style="89" customWidth="1"/>
    <col min="1813" max="1813" width="14" style="89" customWidth="1"/>
    <col min="1814" max="1814" width="14.77734375" style="89" customWidth="1"/>
    <col min="1815" max="1815" width="16" style="89" customWidth="1"/>
    <col min="1816" max="2048" width="9" style="89"/>
    <col min="2049" max="2049" width="3.21875" style="89" customWidth="1"/>
    <col min="2050" max="2051" width="10.6640625" style="89" customWidth="1"/>
    <col min="2052" max="2052" width="2.88671875" style="89" bestFit="1" customWidth="1"/>
    <col min="2053" max="2053" width="10" style="89" customWidth="1"/>
    <col min="2054" max="2054" width="13.21875" style="89" customWidth="1"/>
    <col min="2055" max="2055" width="12.88671875" style="89" customWidth="1"/>
    <col min="2056" max="2056" width="11.6640625" style="89" customWidth="1"/>
    <col min="2057" max="2057" width="14" style="89" customWidth="1"/>
    <col min="2058" max="2058" width="12.109375" style="89" customWidth="1"/>
    <col min="2059" max="2059" width="11" style="89" customWidth="1"/>
    <col min="2060" max="2060" width="3.109375" style="89" customWidth="1"/>
    <col min="2061" max="2061" width="8.77734375" style="89" customWidth="1"/>
    <col min="2062" max="2063" width="12.21875" style="89" customWidth="1"/>
    <col min="2064" max="2064" width="13.109375" style="89" customWidth="1"/>
    <col min="2065" max="2065" width="2.88671875" style="89" bestFit="1" customWidth="1"/>
    <col min="2066" max="2066" width="9.33203125" style="89" customWidth="1"/>
    <col min="2067" max="2067" width="10.44140625" style="89" customWidth="1"/>
    <col min="2068" max="2068" width="11.6640625" style="89" customWidth="1"/>
    <col min="2069" max="2069" width="14" style="89" customWidth="1"/>
    <col min="2070" max="2070" width="14.77734375" style="89" customWidth="1"/>
    <col min="2071" max="2071" width="16" style="89" customWidth="1"/>
    <col min="2072" max="2304" width="9" style="89"/>
    <col min="2305" max="2305" width="3.21875" style="89" customWidth="1"/>
    <col min="2306" max="2307" width="10.6640625" style="89" customWidth="1"/>
    <col min="2308" max="2308" width="2.88671875" style="89" bestFit="1" customWidth="1"/>
    <col min="2309" max="2309" width="10" style="89" customWidth="1"/>
    <col min="2310" max="2310" width="13.21875" style="89" customWidth="1"/>
    <col min="2311" max="2311" width="12.88671875" style="89" customWidth="1"/>
    <col min="2312" max="2312" width="11.6640625" style="89" customWidth="1"/>
    <col min="2313" max="2313" width="14" style="89" customWidth="1"/>
    <col min="2314" max="2314" width="12.109375" style="89" customWidth="1"/>
    <col min="2315" max="2315" width="11" style="89" customWidth="1"/>
    <col min="2316" max="2316" width="3.109375" style="89" customWidth="1"/>
    <col min="2317" max="2317" width="8.77734375" style="89" customWidth="1"/>
    <col min="2318" max="2319" width="12.21875" style="89" customWidth="1"/>
    <col min="2320" max="2320" width="13.109375" style="89" customWidth="1"/>
    <col min="2321" max="2321" width="2.88671875" style="89" bestFit="1" customWidth="1"/>
    <col min="2322" max="2322" width="9.33203125" style="89" customWidth="1"/>
    <col min="2323" max="2323" width="10.44140625" style="89" customWidth="1"/>
    <col min="2324" max="2324" width="11.6640625" style="89" customWidth="1"/>
    <col min="2325" max="2325" width="14" style="89" customWidth="1"/>
    <col min="2326" max="2326" width="14.77734375" style="89" customWidth="1"/>
    <col min="2327" max="2327" width="16" style="89" customWidth="1"/>
    <col min="2328" max="2560" width="9" style="89"/>
    <col min="2561" max="2561" width="3.21875" style="89" customWidth="1"/>
    <col min="2562" max="2563" width="10.6640625" style="89" customWidth="1"/>
    <col min="2564" max="2564" width="2.88671875" style="89" bestFit="1" customWidth="1"/>
    <col min="2565" max="2565" width="10" style="89" customWidth="1"/>
    <col min="2566" max="2566" width="13.21875" style="89" customWidth="1"/>
    <col min="2567" max="2567" width="12.88671875" style="89" customWidth="1"/>
    <col min="2568" max="2568" width="11.6640625" style="89" customWidth="1"/>
    <col min="2569" max="2569" width="14" style="89" customWidth="1"/>
    <col min="2570" max="2570" width="12.109375" style="89" customWidth="1"/>
    <col min="2571" max="2571" width="11" style="89" customWidth="1"/>
    <col min="2572" max="2572" width="3.109375" style="89" customWidth="1"/>
    <col min="2573" max="2573" width="8.77734375" style="89" customWidth="1"/>
    <col min="2574" max="2575" width="12.21875" style="89" customWidth="1"/>
    <col min="2576" max="2576" width="13.109375" style="89" customWidth="1"/>
    <col min="2577" max="2577" width="2.88671875" style="89" bestFit="1" customWidth="1"/>
    <col min="2578" max="2578" width="9.33203125" style="89" customWidth="1"/>
    <col min="2579" max="2579" width="10.44140625" style="89" customWidth="1"/>
    <col min="2580" max="2580" width="11.6640625" style="89" customWidth="1"/>
    <col min="2581" max="2581" width="14" style="89" customWidth="1"/>
    <col min="2582" max="2582" width="14.77734375" style="89" customWidth="1"/>
    <col min="2583" max="2583" width="16" style="89" customWidth="1"/>
    <col min="2584" max="2816" width="9" style="89"/>
    <col min="2817" max="2817" width="3.21875" style="89" customWidth="1"/>
    <col min="2818" max="2819" width="10.6640625" style="89" customWidth="1"/>
    <col min="2820" max="2820" width="2.88671875" style="89" bestFit="1" customWidth="1"/>
    <col min="2821" max="2821" width="10" style="89" customWidth="1"/>
    <col min="2822" max="2822" width="13.21875" style="89" customWidth="1"/>
    <col min="2823" max="2823" width="12.88671875" style="89" customWidth="1"/>
    <col min="2824" max="2824" width="11.6640625" style="89" customWidth="1"/>
    <col min="2825" max="2825" width="14" style="89" customWidth="1"/>
    <col min="2826" max="2826" width="12.109375" style="89" customWidth="1"/>
    <col min="2827" max="2827" width="11" style="89" customWidth="1"/>
    <col min="2828" max="2828" width="3.109375" style="89" customWidth="1"/>
    <col min="2829" max="2829" width="8.77734375" style="89" customWidth="1"/>
    <col min="2830" max="2831" width="12.21875" style="89" customWidth="1"/>
    <col min="2832" max="2832" width="13.109375" style="89" customWidth="1"/>
    <col min="2833" max="2833" width="2.88671875" style="89" bestFit="1" customWidth="1"/>
    <col min="2834" max="2834" width="9.33203125" style="89" customWidth="1"/>
    <col min="2835" max="2835" width="10.44140625" style="89" customWidth="1"/>
    <col min="2836" max="2836" width="11.6640625" style="89" customWidth="1"/>
    <col min="2837" max="2837" width="14" style="89" customWidth="1"/>
    <col min="2838" max="2838" width="14.77734375" style="89" customWidth="1"/>
    <col min="2839" max="2839" width="16" style="89" customWidth="1"/>
    <col min="2840" max="3072" width="9" style="89"/>
    <col min="3073" max="3073" width="3.21875" style="89" customWidth="1"/>
    <col min="3074" max="3075" width="10.6640625" style="89" customWidth="1"/>
    <col min="3076" max="3076" width="2.88671875" style="89" bestFit="1" customWidth="1"/>
    <col min="3077" max="3077" width="10" style="89" customWidth="1"/>
    <col min="3078" max="3078" width="13.21875" style="89" customWidth="1"/>
    <col min="3079" max="3079" width="12.88671875" style="89" customWidth="1"/>
    <col min="3080" max="3080" width="11.6640625" style="89" customWidth="1"/>
    <col min="3081" max="3081" width="14" style="89" customWidth="1"/>
    <col min="3082" max="3082" width="12.109375" style="89" customWidth="1"/>
    <col min="3083" max="3083" width="11" style="89" customWidth="1"/>
    <col min="3084" max="3084" width="3.109375" style="89" customWidth="1"/>
    <col min="3085" max="3085" width="8.77734375" style="89" customWidth="1"/>
    <col min="3086" max="3087" width="12.21875" style="89" customWidth="1"/>
    <col min="3088" max="3088" width="13.109375" style="89" customWidth="1"/>
    <col min="3089" max="3089" width="2.88671875" style="89" bestFit="1" customWidth="1"/>
    <col min="3090" max="3090" width="9.33203125" style="89" customWidth="1"/>
    <col min="3091" max="3091" width="10.44140625" style="89" customWidth="1"/>
    <col min="3092" max="3092" width="11.6640625" style="89" customWidth="1"/>
    <col min="3093" max="3093" width="14" style="89" customWidth="1"/>
    <col min="3094" max="3094" width="14.77734375" style="89" customWidth="1"/>
    <col min="3095" max="3095" width="16" style="89" customWidth="1"/>
    <col min="3096" max="3328" width="9" style="89"/>
    <col min="3329" max="3329" width="3.21875" style="89" customWidth="1"/>
    <col min="3330" max="3331" width="10.6640625" style="89" customWidth="1"/>
    <col min="3332" max="3332" width="2.88671875" style="89" bestFit="1" customWidth="1"/>
    <col min="3333" max="3333" width="10" style="89" customWidth="1"/>
    <col min="3334" max="3334" width="13.21875" style="89" customWidth="1"/>
    <col min="3335" max="3335" width="12.88671875" style="89" customWidth="1"/>
    <col min="3336" max="3336" width="11.6640625" style="89" customWidth="1"/>
    <col min="3337" max="3337" width="14" style="89" customWidth="1"/>
    <col min="3338" max="3338" width="12.109375" style="89" customWidth="1"/>
    <col min="3339" max="3339" width="11" style="89" customWidth="1"/>
    <col min="3340" max="3340" width="3.109375" style="89" customWidth="1"/>
    <col min="3341" max="3341" width="8.77734375" style="89" customWidth="1"/>
    <col min="3342" max="3343" width="12.21875" style="89" customWidth="1"/>
    <col min="3344" max="3344" width="13.109375" style="89" customWidth="1"/>
    <col min="3345" max="3345" width="2.88671875" style="89" bestFit="1" customWidth="1"/>
    <col min="3346" max="3346" width="9.33203125" style="89" customWidth="1"/>
    <col min="3347" max="3347" width="10.44140625" style="89" customWidth="1"/>
    <col min="3348" max="3348" width="11.6640625" style="89" customWidth="1"/>
    <col min="3349" max="3349" width="14" style="89" customWidth="1"/>
    <col min="3350" max="3350" width="14.77734375" style="89" customWidth="1"/>
    <col min="3351" max="3351" width="16" style="89" customWidth="1"/>
    <col min="3352" max="3584" width="9" style="89"/>
    <col min="3585" max="3585" width="3.21875" style="89" customWidth="1"/>
    <col min="3586" max="3587" width="10.6640625" style="89" customWidth="1"/>
    <col min="3588" max="3588" width="2.88671875" style="89" bestFit="1" customWidth="1"/>
    <col min="3589" max="3589" width="10" style="89" customWidth="1"/>
    <col min="3590" max="3590" width="13.21875" style="89" customWidth="1"/>
    <col min="3591" max="3591" width="12.88671875" style="89" customWidth="1"/>
    <col min="3592" max="3592" width="11.6640625" style="89" customWidth="1"/>
    <col min="3593" max="3593" width="14" style="89" customWidth="1"/>
    <col min="3594" max="3594" width="12.109375" style="89" customWidth="1"/>
    <col min="3595" max="3595" width="11" style="89" customWidth="1"/>
    <col min="3596" max="3596" width="3.109375" style="89" customWidth="1"/>
    <col min="3597" max="3597" width="8.77734375" style="89" customWidth="1"/>
    <col min="3598" max="3599" width="12.21875" style="89" customWidth="1"/>
    <col min="3600" max="3600" width="13.109375" style="89" customWidth="1"/>
    <col min="3601" max="3601" width="2.88671875" style="89" bestFit="1" customWidth="1"/>
    <col min="3602" max="3602" width="9.33203125" style="89" customWidth="1"/>
    <col min="3603" max="3603" width="10.44140625" style="89" customWidth="1"/>
    <col min="3604" max="3604" width="11.6640625" style="89" customWidth="1"/>
    <col min="3605" max="3605" width="14" style="89" customWidth="1"/>
    <col min="3606" max="3606" width="14.77734375" style="89" customWidth="1"/>
    <col min="3607" max="3607" width="16" style="89" customWidth="1"/>
    <col min="3608" max="3840" width="9" style="89"/>
    <col min="3841" max="3841" width="3.21875" style="89" customWidth="1"/>
    <col min="3842" max="3843" width="10.6640625" style="89" customWidth="1"/>
    <col min="3844" max="3844" width="2.88671875" style="89" bestFit="1" customWidth="1"/>
    <col min="3845" max="3845" width="10" style="89" customWidth="1"/>
    <col min="3846" max="3846" width="13.21875" style="89" customWidth="1"/>
    <col min="3847" max="3847" width="12.88671875" style="89" customWidth="1"/>
    <col min="3848" max="3848" width="11.6640625" style="89" customWidth="1"/>
    <col min="3849" max="3849" width="14" style="89" customWidth="1"/>
    <col min="3850" max="3850" width="12.109375" style="89" customWidth="1"/>
    <col min="3851" max="3851" width="11" style="89" customWidth="1"/>
    <col min="3852" max="3852" width="3.109375" style="89" customWidth="1"/>
    <col min="3853" max="3853" width="8.77734375" style="89" customWidth="1"/>
    <col min="3854" max="3855" width="12.21875" style="89" customWidth="1"/>
    <col min="3856" max="3856" width="13.109375" style="89" customWidth="1"/>
    <col min="3857" max="3857" width="2.88671875" style="89" bestFit="1" customWidth="1"/>
    <col min="3858" max="3858" width="9.33203125" style="89" customWidth="1"/>
    <col min="3859" max="3859" width="10.44140625" style="89" customWidth="1"/>
    <col min="3860" max="3860" width="11.6640625" style="89" customWidth="1"/>
    <col min="3861" max="3861" width="14" style="89" customWidth="1"/>
    <col min="3862" max="3862" width="14.77734375" style="89" customWidth="1"/>
    <col min="3863" max="3863" width="16" style="89" customWidth="1"/>
    <col min="3864" max="4096" width="9" style="89"/>
    <col min="4097" max="4097" width="3.21875" style="89" customWidth="1"/>
    <col min="4098" max="4099" width="10.6640625" style="89" customWidth="1"/>
    <col min="4100" max="4100" width="2.88671875" style="89" bestFit="1" customWidth="1"/>
    <col min="4101" max="4101" width="10" style="89" customWidth="1"/>
    <col min="4102" max="4102" width="13.21875" style="89" customWidth="1"/>
    <col min="4103" max="4103" width="12.88671875" style="89" customWidth="1"/>
    <col min="4104" max="4104" width="11.6640625" style="89" customWidth="1"/>
    <col min="4105" max="4105" width="14" style="89" customWidth="1"/>
    <col min="4106" max="4106" width="12.109375" style="89" customWidth="1"/>
    <col min="4107" max="4107" width="11" style="89" customWidth="1"/>
    <col min="4108" max="4108" width="3.109375" style="89" customWidth="1"/>
    <col min="4109" max="4109" width="8.77734375" style="89" customWidth="1"/>
    <col min="4110" max="4111" width="12.21875" style="89" customWidth="1"/>
    <col min="4112" max="4112" width="13.109375" style="89" customWidth="1"/>
    <col min="4113" max="4113" width="2.88671875" style="89" bestFit="1" customWidth="1"/>
    <col min="4114" max="4114" width="9.33203125" style="89" customWidth="1"/>
    <col min="4115" max="4115" width="10.44140625" style="89" customWidth="1"/>
    <col min="4116" max="4116" width="11.6640625" style="89" customWidth="1"/>
    <col min="4117" max="4117" width="14" style="89" customWidth="1"/>
    <col min="4118" max="4118" width="14.77734375" style="89" customWidth="1"/>
    <col min="4119" max="4119" width="16" style="89" customWidth="1"/>
    <col min="4120" max="4352" width="9" style="89"/>
    <col min="4353" max="4353" width="3.21875" style="89" customWidth="1"/>
    <col min="4354" max="4355" width="10.6640625" style="89" customWidth="1"/>
    <col min="4356" max="4356" width="2.88671875" style="89" bestFit="1" customWidth="1"/>
    <col min="4357" max="4357" width="10" style="89" customWidth="1"/>
    <col min="4358" max="4358" width="13.21875" style="89" customWidth="1"/>
    <col min="4359" max="4359" width="12.88671875" style="89" customWidth="1"/>
    <col min="4360" max="4360" width="11.6640625" style="89" customWidth="1"/>
    <col min="4361" max="4361" width="14" style="89" customWidth="1"/>
    <col min="4362" max="4362" width="12.109375" style="89" customWidth="1"/>
    <col min="4363" max="4363" width="11" style="89" customWidth="1"/>
    <col min="4364" max="4364" width="3.109375" style="89" customWidth="1"/>
    <col min="4365" max="4365" width="8.77734375" style="89" customWidth="1"/>
    <col min="4366" max="4367" width="12.21875" style="89" customWidth="1"/>
    <col min="4368" max="4368" width="13.109375" style="89" customWidth="1"/>
    <col min="4369" max="4369" width="2.88671875" style="89" bestFit="1" customWidth="1"/>
    <col min="4370" max="4370" width="9.33203125" style="89" customWidth="1"/>
    <col min="4371" max="4371" width="10.44140625" style="89" customWidth="1"/>
    <col min="4372" max="4372" width="11.6640625" style="89" customWidth="1"/>
    <col min="4373" max="4373" width="14" style="89" customWidth="1"/>
    <col min="4374" max="4374" width="14.77734375" style="89" customWidth="1"/>
    <col min="4375" max="4375" width="16" style="89" customWidth="1"/>
    <col min="4376" max="4608" width="9" style="89"/>
    <col min="4609" max="4609" width="3.21875" style="89" customWidth="1"/>
    <col min="4610" max="4611" width="10.6640625" style="89" customWidth="1"/>
    <col min="4612" max="4612" width="2.88671875" style="89" bestFit="1" customWidth="1"/>
    <col min="4613" max="4613" width="10" style="89" customWidth="1"/>
    <col min="4614" max="4614" width="13.21875" style="89" customWidth="1"/>
    <col min="4615" max="4615" width="12.88671875" style="89" customWidth="1"/>
    <col min="4616" max="4616" width="11.6640625" style="89" customWidth="1"/>
    <col min="4617" max="4617" width="14" style="89" customWidth="1"/>
    <col min="4618" max="4618" width="12.109375" style="89" customWidth="1"/>
    <col min="4619" max="4619" width="11" style="89" customWidth="1"/>
    <col min="4620" max="4620" width="3.109375" style="89" customWidth="1"/>
    <col min="4621" max="4621" width="8.77734375" style="89" customWidth="1"/>
    <col min="4622" max="4623" width="12.21875" style="89" customWidth="1"/>
    <col min="4624" max="4624" width="13.109375" style="89" customWidth="1"/>
    <col min="4625" max="4625" width="2.88671875" style="89" bestFit="1" customWidth="1"/>
    <col min="4626" max="4626" width="9.33203125" style="89" customWidth="1"/>
    <col min="4627" max="4627" width="10.44140625" style="89" customWidth="1"/>
    <col min="4628" max="4628" width="11.6640625" style="89" customWidth="1"/>
    <col min="4629" max="4629" width="14" style="89" customWidth="1"/>
    <col min="4630" max="4630" width="14.77734375" style="89" customWidth="1"/>
    <col min="4631" max="4631" width="16" style="89" customWidth="1"/>
    <col min="4632" max="4864" width="9" style="89"/>
    <col min="4865" max="4865" width="3.21875" style="89" customWidth="1"/>
    <col min="4866" max="4867" width="10.6640625" style="89" customWidth="1"/>
    <col min="4868" max="4868" width="2.88671875" style="89" bestFit="1" customWidth="1"/>
    <col min="4869" max="4869" width="10" style="89" customWidth="1"/>
    <col min="4870" max="4870" width="13.21875" style="89" customWidth="1"/>
    <col min="4871" max="4871" width="12.88671875" style="89" customWidth="1"/>
    <col min="4872" max="4872" width="11.6640625" style="89" customWidth="1"/>
    <col min="4873" max="4873" width="14" style="89" customWidth="1"/>
    <col min="4874" max="4874" width="12.109375" style="89" customWidth="1"/>
    <col min="4875" max="4875" width="11" style="89" customWidth="1"/>
    <col min="4876" max="4876" width="3.109375" style="89" customWidth="1"/>
    <col min="4877" max="4877" width="8.77734375" style="89" customWidth="1"/>
    <col min="4878" max="4879" width="12.21875" style="89" customWidth="1"/>
    <col min="4880" max="4880" width="13.109375" style="89" customWidth="1"/>
    <col min="4881" max="4881" width="2.88671875" style="89" bestFit="1" customWidth="1"/>
    <col min="4882" max="4882" width="9.33203125" style="89" customWidth="1"/>
    <col min="4883" max="4883" width="10.44140625" style="89" customWidth="1"/>
    <col min="4884" max="4884" width="11.6640625" style="89" customWidth="1"/>
    <col min="4885" max="4885" width="14" style="89" customWidth="1"/>
    <col min="4886" max="4886" width="14.77734375" style="89" customWidth="1"/>
    <col min="4887" max="4887" width="16" style="89" customWidth="1"/>
    <col min="4888" max="5120" width="9" style="89"/>
    <col min="5121" max="5121" width="3.21875" style="89" customWidth="1"/>
    <col min="5122" max="5123" width="10.6640625" style="89" customWidth="1"/>
    <col min="5124" max="5124" width="2.88671875" style="89" bestFit="1" customWidth="1"/>
    <col min="5125" max="5125" width="10" style="89" customWidth="1"/>
    <col min="5126" max="5126" width="13.21875" style="89" customWidth="1"/>
    <col min="5127" max="5127" width="12.88671875" style="89" customWidth="1"/>
    <col min="5128" max="5128" width="11.6640625" style="89" customWidth="1"/>
    <col min="5129" max="5129" width="14" style="89" customWidth="1"/>
    <col min="5130" max="5130" width="12.109375" style="89" customWidth="1"/>
    <col min="5131" max="5131" width="11" style="89" customWidth="1"/>
    <col min="5132" max="5132" width="3.109375" style="89" customWidth="1"/>
    <col min="5133" max="5133" width="8.77734375" style="89" customWidth="1"/>
    <col min="5134" max="5135" width="12.21875" style="89" customWidth="1"/>
    <col min="5136" max="5136" width="13.109375" style="89" customWidth="1"/>
    <col min="5137" max="5137" width="2.88671875" style="89" bestFit="1" customWidth="1"/>
    <col min="5138" max="5138" width="9.33203125" style="89" customWidth="1"/>
    <col min="5139" max="5139" width="10.44140625" style="89" customWidth="1"/>
    <col min="5140" max="5140" width="11.6640625" style="89" customWidth="1"/>
    <col min="5141" max="5141" width="14" style="89" customWidth="1"/>
    <col min="5142" max="5142" width="14.77734375" style="89" customWidth="1"/>
    <col min="5143" max="5143" width="16" style="89" customWidth="1"/>
    <col min="5144" max="5376" width="9" style="89"/>
    <col min="5377" max="5377" width="3.21875" style="89" customWidth="1"/>
    <col min="5378" max="5379" width="10.6640625" style="89" customWidth="1"/>
    <col min="5380" max="5380" width="2.88671875" style="89" bestFit="1" customWidth="1"/>
    <col min="5381" max="5381" width="10" style="89" customWidth="1"/>
    <col min="5382" max="5382" width="13.21875" style="89" customWidth="1"/>
    <col min="5383" max="5383" width="12.88671875" style="89" customWidth="1"/>
    <col min="5384" max="5384" width="11.6640625" style="89" customWidth="1"/>
    <col min="5385" max="5385" width="14" style="89" customWidth="1"/>
    <col min="5386" max="5386" width="12.109375" style="89" customWidth="1"/>
    <col min="5387" max="5387" width="11" style="89" customWidth="1"/>
    <col min="5388" max="5388" width="3.109375" style="89" customWidth="1"/>
    <col min="5389" max="5389" width="8.77734375" style="89" customWidth="1"/>
    <col min="5390" max="5391" width="12.21875" style="89" customWidth="1"/>
    <col min="5392" max="5392" width="13.109375" style="89" customWidth="1"/>
    <col min="5393" max="5393" width="2.88671875" style="89" bestFit="1" customWidth="1"/>
    <col min="5394" max="5394" width="9.33203125" style="89" customWidth="1"/>
    <col min="5395" max="5395" width="10.44140625" style="89" customWidth="1"/>
    <col min="5396" max="5396" width="11.6640625" style="89" customWidth="1"/>
    <col min="5397" max="5397" width="14" style="89" customWidth="1"/>
    <col min="5398" max="5398" width="14.77734375" style="89" customWidth="1"/>
    <col min="5399" max="5399" width="16" style="89" customWidth="1"/>
    <col min="5400" max="5632" width="9" style="89"/>
    <col min="5633" max="5633" width="3.21875" style="89" customWidth="1"/>
    <col min="5634" max="5635" width="10.6640625" style="89" customWidth="1"/>
    <col min="5636" max="5636" width="2.88671875" style="89" bestFit="1" customWidth="1"/>
    <col min="5637" max="5637" width="10" style="89" customWidth="1"/>
    <col min="5638" max="5638" width="13.21875" style="89" customWidth="1"/>
    <col min="5639" max="5639" width="12.88671875" style="89" customWidth="1"/>
    <col min="5640" max="5640" width="11.6640625" style="89" customWidth="1"/>
    <col min="5641" max="5641" width="14" style="89" customWidth="1"/>
    <col min="5642" max="5642" width="12.109375" style="89" customWidth="1"/>
    <col min="5643" max="5643" width="11" style="89" customWidth="1"/>
    <col min="5644" max="5644" width="3.109375" style="89" customWidth="1"/>
    <col min="5645" max="5645" width="8.77734375" style="89" customWidth="1"/>
    <col min="5646" max="5647" width="12.21875" style="89" customWidth="1"/>
    <col min="5648" max="5648" width="13.109375" style="89" customWidth="1"/>
    <col min="5649" max="5649" width="2.88671875" style="89" bestFit="1" customWidth="1"/>
    <col min="5650" max="5650" width="9.33203125" style="89" customWidth="1"/>
    <col min="5651" max="5651" width="10.44140625" style="89" customWidth="1"/>
    <col min="5652" max="5652" width="11.6640625" style="89" customWidth="1"/>
    <col min="5653" max="5653" width="14" style="89" customWidth="1"/>
    <col min="5654" max="5654" width="14.77734375" style="89" customWidth="1"/>
    <col min="5655" max="5655" width="16" style="89" customWidth="1"/>
    <col min="5656" max="5888" width="9" style="89"/>
    <col min="5889" max="5889" width="3.21875" style="89" customWidth="1"/>
    <col min="5890" max="5891" width="10.6640625" style="89" customWidth="1"/>
    <col min="5892" max="5892" width="2.88671875" style="89" bestFit="1" customWidth="1"/>
    <col min="5893" max="5893" width="10" style="89" customWidth="1"/>
    <col min="5894" max="5894" width="13.21875" style="89" customWidth="1"/>
    <col min="5895" max="5895" width="12.88671875" style="89" customWidth="1"/>
    <col min="5896" max="5896" width="11.6640625" style="89" customWidth="1"/>
    <col min="5897" max="5897" width="14" style="89" customWidth="1"/>
    <col min="5898" max="5898" width="12.109375" style="89" customWidth="1"/>
    <col min="5899" max="5899" width="11" style="89" customWidth="1"/>
    <col min="5900" max="5900" width="3.109375" style="89" customWidth="1"/>
    <col min="5901" max="5901" width="8.77734375" style="89" customWidth="1"/>
    <col min="5902" max="5903" width="12.21875" style="89" customWidth="1"/>
    <col min="5904" max="5904" width="13.109375" style="89" customWidth="1"/>
    <col min="5905" max="5905" width="2.88671875" style="89" bestFit="1" customWidth="1"/>
    <col min="5906" max="5906" width="9.33203125" style="89" customWidth="1"/>
    <col min="5907" max="5907" width="10.44140625" style="89" customWidth="1"/>
    <col min="5908" max="5908" width="11.6640625" style="89" customWidth="1"/>
    <col min="5909" max="5909" width="14" style="89" customWidth="1"/>
    <col min="5910" max="5910" width="14.77734375" style="89" customWidth="1"/>
    <col min="5911" max="5911" width="16" style="89" customWidth="1"/>
    <col min="5912" max="6144" width="9" style="89"/>
    <col min="6145" max="6145" width="3.21875" style="89" customWidth="1"/>
    <col min="6146" max="6147" width="10.6640625" style="89" customWidth="1"/>
    <col min="6148" max="6148" width="2.88671875" style="89" bestFit="1" customWidth="1"/>
    <col min="6149" max="6149" width="10" style="89" customWidth="1"/>
    <col min="6150" max="6150" width="13.21875" style="89" customWidth="1"/>
    <col min="6151" max="6151" width="12.88671875" style="89" customWidth="1"/>
    <col min="6152" max="6152" width="11.6640625" style="89" customWidth="1"/>
    <col min="6153" max="6153" width="14" style="89" customWidth="1"/>
    <col min="6154" max="6154" width="12.109375" style="89" customWidth="1"/>
    <col min="6155" max="6155" width="11" style="89" customWidth="1"/>
    <col min="6156" max="6156" width="3.109375" style="89" customWidth="1"/>
    <col min="6157" max="6157" width="8.77734375" style="89" customWidth="1"/>
    <col min="6158" max="6159" width="12.21875" style="89" customWidth="1"/>
    <col min="6160" max="6160" width="13.109375" style="89" customWidth="1"/>
    <col min="6161" max="6161" width="2.88671875" style="89" bestFit="1" customWidth="1"/>
    <col min="6162" max="6162" width="9.33203125" style="89" customWidth="1"/>
    <col min="6163" max="6163" width="10.44140625" style="89" customWidth="1"/>
    <col min="6164" max="6164" width="11.6640625" style="89" customWidth="1"/>
    <col min="6165" max="6165" width="14" style="89" customWidth="1"/>
    <col min="6166" max="6166" width="14.77734375" style="89" customWidth="1"/>
    <col min="6167" max="6167" width="16" style="89" customWidth="1"/>
    <col min="6168" max="6400" width="9" style="89"/>
    <col min="6401" max="6401" width="3.21875" style="89" customWidth="1"/>
    <col min="6402" max="6403" width="10.6640625" style="89" customWidth="1"/>
    <col min="6404" max="6404" width="2.88671875" style="89" bestFit="1" customWidth="1"/>
    <col min="6405" max="6405" width="10" style="89" customWidth="1"/>
    <col min="6406" max="6406" width="13.21875" style="89" customWidth="1"/>
    <col min="6407" max="6407" width="12.88671875" style="89" customWidth="1"/>
    <col min="6408" max="6408" width="11.6640625" style="89" customWidth="1"/>
    <col min="6409" max="6409" width="14" style="89" customWidth="1"/>
    <col min="6410" max="6410" width="12.109375" style="89" customWidth="1"/>
    <col min="6411" max="6411" width="11" style="89" customWidth="1"/>
    <col min="6412" max="6412" width="3.109375" style="89" customWidth="1"/>
    <col min="6413" max="6413" width="8.77734375" style="89" customWidth="1"/>
    <col min="6414" max="6415" width="12.21875" style="89" customWidth="1"/>
    <col min="6416" max="6416" width="13.109375" style="89" customWidth="1"/>
    <col min="6417" max="6417" width="2.88671875" style="89" bestFit="1" customWidth="1"/>
    <col min="6418" max="6418" width="9.33203125" style="89" customWidth="1"/>
    <col min="6419" max="6419" width="10.44140625" style="89" customWidth="1"/>
    <col min="6420" max="6420" width="11.6640625" style="89" customWidth="1"/>
    <col min="6421" max="6421" width="14" style="89" customWidth="1"/>
    <col min="6422" max="6422" width="14.77734375" style="89" customWidth="1"/>
    <col min="6423" max="6423" width="16" style="89" customWidth="1"/>
    <col min="6424" max="6656" width="9" style="89"/>
    <col min="6657" max="6657" width="3.21875" style="89" customWidth="1"/>
    <col min="6658" max="6659" width="10.6640625" style="89" customWidth="1"/>
    <col min="6660" max="6660" width="2.88671875" style="89" bestFit="1" customWidth="1"/>
    <col min="6661" max="6661" width="10" style="89" customWidth="1"/>
    <col min="6662" max="6662" width="13.21875" style="89" customWidth="1"/>
    <col min="6663" max="6663" width="12.88671875" style="89" customWidth="1"/>
    <col min="6664" max="6664" width="11.6640625" style="89" customWidth="1"/>
    <col min="6665" max="6665" width="14" style="89" customWidth="1"/>
    <col min="6666" max="6666" width="12.109375" style="89" customWidth="1"/>
    <col min="6667" max="6667" width="11" style="89" customWidth="1"/>
    <col min="6668" max="6668" width="3.109375" style="89" customWidth="1"/>
    <col min="6669" max="6669" width="8.77734375" style="89" customWidth="1"/>
    <col min="6670" max="6671" width="12.21875" style="89" customWidth="1"/>
    <col min="6672" max="6672" width="13.109375" style="89" customWidth="1"/>
    <col min="6673" max="6673" width="2.88671875" style="89" bestFit="1" customWidth="1"/>
    <col min="6674" max="6674" width="9.33203125" style="89" customWidth="1"/>
    <col min="6675" max="6675" width="10.44140625" style="89" customWidth="1"/>
    <col min="6676" max="6676" width="11.6640625" style="89" customWidth="1"/>
    <col min="6677" max="6677" width="14" style="89" customWidth="1"/>
    <col min="6678" max="6678" width="14.77734375" style="89" customWidth="1"/>
    <col min="6679" max="6679" width="16" style="89" customWidth="1"/>
    <col min="6680" max="6912" width="9" style="89"/>
    <col min="6913" max="6913" width="3.21875" style="89" customWidth="1"/>
    <col min="6914" max="6915" width="10.6640625" style="89" customWidth="1"/>
    <col min="6916" max="6916" width="2.88671875" style="89" bestFit="1" customWidth="1"/>
    <col min="6917" max="6917" width="10" style="89" customWidth="1"/>
    <col min="6918" max="6918" width="13.21875" style="89" customWidth="1"/>
    <col min="6919" max="6919" width="12.88671875" style="89" customWidth="1"/>
    <col min="6920" max="6920" width="11.6640625" style="89" customWidth="1"/>
    <col min="6921" max="6921" width="14" style="89" customWidth="1"/>
    <col min="6922" max="6922" width="12.109375" style="89" customWidth="1"/>
    <col min="6923" max="6923" width="11" style="89" customWidth="1"/>
    <col min="6924" max="6924" width="3.109375" style="89" customWidth="1"/>
    <col min="6925" max="6925" width="8.77734375" style="89" customWidth="1"/>
    <col min="6926" max="6927" width="12.21875" style="89" customWidth="1"/>
    <col min="6928" max="6928" width="13.109375" style="89" customWidth="1"/>
    <col min="6929" max="6929" width="2.88671875" style="89" bestFit="1" customWidth="1"/>
    <col min="6930" max="6930" width="9.33203125" style="89" customWidth="1"/>
    <col min="6931" max="6931" width="10.44140625" style="89" customWidth="1"/>
    <col min="6932" max="6932" width="11.6640625" style="89" customWidth="1"/>
    <col min="6933" max="6933" width="14" style="89" customWidth="1"/>
    <col min="6934" max="6934" width="14.77734375" style="89" customWidth="1"/>
    <col min="6935" max="6935" width="16" style="89" customWidth="1"/>
    <col min="6936" max="7168" width="9" style="89"/>
    <col min="7169" max="7169" width="3.21875" style="89" customWidth="1"/>
    <col min="7170" max="7171" width="10.6640625" style="89" customWidth="1"/>
    <col min="7172" max="7172" width="2.88671875" style="89" bestFit="1" customWidth="1"/>
    <col min="7173" max="7173" width="10" style="89" customWidth="1"/>
    <col min="7174" max="7174" width="13.21875" style="89" customWidth="1"/>
    <col min="7175" max="7175" width="12.88671875" style="89" customWidth="1"/>
    <col min="7176" max="7176" width="11.6640625" style="89" customWidth="1"/>
    <col min="7177" max="7177" width="14" style="89" customWidth="1"/>
    <col min="7178" max="7178" width="12.109375" style="89" customWidth="1"/>
    <col min="7179" max="7179" width="11" style="89" customWidth="1"/>
    <col min="7180" max="7180" width="3.109375" style="89" customWidth="1"/>
    <col min="7181" max="7181" width="8.77734375" style="89" customWidth="1"/>
    <col min="7182" max="7183" width="12.21875" style="89" customWidth="1"/>
    <col min="7184" max="7184" width="13.109375" style="89" customWidth="1"/>
    <col min="7185" max="7185" width="2.88671875" style="89" bestFit="1" customWidth="1"/>
    <col min="7186" max="7186" width="9.33203125" style="89" customWidth="1"/>
    <col min="7187" max="7187" width="10.44140625" style="89" customWidth="1"/>
    <col min="7188" max="7188" width="11.6640625" style="89" customWidth="1"/>
    <col min="7189" max="7189" width="14" style="89" customWidth="1"/>
    <col min="7190" max="7190" width="14.77734375" style="89" customWidth="1"/>
    <col min="7191" max="7191" width="16" style="89" customWidth="1"/>
    <col min="7192" max="7424" width="9" style="89"/>
    <col min="7425" max="7425" width="3.21875" style="89" customWidth="1"/>
    <col min="7426" max="7427" width="10.6640625" style="89" customWidth="1"/>
    <col min="7428" max="7428" width="2.88671875" style="89" bestFit="1" customWidth="1"/>
    <col min="7429" max="7429" width="10" style="89" customWidth="1"/>
    <col min="7430" max="7430" width="13.21875" style="89" customWidth="1"/>
    <col min="7431" max="7431" width="12.88671875" style="89" customWidth="1"/>
    <col min="7432" max="7432" width="11.6640625" style="89" customWidth="1"/>
    <col min="7433" max="7433" width="14" style="89" customWidth="1"/>
    <col min="7434" max="7434" width="12.109375" style="89" customWidth="1"/>
    <col min="7435" max="7435" width="11" style="89" customWidth="1"/>
    <col min="7436" max="7436" width="3.109375" style="89" customWidth="1"/>
    <col min="7437" max="7437" width="8.77734375" style="89" customWidth="1"/>
    <col min="7438" max="7439" width="12.21875" style="89" customWidth="1"/>
    <col min="7440" max="7440" width="13.109375" style="89" customWidth="1"/>
    <col min="7441" max="7441" width="2.88671875" style="89" bestFit="1" customWidth="1"/>
    <col min="7442" max="7442" width="9.33203125" style="89" customWidth="1"/>
    <col min="7443" max="7443" width="10.44140625" style="89" customWidth="1"/>
    <col min="7444" max="7444" width="11.6640625" style="89" customWidth="1"/>
    <col min="7445" max="7445" width="14" style="89" customWidth="1"/>
    <col min="7446" max="7446" width="14.77734375" style="89" customWidth="1"/>
    <col min="7447" max="7447" width="16" style="89" customWidth="1"/>
    <col min="7448" max="7680" width="9" style="89"/>
    <col min="7681" max="7681" width="3.21875" style="89" customWidth="1"/>
    <col min="7682" max="7683" width="10.6640625" style="89" customWidth="1"/>
    <col min="7684" max="7684" width="2.88671875" style="89" bestFit="1" customWidth="1"/>
    <col min="7685" max="7685" width="10" style="89" customWidth="1"/>
    <col min="7686" max="7686" width="13.21875" style="89" customWidth="1"/>
    <col min="7687" max="7687" width="12.88671875" style="89" customWidth="1"/>
    <col min="7688" max="7688" width="11.6640625" style="89" customWidth="1"/>
    <col min="7689" max="7689" width="14" style="89" customWidth="1"/>
    <col min="7690" max="7690" width="12.109375" style="89" customWidth="1"/>
    <col min="7691" max="7691" width="11" style="89" customWidth="1"/>
    <col min="7692" max="7692" width="3.109375" style="89" customWidth="1"/>
    <col min="7693" max="7693" width="8.77734375" style="89" customWidth="1"/>
    <col min="7694" max="7695" width="12.21875" style="89" customWidth="1"/>
    <col min="7696" max="7696" width="13.109375" style="89" customWidth="1"/>
    <col min="7697" max="7697" width="2.88671875" style="89" bestFit="1" customWidth="1"/>
    <col min="7698" max="7698" width="9.33203125" style="89" customWidth="1"/>
    <col min="7699" max="7699" width="10.44140625" style="89" customWidth="1"/>
    <col min="7700" max="7700" width="11.6640625" style="89" customWidth="1"/>
    <col min="7701" max="7701" width="14" style="89" customWidth="1"/>
    <col min="7702" max="7702" width="14.77734375" style="89" customWidth="1"/>
    <col min="7703" max="7703" width="16" style="89" customWidth="1"/>
    <col min="7704" max="7936" width="9" style="89"/>
    <col min="7937" max="7937" width="3.21875" style="89" customWidth="1"/>
    <col min="7938" max="7939" width="10.6640625" style="89" customWidth="1"/>
    <col min="7940" max="7940" width="2.88671875" style="89" bestFit="1" customWidth="1"/>
    <col min="7941" max="7941" width="10" style="89" customWidth="1"/>
    <col min="7942" max="7942" width="13.21875" style="89" customWidth="1"/>
    <col min="7943" max="7943" width="12.88671875" style="89" customWidth="1"/>
    <col min="7944" max="7944" width="11.6640625" style="89" customWidth="1"/>
    <col min="7945" max="7945" width="14" style="89" customWidth="1"/>
    <col min="7946" max="7946" width="12.109375" style="89" customWidth="1"/>
    <col min="7947" max="7947" width="11" style="89" customWidth="1"/>
    <col min="7948" max="7948" width="3.109375" style="89" customWidth="1"/>
    <col min="7949" max="7949" width="8.77734375" style="89" customWidth="1"/>
    <col min="7950" max="7951" width="12.21875" style="89" customWidth="1"/>
    <col min="7952" max="7952" width="13.109375" style="89" customWidth="1"/>
    <col min="7953" max="7953" width="2.88671875" style="89" bestFit="1" customWidth="1"/>
    <col min="7954" max="7954" width="9.33203125" style="89" customWidth="1"/>
    <col min="7955" max="7955" width="10.44140625" style="89" customWidth="1"/>
    <col min="7956" max="7956" width="11.6640625" style="89" customWidth="1"/>
    <col min="7957" max="7957" width="14" style="89" customWidth="1"/>
    <col min="7958" max="7958" width="14.77734375" style="89" customWidth="1"/>
    <col min="7959" max="7959" width="16" style="89" customWidth="1"/>
    <col min="7960" max="8192" width="9" style="89"/>
    <col min="8193" max="8193" width="3.21875" style="89" customWidth="1"/>
    <col min="8194" max="8195" width="10.6640625" style="89" customWidth="1"/>
    <col min="8196" max="8196" width="2.88671875" style="89" bestFit="1" customWidth="1"/>
    <col min="8197" max="8197" width="10" style="89" customWidth="1"/>
    <col min="8198" max="8198" width="13.21875" style="89" customWidth="1"/>
    <col min="8199" max="8199" width="12.88671875" style="89" customWidth="1"/>
    <col min="8200" max="8200" width="11.6640625" style="89" customWidth="1"/>
    <col min="8201" max="8201" width="14" style="89" customWidth="1"/>
    <col min="8202" max="8202" width="12.109375" style="89" customWidth="1"/>
    <col min="8203" max="8203" width="11" style="89" customWidth="1"/>
    <col min="8204" max="8204" width="3.109375" style="89" customWidth="1"/>
    <col min="8205" max="8205" width="8.77734375" style="89" customWidth="1"/>
    <col min="8206" max="8207" width="12.21875" style="89" customWidth="1"/>
    <col min="8208" max="8208" width="13.109375" style="89" customWidth="1"/>
    <col min="8209" max="8209" width="2.88671875" style="89" bestFit="1" customWidth="1"/>
    <col min="8210" max="8210" width="9.33203125" style="89" customWidth="1"/>
    <col min="8211" max="8211" width="10.44140625" style="89" customWidth="1"/>
    <col min="8212" max="8212" width="11.6640625" style="89" customWidth="1"/>
    <col min="8213" max="8213" width="14" style="89" customWidth="1"/>
    <col min="8214" max="8214" width="14.77734375" style="89" customWidth="1"/>
    <col min="8215" max="8215" width="16" style="89" customWidth="1"/>
    <col min="8216" max="8448" width="9" style="89"/>
    <col min="8449" max="8449" width="3.21875" style="89" customWidth="1"/>
    <col min="8450" max="8451" width="10.6640625" style="89" customWidth="1"/>
    <col min="8452" max="8452" width="2.88671875" style="89" bestFit="1" customWidth="1"/>
    <col min="8453" max="8453" width="10" style="89" customWidth="1"/>
    <col min="8454" max="8454" width="13.21875" style="89" customWidth="1"/>
    <col min="8455" max="8455" width="12.88671875" style="89" customWidth="1"/>
    <col min="8456" max="8456" width="11.6640625" style="89" customWidth="1"/>
    <col min="8457" max="8457" width="14" style="89" customWidth="1"/>
    <col min="8458" max="8458" width="12.109375" style="89" customWidth="1"/>
    <col min="8459" max="8459" width="11" style="89" customWidth="1"/>
    <col min="8460" max="8460" width="3.109375" style="89" customWidth="1"/>
    <col min="8461" max="8461" width="8.77734375" style="89" customWidth="1"/>
    <col min="8462" max="8463" width="12.21875" style="89" customWidth="1"/>
    <col min="8464" max="8464" width="13.109375" style="89" customWidth="1"/>
    <col min="8465" max="8465" width="2.88671875" style="89" bestFit="1" customWidth="1"/>
    <col min="8466" max="8466" width="9.33203125" style="89" customWidth="1"/>
    <col min="8467" max="8467" width="10.44140625" style="89" customWidth="1"/>
    <col min="8468" max="8468" width="11.6640625" style="89" customWidth="1"/>
    <col min="8469" max="8469" width="14" style="89" customWidth="1"/>
    <col min="8470" max="8470" width="14.77734375" style="89" customWidth="1"/>
    <col min="8471" max="8471" width="16" style="89" customWidth="1"/>
    <col min="8472" max="8704" width="9" style="89"/>
    <col min="8705" max="8705" width="3.21875" style="89" customWidth="1"/>
    <col min="8706" max="8707" width="10.6640625" style="89" customWidth="1"/>
    <col min="8708" max="8708" width="2.88671875" style="89" bestFit="1" customWidth="1"/>
    <col min="8709" max="8709" width="10" style="89" customWidth="1"/>
    <col min="8710" max="8710" width="13.21875" style="89" customWidth="1"/>
    <col min="8711" max="8711" width="12.88671875" style="89" customWidth="1"/>
    <col min="8712" max="8712" width="11.6640625" style="89" customWidth="1"/>
    <col min="8713" max="8713" width="14" style="89" customWidth="1"/>
    <col min="8714" max="8714" width="12.109375" style="89" customWidth="1"/>
    <col min="8715" max="8715" width="11" style="89" customWidth="1"/>
    <col min="8716" max="8716" width="3.109375" style="89" customWidth="1"/>
    <col min="8717" max="8717" width="8.77734375" style="89" customWidth="1"/>
    <col min="8718" max="8719" width="12.21875" style="89" customWidth="1"/>
    <col min="8720" max="8720" width="13.109375" style="89" customWidth="1"/>
    <col min="8721" max="8721" width="2.88671875" style="89" bestFit="1" customWidth="1"/>
    <col min="8722" max="8722" width="9.33203125" style="89" customWidth="1"/>
    <col min="8723" max="8723" width="10.44140625" style="89" customWidth="1"/>
    <col min="8724" max="8724" width="11.6640625" style="89" customWidth="1"/>
    <col min="8725" max="8725" width="14" style="89" customWidth="1"/>
    <col min="8726" max="8726" width="14.77734375" style="89" customWidth="1"/>
    <col min="8727" max="8727" width="16" style="89" customWidth="1"/>
    <col min="8728" max="8960" width="9" style="89"/>
    <col min="8961" max="8961" width="3.21875" style="89" customWidth="1"/>
    <col min="8962" max="8963" width="10.6640625" style="89" customWidth="1"/>
    <col min="8964" max="8964" width="2.88671875" style="89" bestFit="1" customWidth="1"/>
    <col min="8965" max="8965" width="10" style="89" customWidth="1"/>
    <col min="8966" max="8966" width="13.21875" style="89" customWidth="1"/>
    <col min="8967" max="8967" width="12.88671875" style="89" customWidth="1"/>
    <col min="8968" max="8968" width="11.6640625" style="89" customWidth="1"/>
    <col min="8969" max="8969" width="14" style="89" customWidth="1"/>
    <col min="8970" max="8970" width="12.109375" style="89" customWidth="1"/>
    <col min="8971" max="8971" width="11" style="89" customWidth="1"/>
    <col min="8972" max="8972" width="3.109375" style="89" customWidth="1"/>
    <col min="8973" max="8973" width="8.77734375" style="89" customWidth="1"/>
    <col min="8974" max="8975" width="12.21875" style="89" customWidth="1"/>
    <col min="8976" max="8976" width="13.109375" style="89" customWidth="1"/>
    <col min="8977" max="8977" width="2.88671875" style="89" bestFit="1" customWidth="1"/>
    <col min="8978" max="8978" width="9.33203125" style="89" customWidth="1"/>
    <col min="8979" max="8979" width="10.44140625" style="89" customWidth="1"/>
    <col min="8980" max="8980" width="11.6640625" style="89" customWidth="1"/>
    <col min="8981" max="8981" width="14" style="89" customWidth="1"/>
    <col min="8982" max="8982" width="14.77734375" style="89" customWidth="1"/>
    <col min="8983" max="8983" width="16" style="89" customWidth="1"/>
    <col min="8984" max="9216" width="9" style="89"/>
    <col min="9217" max="9217" width="3.21875" style="89" customWidth="1"/>
    <col min="9218" max="9219" width="10.6640625" style="89" customWidth="1"/>
    <col min="9220" max="9220" width="2.88671875" style="89" bestFit="1" customWidth="1"/>
    <col min="9221" max="9221" width="10" style="89" customWidth="1"/>
    <col min="9222" max="9222" width="13.21875" style="89" customWidth="1"/>
    <col min="9223" max="9223" width="12.88671875" style="89" customWidth="1"/>
    <col min="9224" max="9224" width="11.6640625" style="89" customWidth="1"/>
    <col min="9225" max="9225" width="14" style="89" customWidth="1"/>
    <col min="9226" max="9226" width="12.109375" style="89" customWidth="1"/>
    <col min="9227" max="9227" width="11" style="89" customWidth="1"/>
    <col min="9228" max="9228" width="3.109375" style="89" customWidth="1"/>
    <col min="9229" max="9229" width="8.77734375" style="89" customWidth="1"/>
    <col min="9230" max="9231" width="12.21875" style="89" customWidth="1"/>
    <col min="9232" max="9232" width="13.109375" style="89" customWidth="1"/>
    <col min="9233" max="9233" width="2.88671875" style="89" bestFit="1" customWidth="1"/>
    <col min="9234" max="9234" width="9.33203125" style="89" customWidth="1"/>
    <col min="9235" max="9235" width="10.44140625" style="89" customWidth="1"/>
    <col min="9236" max="9236" width="11.6640625" style="89" customWidth="1"/>
    <col min="9237" max="9237" width="14" style="89" customWidth="1"/>
    <col min="9238" max="9238" width="14.77734375" style="89" customWidth="1"/>
    <col min="9239" max="9239" width="16" style="89" customWidth="1"/>
    <col min="9240" max="9472" width="9" style="89"/>
    <col min="9473" max="9473" width="3.21875" style="89" customWidth="1"/>
    <col min="9474" max="9475" width="10.6640625" style="89" customWidth="1"/>
    <col min="9476" max="9476" width="2.88671875" style="89" bestFit="1" customWidth="1"/>
    <col min="9477" max="9477" width="10" style="89" customWidth="1"/>
    <col min="9478" max="9478" width="13.21875" style="89" customWidth="1"/>
    <col min="9479" max="9479" width="12.88671875" style="89" customWidth="1"/>
    <col min="9480" max="9480" width="11.6640625" style="89" customWidth="1"/>
    <col min="9481" max="9481" width="14" style="89" customWidth="1"/>
    <col min="9482" max="9482" width="12.109375" style="89" customWidth="1"/>
    <col min="9483" max="9483" width="11" style="89" customWidth="1"/>
    <col min="9484" max="9484" width="3.109375" style="89" customWidth="1"/>
    <col min="9485" max="9485" width="8.77734375" style="89" customWidth="1"/>
    <col min="9486" max="9487" width="12.21875" style="89" customWidth="1"/>
    <col min="9488" max="9488" width="13.109375" style="89" customWidth="1"/>
    <col min="9489" max="9489" width="2.88671875" style="89" bestFit="1" customWidth="1"/>
    <col min="9490" max="9490" width="9.33203125" style="89" customWidth="1"/>
    <col min="9491" max="9491" width="10.44140625" style="89" customWidth="1"/>
    <col min="9492" max="9492" width="11.6640625" style="89" customWidth="1"/>
    <col min="9493" max="9493" width="14" style="89" customWidth="1"/>
    <col min="9494" max="9494" width="14.77734375" style="89" customWidth="1"/>
    <col min="9495" max="9495" width="16" style="89" customWidth="1"/>
    <col min="9496" max="9728" width="9" style="89"/>
    <col min="9729" max="9729" width="3.21875" style="89" customWidth="1"/>
    <col min="9730" max="9731" width="10.6640625" style="89" customWidth="1"/>
    <col min="9732" max="9732" width="2.88671875" style="89" bestFit="1" customWidth="1"/>
    <col min="9733" max="9733" width="10" style="89" customWidth="1"/>
    <col min="9734" max="9734" width="13.21875" style="89" customWidth="1"/>
    <col min="9735" max="9735" width="12.88671875" style="89" customWidth="1"/>
    <col min="9736" max="9736" width="11.6640625" style="89" customWidth="1"/>
    <col min="9737" max="9737" width="14" style="89" customWidth="1"/>
    <col min="9738" max="9738" width="12.109375" style="89" customWidth="1"/>
    <col min="9739" max="9739" width="11" style="89" customWidth="1"/>
    <col min="9740" max="9740" width="3.109375" style="89" customWidth="1"/>
    <col min="9741" max="9741" width="8.77734375" style="89" customWidth="1"/>
    <col min="9742" max="9743" width="12.21875" style="89" customWidth="1"/>
    <col min="9744" max="9744" width="13.109375" style="89" customWidth="1"/>
    <col min="9745" max="9745" width="2.88671875" style="89" bestFit="1" customWidth="1"/>
    <col min="9746" max="9746" width="9.33203125" style="89" customWidth="1"/>
    <col min="9747" max="9747" width="10.44140625" style="89" customWidth="1"/>
    <col min="9748" max="9748" width="11.6640625" style="89" customWidth="1"/>
    <col min="9749" max="9749" width="14" style="89" customWidth="1"/>
    <col min="9750" max="9750" width="14.77734375" style="89" customWidth="1"/>
    <col min="9751" max="9751" width="16" style="89" customWidth="1"/>
    <col min="9752" max="9984" width="9" style="89"/>
    <col min="9985" max="9985" width="3.21875" style="89" customWidth="1"/>
    <col min="9986" max="9987" width="10.6640625" style="89" customWidth="1"/>
    <col min="9988" max="9988" width="2.88671875" style="89" bestFit="1" customWidth="1"/>
    <col min="9989" max="9989" width="10" style="89" customWidth="1"/>
    <col min="9990" max="9990" width="13.21875" style="89" customWidth="1"/>
    <col min="9991" max="9991" width="12.88671875" style="89" customWidth="1"/>
    <col min="9992" max="9992" width="11.6640625" style="89" customWidth="1"/>
    <col min="9993" max="9993" width="14" style="89" customWidth="1"/>
    <col min="9994" max="9994" width="12.109375" style="89" customWidth="1"/>
    <col min="9995" max="9995" width="11" style="89" customWidth="1"/>
    <col min="9996" max="9996" width="3.109375" style="89" customWidth="1"/>
    <col min="9997" max="9997" width="8.77734375" style="89" customWidth="1"/>
    <col min="9998" max="9999" width="12.21875" style="89" customWidth="1"/>
    <col min="10000" max="10000" width="13.109375" style="89" customWidth="1"/>
    <col min="10001" max="10001" width="2.88671875" style="89" bestFit="1" customWidth="1"/>
    <col min="10002" max="10002" width="9.33203125" style="89" customWidth="1"/>
    <col min="10003" max="10003" width="10.44140625" style="89" customWidth="1"/>
    <col min="10004" max="10004" width="11.6640625" style="89" customWidth="1"/>
    <col min="10005" max="10005" width="14" style="89" customWidth="1"/>
    <col min="10006" max="10006" width="14.77734375" style="89" customWidth="1"/>
    <col min="10007" max="10007" width="16" style="89" customWidth="1"/>
    <col min="10008" max="10240" width="9" style="89"/>
    <col min="10241" max="10241" width="3.21875" style="89" customWidth="1"/>
    <col min="10242" max="10243" width="10.6640625" style="89" customWidth="1"/>
    <col min="10244" max="10244" width="2.88671875" style="89" bestFit="1" customWidth="1"/>
    <col min="10245" max="10245" width="10" style="89" customWidth="1"/>
    <col min="10246" max="10246" width="13.21875" style="89" customWidth="1"/>
    <col min="10247" max="10247" width="12.88671875" style="89" customWidth="1"/>
    <col min="10248" max="10248" width="11.6640625" style="89" customWidth="1"/>
    <col min="10249" max="10249" width="14" style="89" customWidth="1"/>
    <col min="10250" max="10250" width="12.109375" style="89" customWidth="1"/>
    <col min="10251" max="10251" width="11" style="89" customWidth="1"/>
    <col min="10252" max="10252" width="3.109375" style="89" customWidth="1"/>
    <col min="10253" max="10253" width="8.77734375" style="89" customWidth="1"/>
    <col min="10254" max="10255" width="12.21875" style="89" customWidth="1"/>
    <col min="10256" max="10256" width="13.109375" style="89" customWidth="1"/>
    <col min="10257" max="10257" width="2.88671875" style="89" bestFit="1" customWidth="1"/>
    <col min="10258" max="10258" width="9.33203125" style="89" customWidth="1"/>
    <col min="10259" max="10259" width="10.44140625" style="89" customWidth="1"/>
    <col min="10260" max="10260" width="11.6640625" style="89" customWidth="1"/>
    <col min="10261" max="10261" width="14" style="89" customWidth="1"/>
    <col min="10262" max="10262" width="14.77734375" style="89" customWidth="1"/>
    <col min="10263" max="10263" width="16" style="89" customWidth="1"/>
    <col min="10264" max="10496" width="9" style="89"/>
    <col min="10497" max="10497" width="3.21875" style="89" customWidth="1"/>
    <col min="10498" max="10499" width="10.6640625" style="89" customWidth="1"/>
    <col min="10500" max="10500" width="2.88671875" style="89" bestFit="1" customWidth="1"/>
    <col min="10501" max="10501" width="10" style="89" customWidth="1"/>
    <col min="10502" max="10502" width="13.21875" style="89" customWidth="1"/>
    <col min="10503" max="10503" width="12.88671875" style="89" customWidth="1"/>
    <col min="10504" max="10504" width="11.6640625" style="89" customWidth="1"/>
    <col min="10505" max="10505" width="14" style="89" customWidth="1"/>
    <col min="10506" max="10506" width="12.109375" style="89" customWidth="1"/>
    <col min="10507" max="10507" width="11" style="89" customWidth="1"/>
    <col min="10508" max="10508" width="3.109375" style="89" customWidth="1"/>
    <col min="10509" max="10509" width="8.77734375" style="89" customWidth="1"/>
    <col min="10510" max="10511" width="12.21875" style="89" customWidth="1"/>
    <col min="10512" max="10512" width="13.109375" style="89" customWidth="1"/>
    <col min="10513" max="10513" width="2.88671875" style="89" bestFit="1" customWidth="1"/>
    <col min="10514" max="10514" width="9.33203125" style="89" customWidth="1"/>
    <col min="10515" max="10515" width="10.44140625" style="89" customWidth="1"/>
    <col min="10516" max="10516" width="11.6640625" style="89" customWidth="1"/>
    <col min="10517" max="10517" width="14" style="89" customWidth="1"/>
    <col min="10518" max="10518" width="14.77734375" style="89" customWidth="1"/>
    <col min="10519" max="10519" width="16" style="89" customWidth="1"/>
    <col min="10520" max="10752" width="9" style="89"/>
    <col min="10753" max="10753" width="3.21875" style="89" customWidth="1"/>
    <col min="10754" max="10755" width="10.6640625" style="89" customWidth="1"/>
    <col min="10756" max="10756" width="2.88671875" style="89" bestFit="1" customWidth="1"/>
    <col min="10757" max="10757" width="10" style="89" customWidth="1"/>
    <col min="10758" max="10758" width="13.21875" style="89" customWidth="1"/>
    <col min="10759" max="10759" width="12.88671875" style="89" customWidth="1"/>
    <col min="10760" max="10760" width="11.6640625" style="89" customWidth="1"/>
    <col min="10761" max="10761" width="14" style="89" customWidth="1"/>
    <col min="10762" max="10762" width="12.109375" style="89" customWidth="1"/>
    <col min="10763" max="10763" width="11" style="89" customWidth="1"/>
    <col min="10764" max="10764" width="3.109375" style="89" customWidth="1"/>
    <col min="10765" max="10765" width="8.77734375" style="89" customWidth="1"/>
    <col min="10766" max="10767" width="12.21875" style="89" customWidth="1"/>
    <col min="10768" max="10768" width="13.109375" style="89" customWidth="1"/>
    <col min="10769" max="10769" width="2.88671875" style="89" bestFit="1" customWidth="1"/>
    <col min="10770" max="10770" width="9.33203125" style="89" customWidth="1"/>
    <col min="10771" max="10771" width="10.44140625" style="89" customWidth="1"/>
    <col min="10772" max="10772" width="11.6640625" style="89" customWidth="1"/>
    <col min="10773" max="10773" width="14" style="89" customWidth="1"/>
    <col min="10774" max="10774" width="14.77734375" style="89" customWidth="1"/>
    <col min="10775" max="10775" width="16" style="89" customWidth="1"/>
    <col min="10776" max="11008" width="9" style="89"/>
    <col min="11009" max="11009" width="3.21875" style="89" customWidth="1"/>
    <col min="11010" max="11011" width="10.6640625" style="89" customWidth="1"/>
    <col min="11012" max="11012" width="2.88671875" style="89" bestFit="1" customWidth="1"/>
    <col min="11013" max="11013" width="10" style="89" customWidth="1"/>
    <col min="11014" max="11014" width="13.21875" style="89" customWidth="1"/>
    <col min="11015" max="11015" width="12.88671875" style="89" customWidth="1"/>
    <col min="11016" max="11016" width="11.6640625" style="89" customWidth="1"/>
    <col min="11017" max="11017" width="14" style="89" customWidth="1"/>
    <col min="11018" max="11018" width="12.109375" style="89" customWidth="1"/>
    <col min="11019" max="11019" width="11" style="89" customWidth="1"/>
    <col min="11020" max="11020" width="3.109375" style="89" customWidth="1"/>
    <col min="11021" max="11021" width="8.77734375" style="89" customWidth="1"/>
    <col min="11022" max="11023" width="12.21875" style="89" customWidth="1"/>
    <col min="11024" max="11024" width="13.109375" style="89" customWidth="1"/>
    <col min="11025" max="11025" width="2.88671875" style="89" bestFit="1" customWidth="1"/>
    <col min="11026" max="11026" width="9.33203125" style="89" customWidth="1"/>
    <col min="11027" max="11027" width="10.44140625" style="89" customWidth="1"/>
    <col min="11028" max="11028" width="11.6640625" style="89" customWidth="1"/>
    <col min="11029" max="11029" width="14" style="89" customWidth="1"/>
    <col min="11030" max="11030" width="14.77734375" style="89" customWidth="1"/>
    <col min="11031" max="11031" width="16" style="89" customWidth="1"/>
    <col min="11032" max="11264" width="9" style="89"/>
    <col min="11265" max="11265" width="3.21875" style="89" customWidth="1"/>
    <col min="11266" max="11267" width="10.6640625" style="89" customWidth="1"/>
    <col min="11268" max="11268" width="2.88671875" style="89" bestFit="1" customWidth="1"/>
    <col min="11269" max="11269" width="10" style="89" customWidth="1"/>
    <col min="11270" max="11270" width="13.21875" style="89" customWidth="1"/>
    <col min="11271" max="11271" width="12.88671875" style="89" customWidth="1"/>
    <col min="11272" max="11272" width="11.6640625" style="89" customWidth="1"/>
    <col min="11273" max="11273" width="14" style="89" customWidth="1"/>
    <col min="11274" max="11274" width="12.109375" style="89" customWidth="1"/>
    <col min="11275" max="11275" width="11" style="89" customWidth="1"/>
    <col min="11276" max="11276" width="3.109375" style="89" customWidth="1"/>
    <col min="11277" max="11277" width="8.77734375" style="89" customWidth="1"/>
    <col min="11278" max="11279" width="12.21875" style="89" customWidth="1"/>
    <col min="11280" max="11280" width="13.109375" style="89" customWidth="1"/>
    <col min="11281" max="11281" width="2.88671875" style="89" bestFit="1" customWidth="1"/>
    <col min="11282" max="11282" width="9.33203125" style="89" customWidth="1"/>
    <col min="11283" max="11283" width="10.44140625" style="89" customWidth="1"/>
    <col min="11284" max="11284" width="11.6640625" style="89" customWidth="1"/>
    <col min="11285" max="11285" width="14" style="89" customWidth="1"/>
    <col min="11286" max="11286" width="14.77734375" style="89" customWidth="1"/>
    <col min="11287" max="11287" width="16" style="89" customWidth="1"/>
    <col min="11288" max="11520" width="9" style="89"/>
    <col min="11521" max="11521" width="3.21875" style="89" customWidth="1"/>
    <col min="11522" max="11523" width="10.6640625" style="89" customWidth="1"/>
    <col min="11524" max="11524" width="2.88671875" style="89" bestFit="1" customWidth="1"/>
    <col min="11525" max="11525" width="10" style="89" customWidth="1"/>
    <col min="11526" max="11526" width="13.21875" style="89" customWidth="1"/>
    <col min="11527" max="11527" width="12.88671875" style="89" customWidth="1"/>
    <col min="11528" max="11528" width="11.6640625" style="89" customWidth="1"/>
    <col min="11529" max="11529" width="14" style="89" customWidth="1"/>
    <col min="11530" max="11530" width="12.109375" style="89" customWidth="1"/>
    <col min="11531" max="11531" width="11" style="89" customWidth="1"/>
    <col min="11532" max="11532" width="3.109375" style="89" customWidth="1"/>
    <col min="11533" max="11533" width="8.77734375" style="89" customWidth="1"/>
    <col min="11534" max="11535" width="12.21875" style="89" customWidth="1"/>
    <col min="11536" max="11536" width="13.109375" style="89" customWidth="1"/>
    <col min="11537" max="11537" width="2.88671875" style="89" bestFit="1" customWidth="1"/>
    <col min="11538" max="11538" width="9.33203125" style="89" customWidth="1"/>
    <col min="11539" max="11539" width="10.44140625" style="89" customWidth="1"/>
    <col min="11540" max="11540" width="11.6640625" style="89" customWidth="1"/>
    <col min="11541" max="11541" width="14" style="89" customWidth="1"/>
    <col min="11542" max="11542" width="14.77734375" style="89" customWidth="1"/>
    <col min="11543" max="11543" width="16" style="89" customWidth="1"/>
    <col min="11544" max="11776" width="9" style="89"/>
    <col min="11777" max="11777" width="3.21875" style="89" customWidth="1"/>
    <col min="11778" max="11779" width="10.6640625" style="89" customWidth="1"/>
    <col min="11780" max="11780" width="2.88671875" style="89" bestFit="1" customWidth="1"/>
    <col min="11781" max="11781" width="10" style="89" customWidth="1"/>
    <col min="11782" max="11782" width="13.21875" style="89" customWidth="1"/>
    <col min="11783" max="11783" width="12.88671875" style="89" customWidth="1"/>
    <col min="11784" max="11784" width="11.6640625" style="89" customWidth="1"/>
    <col min="11785" max="11785" width="14" style="89" customWidth="1"/>
    <col min="11786" max="11786" width="12.109375" style="89" customWidth="1"/>
    <col min="11787" max="11787" width="11" style="89" customWidth="1"/>
    <col min="11788" max="11788" width="3.109375" style="89" customWidth="1"/>
    <col min="11789" max="11789" width="8.77734375" style="89" customWidth="1"/>
    <col min="11790" max="11791" width="12.21875" style="89" customWidth="1"/>
    <col min="11792" max="11792" width="13.109375" style="89" customWidth="1"/>
    <col min="11793" max="11793" width="2.88671875" style="89" bestFit="1" customWidth="1"/>
    <col min="11794" max="11794" width="9.33203125" style="89" customWidth="1"/>
    <col min="11795" max="11795" width="10.44140625" style="89" customWidth="1"/>
    <col min="11796" max="11796" width="11.6640625" style="89" customWidth="1"/>
    <col min="11797" max="11797" width="14" style="89" customWidth="1"/>
    <col min="11798" max="11798" width="14.77734375" style="89" customWidth="1"/>
    <col min="11799" max="11799" width="16" style="89" customWidth="1"/>
    <col min="11800" max="12032" width="9" style="89"/>
    <col min="12033" max="12033" width="3.21875" style="89" customWidth="1"/>
    <col min="12034" max="12035" width="10.6640625" style="89" customWidth="1"/>
    <col min="12036" max="12036" width="2.88671875" style="89" bestFit="1" customWidth="1"/>
    <col min="12037" max="12037" width="10" style="89" customWidth="1"/>
    <col min="12038" max="12038" width="13.21875" style="89" customWidth="1"/>
    <col min="12039" max="12039" width="12.88671875" style="89" customWidth="1"/>
    <col min="12040" max="12040" width="11.6640625" style="89" customWidth="1"/>
    <col min="12041" max="12041" width="14" style="89" customWidth="1"/>
    <col min="12042" max="12042" width="12.109375" style="89" customWidth="1"/>
    <col min="12043" max="12043" width="11" style="89" customWidth="1"/>
    <col min="12044" max="12044" width="3.109375" style="89" customWidth="1"/>
    <col min="12045" max="12045" width="8.77734375" style="89" customWidth="1"/>
    <col min="12046" max="12047" width="12.21875" style="89" customWidth="1"/>
    <col min="12048" max="12048" width="13.109375" style="89" customWidth="1"/>
    <col min="12049" max="12049" width="2.88671875" style="89" bestFit="1" customWidth="1"/>
    <col min="12050" max="12050" width="9.33203125" style="89" customWidth="1"/>
    <col min="12051" max="12051" width="10.44140625" style="89" customWidth="1"/>
    <col min="12052" max="12052" width="11.6640625" style="89" customWidth="1"/>
    <col min="12053" max="12053" width="14" style="89" customWidth="1"/>
    <col min="12054" max="12054" width="14.77734375" style="89" customWidth="1"/>
    <col min="12055" max="12055" width="16" style="89" customWidth="1"/>
    <col min="12056" max="12288" width="9" style="89"/>
    <col min="12289" max="12289" width="3.21875" style="89" customWidth="1"/>
    <col min="12290" max="12291" width="10.6640625" style="89" customWidth="1"/>
    <col min="12292" max="12292" width="2.88671875" style="89" bestFit="1" customWidth="1"/>
    <col min="12293" max="12293" width="10" style="89" customWidth="1"/>
    <col min="12294" max="12294" width="13.21875" style="89" customWidth="1"/>
    <col min="12295" max="12295" width="12.88671875" style="89" customWidth="1"/>
    <col min="12296" max="12296" width="11.6640625" style="89" customWidth="1"/>
    <col min="12297" max="12297" width="14" style="89" customWidth="1"/>
    <col min="12298" max="12298" width="12.109375" style="89" customWidth="1"/>
    <col min="12299" max="12299" width="11" style="89" customWidth="1"/>
    <col min="12300" max="12300" width="3.109375" style="89" customWidth="1"/>
    <col min="12301" max="12301" width="8.77734375" style="89" customWidth="1"/>
    <col min="12302" max="12303" width="12.21875" style="89" customWidth="1"/>
    <col min="12304" max="12304" width="13.109375" style="89" customWidth="1"/>
    <col min="12305" max="12305" width="2.88671875" style="89" bestFit="1" customWidth="1"/>
    <col min="12306" max="12306" width="9.33203125" style="89" customWidth="1"/>
    <col min="12307" max="12307" width="10.44140625" style="89" customWidth="1"/>
    <col min="12308" max="12308" width="11.6640625" style="89" customWidth="1"/>
    <col min="12309" max="12309" width="14" style="89" customWidth="1"/>
    <col min="12310" max="12310" width="14.77734375" style="89" customWidth="1"/>
    <col min="12311" max="12311" width="16" style="89" customWidth="1"/>
    <col min="12312" max="12544" width="9" style="89"/>
    <col min="12545" max="12545" width="3.21875" style="89" customWidth="1"/>
    <col min="12546" max="12547" width="10.6640625" style="89" customWidth="1"/>
    <col min="12548" max="12548" width="2.88671875" style="89" bestFit="1" customWidth="1"/>
    <col min="12549" max="12549" width="10" style="89" customWidth="1"/>
    <col min="12550" max="12550" width="13.21875" style="89" customWidth="1"/>
    <col min="12551" max="12551" width="12.88671875" style="89" customWidth="1"/>
    <col min="12552" max="12552" width="11.6640625" style="89" customWidth="1"/>
    <col min="12553" max="12553" width="14" style="89" customWidth="1"/>
    <col min="12554" max="12554" width="12.109375" style="89" customWidth="1"/>
    <col min="12555" max="12555" width="11" style="89" customWidth="1"/>
    <col min="12556" max="12556" width="3.109375" style="89" customWidth="1"/>
    <col min="12557" max="12557" width="8.77734375" style="89" customWidth="1"/>
    <col min="12558" max="12559" width="12.21875" style="89" customWidth="1"/>
    <col min="12560" max="12560" width="13.109375" style="89" customWidth="1"/>
    <col min="12561" max="12561" width="2.88671875" style="89" bestFit="1" customWidth="1"/>
    <col min="12562" max="12562" width="9.33203125" style="89" customWidth="1"/>
    <col min="12563" max="12563" width="10.44140625" style="89" customWidth="1"/>
    <col min="12564" max="12564" width="11.6640625" style="89" customWidth="1"/>
    <col min="12565" max="12565" width="14" style="89" customWidth="1"/>
    <col min="12566" max="12566" width="14.77734375" style="89" customWidth="1"/>
    <col min="12567" max="12567" width="16" style="89" customWidth="1"/>
    <col min="12568" max="12800" width="9" style="89"/>
    <col min="12801" max="12801" width="3.21875" style="89" customWidth="1"/>
    <col min="12802" max="12803" width="10.6640625" style="89" customWidth="1"/>
    <col min="12804" max="12804" width="2.88671875" style="89" bestFit="1" customWidth="1"/>
    <col min="12805" max="12805" width="10" style="89" customWidth="1"/>
    <col min="12806" max="12806" width="13.21875" style="89" customWidth="1"/>
    <col min="12807" max="12807" width="12.88671875" style="89" customWidth="1"/>
    <col min="12808" max="12808" width="11.6640625" style="89" customWidth="1"/>
    <col min="12809" max="12809" width="14" style="89" customWidth="1"/>
    <col min="12810" max="12810" width="12.109375" style="89" customWidth="1"/>
    <col min="12811" max="12811" width="11" style="89" customWidth="1"/>
    <col min="12812" max="12812" width="3.109375" style="89" customWidth="1"/>
    <col min="12813" max="12813" width="8.77734375" style="89" customWidth="1"/>
    <col min="12814" max="12815" width="12.21875" style="89" customWidth="1"/>
    <col min="12816" max="12816" width="13.109375" style="89" customWidth="1"/>
    <col min="12817" max="12817" width="2.88671875" style="89" bestFit="1" customWidth="1"/>
    <col min="12818" max="12818" width="9.33203125" style="89" customWidth="1"/>
    <col min="12819" max="12819" width="10.44140625" style="89" customWidth="1"/>
    <col min="12820" max="12820" width="11.6640625" style="89" customWidth="1"/>
    <col min="12821" max="12821" width="14" style="89" customWidth="1"/>
    <col min="12822" max="12822" width="14.77734375" style="89" customWidth="1"/>
    <col min="12823" max="12823" width="16" style="89" customWidth="1"/>
    <col min="12824" max="13056" width="9" style="89"/>
    <col min="13057" max="13057" width="3.21875" style="89" customWidth="1"/>
    <col min="13058" max="13059" width="10.6640625" style="89" customWidth="1"/>
    <col min="13060" max="13060" width="2.88671875" style="89" bestFit="1" customWidth="1"/>
    <col min="13061" max="13061" width="10" style="89" customWidth="1"/>
    <col min="13062" max="13062" width="13.21875" style="89" customWidth="1"/>
    <col min="13063" max="13063" width="12.88671875" style="89" customWidth="1"/>
    <col min="13064" max="13064" width="11.6640625" style="89" customWidth="1"/>
    <col min="13065" max="13065" width="14" style="89" customWidth="1"/>
    <col min="13066" max="13066" width="12.109375" style="89" customWidth="1"/>
    <col min="13067" max="13067" width="11" style="89" customWidth="1"/>
    <col min="13068" max="13068" width="3.109375" style="89" customWidth="1"/>
    <col min="13069" max="13069" width="8.77734375" style="89" customWidth="1"/>
    <col min="13070" max="13071" width="12.21875" style="89" customWidth="1"/>
    <col min="13072" max="13072" width="13.109375" style="89" customWidth="1"/>
    <col min="13073" max="13073" width="2.88671875" style="89" bestFit="1" customWidth="1"/>
    <col min="13074" max="13074" width="9.33203125" style="89" customWidth="1"/>
    <col min="13075" max="13075" width="10.44140625" style="89" customWidth="1"/>
    <col min="13076" max="13076" width="11.6640625" style="89" customWidth="1"/>
    <col min="13077" max="13077" width="14" style="89" customWidth="1"/>
    <col min="13078" max="13078" width="14.77734375" style="89" customWidth="1"/>
    <col min="13079" max="13079" width="16" style="89" customWidth="1"/>
    <col min="13080" max="13312" width="9" style="89"/>
    <col min="13313" max="13313" width="3.21875" style="89" customWidth="1"/>
    <col min="13314" max="13315" width="10.6640625" style="89" customWidth="1"/>
    <col min="13316" max="13316" width="2.88671875" style="89" bestFit="1" customWidth="1"/>
    <col min="13317" max="13317" width="10" style="89" customWidth="1"/>
    <col min="13318" max="13318" width="13.21875" style="89" customWidth="1"/>
    <col min="13319" max="13319" width="12.88671875" style="89" customWidth="1"/>
    <col min="13320" max="13320" width="11.6640625" style="89" customWidth="1"/>
    <col min="13321" max="13321" width="14" style="89" customWidth="1"/>
    <col min="13322" max="13322" width="12.109375" style="89" customWidth="1"/>
    <col min="13323" max="13323" width="11" style="89" customWidth="1"/>
    <col min="13324" max="13324" width="3.109375" style="89" customWidth="1"/>
    <col min="13325" max="13325" width="8.77734375" style="89" customWidth="1"/>
    <col min="13326" max="13327" width="12.21875" style="89" customWidth="1"/>
    <col min="13328" max="13328" width="13.109375" style="89" customWidth="1"/>
    <col min="13329" max="13329" width="2.88671875" style="89" bestFit="1" customWidth="1"/>
    <col min="13330" max="13330" width="9.33203125" style="89" customWidth="1"/>
    <col min="13331" max="13331" width="10.44140625" style="89" customWidth="1"/>
    <col min="13332" max="13332" width="11.6640625" style="89" customWidth="1"/>
    <col min="13333" max="13333" width="14" style="89" customWidth="1"/>
    <col min="13334" max="13334" width="14.77734375" style="89" customWidth="1"/>
    <col min="13335" max="13335" width="16" style="89" customWidth="1"/>
    <col min="13336" max="13568" width="9" style="89"/>
    <col min="13569" max="13569" width="3.21875" style="89" customWidth="1"/>
    <col min="13570" max="13571" width="10.6640625" style="89" customWidth="1"/>
    <col min="13572" max="13572" width="2.88671875" style="89" bestFit="1" customWidth="1"/>
    <col min="13573" max="13573" width="10" style="89" customWidth="1"/>
    <col min="13574" max="13574" width="13.21875" style="89" customWidth="1"/>
    <col min="13575" max="13575" width="12.88671875" style="89" customWidth="1"/>
    <col min="13576" max="13576" width="11.6640625" style="89" customWidth="1"/>
    <col min="13577" max="13577" width="14" style="89" customWidth="1"/>
    <col min="13578" max="13578" width="12.109375" style="89" customWidth="1"/>
    <col min="13579" max="13579" width="11" style="89" customWidth="1"/>
    <col min="13580" max="13580" width="3.109375" style="89" customWidth="1"/>
    <col min="13581" max="13581" width="8.77734375" style="89" customWidth="1"/>
    <col min="13582" max="13583" width="12.21875" style="89" customWidth="1"/>
    <col min="13584" max="13584" width="13.109375" style="89" customWidth="1"/>
    <col min="13585" max="13585" width="2.88671875" style="89" bestFit="1" customWidth="1"/>
    <col min="13586" max="13586" width="9.33203125" style="89" customWidth="1"/>
    <col min="13587" max="13587" width="10.44140625" style="89" customWidth="1"/>
    <col min="13588" max="13588" width="11.6640625" style="89" customWidth="1"/>
    <col min="13589" max="13589" width="14" style="89" customWidth="1"/>
    <col min="13590" max="13590" width="14.77734375" style="89" customWidth="1"/>
    <col min="13591" max="13591" width="16" style="89" customWidth="1"/>
    <col min="13592" max="13824" width="9" style="89"/>
    <col min="13825" max="13825" width="3.21875" style="89" customWidth="1"/>
    <col min="13826" max="13827" width="10.6640625" style="89" customWidth="1"/>
    <col min="13828" max="13828" width="2.88671875" style="89" bestFit="1" customWidth="1"/>
    <col min="13829" max="13829" width="10" style="89" customWidth="1"/>
    <col min="13830" max="13830" width="13.21875" style="89" customWidth="1"/>
    <col min="13831" max="13831" width="12.88671875" style="89" customWidth="1"/>
    <col min="13832" max="13832" width="11.6640625" style="89" customWidth="1"/>
    <col min="13833" max="13833" width="14" style="89" customWidth="1"/>
    <col min="13834" max="13834" width="12.109375" style="89" customWidth="1"/>
    <col min="13835" max="13835" width="11" style="89" customWidth="1"/>
    <col min="13836" max="13836" width="3.109375" style="89" customWidth="1"/>
    <col min="13837" max="13837" width="8.77734375" style="89" customWidth="1"/>
    <col min="13838" max="13839" width="12.21875" style="89" customWidth="1"/>
    <col min="13840" max="13840" width="13.109375" style="89" customWidth="1"/>
    <col min="13841" max="13841" width="2.88671875" style="89" bestFit="1" customWidth="1"/>
    <col min="13842" max="13842" width="9.33203125" style="89" customWidth="1"/>
    <col min="13843" max="13843" width="10.44140625" style="89" customWidth="1"/>
    <col min="13844" max="13844" width="11.6640625" style="89" customWidth="1"/>
    <col min="13845" max="13845" width="14" style="89" customWidth="1"/>
    <col min="13846" max="13846" width="14.77734375" style="89" customWidth="1"/>
    <col min="13847" max="13847" width="16" style="89" customWidth="1"/>
    <col min="13848" max="14080" width="9" style="89"/>
    <col min="14081" max="14081" width="3.21875" style="89" customWidth="1"/>
    <col min="14082" max="14083" width="10.6640625" style="89" customWidth="1"/>
    <col min="14084" max="14084" width="2.88671875" style="89" bestFit="1" customWidth="1"/>
    <col min="14085" max="14085" width="10" style="89" customWidth="1"/>
    <col min="14086" max="14086" width="13.21875" style="89" customWidth="1"/>
    <col min="14087" max="14087" width="12.88671875" style="89" customWidth="1"/>
    <col min="14088" max="14088" width="11.6640625" style="89" customWidth="1"/>
    <col min="14089" max="14089" width="14" style="89" customWidth="1"/>
    <col min="14090" max="14090" width="12.109375" style="89" customWidth="1"/>
    <col min="14091" max="14091" width="11" style="89" customWidth="1"/>
    <col min="14092" max="14092" width="3.109375" style="89" customWidth="1"/>
    <col min="14093" max="14093" width="8.77734375" style="89" customWidth="1"/>
    <col min="14094" max="14095" width="12.21875" style="89" customWidth="1"/>
    <col min="14096" max="14096" width="13.109375" style="89" customWidth="1"/>
    <col min="14097" max="14097" width="2.88671875" style="89" bestFit="1" customWidth="1"/>
    <col min="14098" max="14098" width="9.33203125" style="89" customWidth="1"/>
    <col min="14099" max="14099" width="10.44140625" style="89" customWidth="1"/>
    <col min="14100" max="14100" width="11.6640625" style="89" customWidth="1"/>
    <col min="14101" max="14101" width="14" style="89" customWidth="1"/>
    <col min="14102" max="14102" width="14.77734375" style="89" customWidth="1"/>
    <col min="14103" max="14103" width="16" style="89" customWidth="1"/>
    <col min="14104" max="14336" width="9" style="89"/>
    <col min="14337" max="14337" width="3.21875" style="89" customWidth="1"/>
    <col min="14338" max="14339" width="10.6640625" style="89" customWidth="1"/>
    <col min="14340" max="14340" width="2.88671875" style="89" bestFit="1" customWidth="1"/>
    <col min="14341" max="14341" width="10" style="89" customWidth="1"/>
    <col min="14342" max="14342" width="13.21875" style="89" customWidth="1"/>
    <col min="14343" max="14343" width="12.88671875" style="89" customWidth="1"/>
    <col min="14344" max="14344" width="11.6640625" style="89" customWidth="1"/>
    <col min="14345" max="14345" width="14" style="89" customWidth="1"/>
    <col min="14346" max="14346" width="12.109375" style="89" customWidth="1"/>
    <col min="14347" max="14347" width="11" style="89" customWidth="1"/>
    <col min="14348" max="14348" width="3.109375" style="89" customWidth="1"/>
    <col min="14349" max="14349" width="8.77734375" style="89" customWidth="1"/>
    <col min="14350" max="14351" width="12.21875" style="89" customWidth="1"/>
    <col min="14352" max="14352" width="13.109375" style="89" customWidth="1"/>
    <col min="14353" max="14353" width="2.88671875" style="89" bestFit="1" customWidth="1"/>
    <col min="14354" max="14354" width="9.33203125" style="89" customWidth="1"/>
    <col min="14355" max="14355" width="10.44140625" style="89" customWidth="1"/>
    <col min="14356" max="14356" width="11.6640625" style="89" customWidth="1"/>
    <col min="14357" max="14357" width="14" style="89" customWidth="1"/>
    <col min="14358" max="14358" width="14.77734375" style="89" customWidth="1"/>
    <col min="14359" max="14359" width="16" style="89" customWidth="1"/>
    <col min="14360" max="14592" width="9" style="89"/>
    <col min="14593" max="14593" width="3.21875" style="89" customWidth="1"/>
    <col min="14594" max="14595" width="10.6640625" style="89" customWidth="1"/>
    <col min="14596" max="14596" width="2.88671875" style="89" bestFit="1" customWidth="1"/>
    <col min="14597" max="14597" width="10" style="89" customWidth="1"/>
    <col min="14598" max="14598" width="13.21875" style="89" customWidth="1"/>
    <col min="14599" max="14599" width="12.88671875" style="89" customWidth="1"/>
    <col min="14600" max="14600" width="11.6640625" style="89" customWidth="1"/>
    <col min="14601" max="14601" width="14" style="89" customWidth="1"/>
    <col min="14602" max="14602" width="12.109375" style="89" customWidth="1"/>
    <col min="14603" max="14603" width="11" style="89" customWidth="1"/>
    <col min="14604" max="14604" width="3.109375" style="89" customWidth="1"/>
    <col min="14605" max="14605" width="8.77734375" style="89" customWidth="1"/>
    <col min="14606" max="14607" width="12.21875" style="89" customWidth="1"/>
    <col min="14608" max="14608" width="13.109375" style="89" customWidth="1"/>
    <col min="14609" max="14609" width="2.88671875" style="89" bestFit="1" customWidth="1"/>
    <col min="14610" max="14610" width="9.33203125" style="89" customWidth="1"/>
    <col min="14611" max="14611" width="10.44140625" style="89" customWidth="1"/>
    <col min="14612" max="14612" width="11.6640625" style="89" customWidth="1"/>
    <col min="14613" max="14613" width="14" style="89" customWidth="1"/>
    <col min="14614" max="14614" width="14.77734375" style="89" customWidth="1"/>
    <col min="14615" max="14615" width="16" style="89" customWidth="1"/>
    <col min="14616" max="14848" width="9" style="89"/>
    <col min="14849" max="14849" width="3.21875" style="89" customWidth="1"/>
    <col min="14850" max="14851" width="10.6640625" style="89" customWidth="1"/>
    <col min="14852" max="14852" width="2.88671875" style="89" bestFit="1" customWidth="1"/>
    <col min="14853" max="14853" width="10" style="89" customWidth="1"/>
    <col min="14854" max="14854" width="13.21875" style="89" customWidth="1"/>
    <col min="14855" max="14855" width="12.88671875" style="89" customWidth="1"/>
    <col min="14856" max="14856" width="11.6640625" style="89" customWidth="1"/>
    <col min="14857" max="14857" width="14" style="89" customWidth="1"/>
    <col min="14858" max="14858" width="12.109375" style="89" customWidth="1"/>
    <col min="14859" max="14859" width="11" style="89" customWidth="1"/>
    <col min="14860" max="14860" width="3.109375" style="89" customWidth="1"/>
    <col min="14861" max="14861" width="8.77734375" style="89" customWidth="1"/>
    <col min="14862" max="14863" width="12.21875" style="89" customWidth="1"/>
    <col min="14864" max="14864" width="13.109375" style="89" customWidth="1"/>
    <col min="14865" max="14865" width="2.88671875" style="89" bestFit="1" customWidth="1"/>
    <col min="14866" max="14866" width="9.33203125" style="89" customWidth="1"/>
    <col min="14867" max="14867" width="10.44140625" style="89" customWidth="1"/>
    <col min="14868" max="14868" width="11.6640625" style="89" customWidth="1"/>
    <col min="14869" max="14869" width="14" style="89" customWidth="1"/>
    <col min="14870" max="14870" width="14.77734375" style="89" customWidth="1"/>
    <col min="14871" max="14871" width="16" style="89" customWidth="1"/>
    <col min="14872" max="15104" width="9" style="89"/>
    <col min="15105" max="15105" width="3.21875" style="89" customWidth="1"/>
    <col min="15106" max="15107" width="10.6640625" style="89" customWidth="1"/>
    <col min="15108" max="15108" width="2.88671875" style="89" bestFit="1" customWidth="1"/>
    <col min="15109" max="15109" width="10" style="89" customWidth="1"/>
    <col min="15110" max="15110" width="13.21875" style="89" customWidth="1"/>
    <col min="15111" max="15111" width="12.88671875" style="89" customWidth="1"/>
    <col min="15112" max="15112" width="11.6640625" style="89" customWidth="1"/>
    <col min="15113" max="15113" width="14" style="89" customWidth="1"/>
    <col min="15114" max="15114" width="12.109375" style="89" customWidth="1"/>
    <col min="15115" max="15115" width="11" style="89" customWidth="1"/>
    <col min="15116" max="15116" width="3.109375" style="89" customWidth="1"/>
    <col min="15117" max="15117" width="8.77734375" style="89" customWidth="1"/>
    <col min="15118" max="15119" width="12.21875" style="89" customWidth="1"/>
    <col min="15120" max="15120" width="13.109375" style="89" customWidth="1"/>
    <col min="15121" max="15121" width="2.88671875" style="89" bestFit="1" customWidth="1"/>
    <col min="15122" max="15122" width="9.33203125" style="89" customWidth="1"/>
    <col min="15123" max="15123" width="10.44140625" style="89" customWidth="1"/>
    <col min="15124" max="15124" width="11.6640625" style="89" customWidth="1"/>
    <col min="15125" max="15125" width="14" style="89" customWidth="1"/>
    <col min="15126" max="15126" width="14.77734375" style="89" customWidth="1"/>
    <col min="15127" max="15127" width="16" style="89" customWidth="1"/>
    <col min="15128" max="15360" width="9" style="89"/>
    <col min="15361" max="15361" width="3.21875" style="89" customWidth="1"/>
    <col min="15362" max="15363" width="10.6640625" style="89" customWidth="1"/>
    <col min="15364" max="15364" width="2.88671875" style="89" bestFit="1" customWidth="1"/>
    <col min="15365" max="15365" width="10" style="89" customWidth="1"/>
    <col min="15366" max="15366" width="13.21875" style="89" customWidth="1"/>
    <col min="15367" max="15367" width="12.88671875" style="89" customWidth="1"/>
    <col min="15368" max="15368" width="11.6640625" style="89" customWidth="1"/>
    <col min="15369" max="15369" width="14" style="89" customWidth="1"/>
    <col min="15370" max="15370" width="12.109375" style="89" customWidth="1"/>
    <col min="15371" max="15371" width="11" style="89" customWidth="1"/>
    <col min="15372" max="15372" width="3.109375" style="89" customWidth="1"/>
    <col min="15373" max="15373" width="8.77734375" style="89" customWidth="1"/>
    <col min="15374" max="15375" width="12.21875" style="89" customWidth="1"/>
    <col min="15376" max="15376" width="13.109375" style="89" customWidth="1"/>
    <col min="15377" max="15377" width="2.88671875" style="89" bestFit="1" customWidth="1"/>
    <col min="15378" max="15378" width="9.33203125" style="89" customWidth="1"/>
    <col min="15379" max="15379" width="10.44140625" style="89" customWidth="1"/>
    <col min="15380" max="15380" width="11.6640625" style="89" customWidth="1"/>
    <col min="15381" max="15381" width="14" style="89" customWidth="1"/>
    <col min="15382" max="15382" width="14.77734375" style="89" customWidth="1"/>
    <col min="15383" max="15383" width="16" style="89" customWidth="1"/>
    <col min="15384" max="15616" width="9" style="89"/>
    <col min="15617" max="15617" width="3.21875" style="89" customWidth="1"/>
    <col min="15618" max="15619" width="10.6640625" style="89" customWidth="1"/>
    <col min="15620" max="15620" width="2.88671875" style="89" bestFit="1" customWidth="1"/>
    <col min="15621" max="15621" width="10" style="89" customWidth="1"/>
    <col min="15622" max="15622" width="13.21875" style="89" customWidth="1"/>
    <col min="15623" max="15623" width="12.88671875" style="89" customWidth="1"/>
    <col min="15624" max="15624" width="11.6640625" style="89" customWidth="1"/>
    <col min="15625" max="15625" width="14" style="89" customWidth="1"/>
    <col min="15626" max="15626" width="12.109375" style="89" customWidth="1"/>
    <col min="15627" max="15627" width="11" style="89" customWidth="1"/>
    <col min="15628" max="15628" width="3.109375" style="89" customWidth="1"/>
    <col min="15629" max="15629" width="8.77734375" style="89" customWidth="1"/>
    <col min="15630" max="15631" width="12.21875" style="89" customWidth="1"/>
    <col min="15632" max="15632" width="13.109375" style="89" customWidth="1"/>
    <col min="15633" max="15633" width="2.88671875" style="89" bestFit="1" customWidth="1"/>
    <col min="15634" max="15634" width="9.33203125" style="89" customWidth="1"/>
    <col min="15635" max="15635" width="10.44140625" style="89" customWidth="1"/>
    <col min="15636" max="15636" width="11.6640625" style="89" customWidth="1"/>
    <col min="15637" max="15637" width="14" style="89" customWidth="1"/>
    <col min="15638" max="15638" width="14.77734375" style="89" customWidth="1"/>
    <col min="15639" max="15639" width="16" style="89" customWidth="1"/>
    <col min="15640" max="15872" width="9" style="89"/>
    <col min="15873" max="15873" width="3.21875" style="89" customWidth="1"/>
    <col min="15874" max="15875" width="10.6640625" style="89" customWidth="1"/>
    <col min="15876" max="15876" width="2.88671875" style="89" bestFit="1" customWidth="1"/>
    <col min="15877" max="15877" width="10" style="89" customWidth="1"/>
    <col min="15878" max="15878" width="13.21875" style="89" customWidth="1"/>
    <col min="15879" max="15879" width="12.88671875" style="89" customWidth="1"/>
    <col min="15880" max="15880" width="11.6640625" style="89" customWidth="1"/>
    <col min="15881" max="15881" width="14" style="89" customWidth="1"/>
    <col min="15882" max="15882" width="12.109375" style="89" customWidth="1"/>
    <col min="15883" max="15883" width="11" style="89" customWidth="1"/>
    <col min="15884" max="15884" width="3.109375" style="89" customWidth="1"/>
    <col min="15885" max="15885" width="8.77734375" style="89" customWidth="1"/>
    <col min="15886" max="15887" width="12.21875" style="89" customWidth="1"/>
    <col min="15888" max="15888" width="13.109375" style="89" customWidth="1"/>
    <col min="15889" max="15889" width="2.88671875" style="89" bestFit="1" customWidth="1"/>
    <col min="15890" max="15890" width="9.33203125" style="89" customWidth="1"/>
    <col min="15891" max="15891" width="10.44140625" style="89" customWidth="1"/>
    <col min="15892" max="15892" width="11.6640625" style="89" customWidth="1"/>
    <col min="15893" max="15893" width="14" style="89" customWidth="1"/>
    <col min="15894" max="15894" width="14.77734375" style="89" customWidth="1"/>
    <col min="15895" max="15895" width="16" style="89" customWidth="1"/>
    <col min="15896" max="16128" width="9" style="89"/>
    <col min="16129" max="16129" width="3.21875" style="89" customWidth="1"/>
    <col min="16130" max="16131" width="10.6640625" style="89" customWidth="1"/>
    <col min="16132" max="16132" width="2.88671875" style="89" bestFit="1" customWidth="1"/>
    <col min="16133" max="16133" width="10" style="89" customWidth="1"/>
    <col min="16134" max="16134" width="13.21875" style="89" customWidth="1"/>
    <col min="16135" max="16135" width="12.88671875" style="89" customWidth="1"/>
    <col min="16136" max="16136" width="11.6640625" style="89" customWidth="1"/>
    <col min="16137" max="16137" width="14" style="89" customWidth="1"/>
    <col min="16138" max="16138" width="12.109375" style="89" customWidth="1"/>
    <col min="16139" max="16139" width="11" style="89" customWidth="1"/>
    <col min="16140" max="16140" width="3.109375" style="89" customWidth="1"/>
    <col min="16141" max="16141" width="8.77734375" style="89" customWidth="1"/>
    <col min="16142" max="16143" width="12.21875" style="89" customWidth="1"/>
    <col min="16144" max="16144" width="13.109375" style="89" customWidth="1"/>
    <col min="16145" max="16145" width="2.88671875" style="89" bestFit="1" customWidth="1"/>
    <col min="16146" max="16146" width="9.33203125" style="89" customWidth="1"/>
    <col min="16147" max="16147" width="10.44140625" style="89" customWidth="1"/>
    <col min="16148" max="16148" width="11.6640625" style="89" customWidth="1"/>
    <col min="16149" max="16149" width="14" style="89" customWidth="1"/>
    <col min="16150" max="16150" width="14.77734375" style="89" customWidth="1"/>
    <col min="16151" max="16151" width="16" style="89" customWidth="1"/>
    <col min="16152" max="16384" width="9" style="89"/>
  </cols>
  <sheetData>
    <row r="1" spans="1:24" ht="21.75" customHeight="1">
      <c r="A1" s="779" t="s">
        <v>187</v>
      </c>
      <c r="B1" s="779"/>
      <c r="V1" s="89" t="e">
        <f>W2</f>
        <v>#N/A</v>
      </c>
    </row>
    <row r="2" spans="1:24" s="129" customFormat="1" ht="25.5" customHeight="1">
      <c r="A2" s="995" t="s">
        <v>188</v>
      </c>
      <c r="B2" s="995"/>
      <c r="C2" s="995"/>
      <c r="D2" s="995"/>
      <c r="E2" s="995"/>
      <c r="F2" s="995"/>
      <c r="G2" s="995"/>
      <c r="H2" s="995"/>
      <c r="I2" s="995"/>
      <c r="J2" s="995"/>
      <c r="K2" s="995"/>
      <c r="L2" s="995"/>
      <c r="M2" s="995"/>
      <c r="N2" s="995"/>
      <c r="O2" s="995"/>
      <c r="P2" s="995"/>
      <c r="Q2" s="995"/>
      <c r="R2" s="995"/>
      <c r="S2" s="995"/>
      <c r="T2" s="995"/>
      <c r="U2" s="995"/>
      <c r="V2" s="128"/>
      <c r="W2" s="188" t="e">
        <f>別紙5【要入力】!AE1</f>
        <v>#N/A</v>
      </c>
    </row>
    <row r="3" spans="1:24" s="135" customFormat="1" ht="28.5" customHeight="1">
      <c r="B3" s="189"/>
      <c r="C3" s="190" t="str">
        <f>別紙5【要入力】!B2</f>
        <v>令和６年度</v>
      </c>
      <c r="O3" s="191" t="s">
        <v>2</v>
      </c>
      <c r="P3" s="1057" t="e">
        <f>別紙5【要入力】!R2</f>
        <v>#N/A</v>
      </c>
      <c r="Q3" s="1057"/>
      <c r="R3" s="1057"/>
      <c r="S3" s="1057"/>
      <c r="T3" s="1057"/>
      <c r="U3" s="1057"/>
      <c r="V3" s="1057"/>
    </row>
    <row r="4" spans="1:24" s="135" customFormat="1" ht="333" customHeight="1" thickBot="1">
      <c r="T4" s="192"/>
      <c r="U4" s="192" t="s">
        <v>69</v>
      </c>
      <c r="V4" s="192"/>
    </row>
    <row r="5" spans="1:24" ht="21.75" customHeight="1">
      <c r="A5" s="755" t="s">
        <v>6</v>
      </c>
      <c r="B5" s="1060" t="s">
        <v>189</v>
      </c>
      <c r="C5" s="1060"/>
      <c r="D5" s="1060"/>
      <c r="E5" s="1060"/>
      <c r="F5" s="1060"/>
      <c r="G5" s="1060"/>
      <c r="H5" s="1060"/>
      <c r="I5" s="750"/>
      <c r="J5" s="1060" t="s">
        <v>190</v>
      </c>
      <c r="K5" s="1060"/>
      <c r="L5" s="1060"/>
      <c r="M5" s="1060"/>
      <c r="N5" s="1060"/>
      <c r="O5" s="1060"/>
      <c r="P5" s="1061" t="s">
        <v>191</v>
      </c>
      <c r="Q5" s="1060"/>
      <c r="R5" s="1060"/>
      <c r="S5" s="1060"/>
      <c r="T5" s="1060"/>
      <c r="U5" s="1062"/>
      <c r="V5" s="1063" t="s">
        <v>192</v>
      </c>
    </row>
    <row r="6" spans="1:24" ht="18" customHeight="1">
      <c r="A6" s="1058"/>
      <c r="B6" s="1065" t="s">
        <v>193</v>
      </c>
      <c r="C6" s="1065"/>
      <c r="D6" s="1065"/>
      <c r="E6" s="1066"/>
      <c r="F6" s="193" t="s">
        <v>194</v>
      </c>
      <c r="G6" s="194" t="s">
        <v>195</v>
      </c>
      <c r="H6" s="1002" t="s">
        <v>196</v>
      </c>
      <c r="I6" s="195" t="s">
        <v>197</v>
      </c>
      <c r="J6" s="1065" t="s">
        <v>193</v>
      </c>
      <c r="K6" s="1065"/>
      <c r="L6" s="1065"/>
      <c r="M6" s="1066"/>
      <c r="N6" s="193" t="s">
        <v>194</v>
      </c>
      <c r="O6" s="195" t="s">
        <v>197</v>
      </c>
      <c r="P6" s="194" t="s">
        <v>193</v>
      </c>
      <c r="Q6" s="1068" t="s">
        <v>194</v>
      </c>
      <c r="R6" s="1069"/>
      <c r="S6" s="1002" t="s">
        <v>196</v>
      </c>
      <c r="T6" s="196" t="s">
        <v>198</v>
      </c>
      <c r="U6" s="197" t="s">
        <v>197</v>
      </c>
      <c r="V6" s="1064"/>
    </row>
    <row r="7" spans="1:24" ht="18" customHeight="1">
      <c r="A7" s="1058"/>
      <c r="B7" s="198" t="s">
        <v>199</v>
      </c>
      <c r="C7" s="194" t="s">
        <v>200</v>
      </c>
      <c r="D7" s="1081" t="s">
        <v>21</v>
      </c>
      <c r="E7" s="1082"/>
      <c r="F7" s="196"/>
      <c r="G7" s="1078" t="s">
        <v>201</v>
      </c>
      <c r="H7" s="1067"/>
      <c r="I7" s="199"/>
      <c r="J7" s="198" t="s">
        <v>199</v>
      </c>
      <c r="K7" s="194" t="s">
        <v>200</v>
      </c>
      <c r="L7" s="1081" t="s">
        <v>21</v>
      </c>
      <c r="M7" s="1082"/>
      <c r="N7" s="196"/>
      <c r="O7" s="1078" t="s">
        <v>202</v>
      </c>
      <c r="P7" s="199" t="s">
        <v>203</v>
      </c>
      <c r="Q7" s="1070">
        <v>40</v>
      </c>
      <c r="R7" s="1071"/>
      <c r="S7" s="1067"/>
      <c r="T7" s="1054" t="s">
        <v>204</v>
      </c>
      <c r="U7" s="200" t="s">
        <v>1267</v>
      </c>
      <c r="V7" s="1064"/>
    </row>
    <row r="8" spans="1:24" ht="18" customHeight="1">
      <c r="A8" s="1058"/>
      <c r="B8" s="201"/>
      <c r="C8" s="202"/>
      <c r="D8" s="1083" t="s">
        <v>205</v>
      </c>
      <c r="E8" s="1071"/>
      <c r="F8" s="203">
        <v>14</v>
      </c>
      <c r="G8" s="1078"/>
      <c r="H8" s="204"/>
      <c r="I8" s="205" t="s">
        <v>206</v>
      </c>
      <c r="J8" s="201"/>
      <c r="K8" s="202"/>
      <c r="L8" s="1084" t="s">
        <v>207</v>
      </c>
      <c r="M8" s="1085"/>
      <c r="N8" s="203">
        <v>24</v>
      </c>
      <c r="O8" s="1078"/>
      <c r="P8" s="206"/>
      <c r="Q8" s="1070"/>
      <c r="R8" s="1071"/>
      <c r="S8" s="207"/>
      <c r="T8" s="1054"/>
      <c r="U8" s="200" t="s">
        <v>208</v>
      </c>
      <c r="V8" s="1064"/>
      <c r="W8" s="451"/>
    </row>
    <row r="9" spans="1:24" s="141" customFormat="1" ht="21.75" customHeight="1">
      <c r="A9" s="1058"/>
      <c r="B9" s="1072">
        <v>41</v>
      </c>
      <c r="C9" s="1055">
        <v>42</v>
      </c>
      <c r="D9" s="1074">
        <v>43</v>
      </c>
      <c r="E9" s="1076"/>
      <c r="F9" s="1074">
        <v>44</v>
      </c>
      <c r="G9" s="1055">
        <v>45</v>
      </c>
      <c r="H9" s="1072">
        <v>46</v>
      </c>
      <c r="I9" s="1055">
        <v>47</v>
      </c>
      <c r="J9" s="1072">
        <v>48</v>
      </c>
      <c r="K9" s="1055">
        <v>49</v>
      </c>
      <c r="L9" s="1074">
        <v>50</v>
      </c>
      <c r="M9" s="1076"/>
      <c r="N9" s="1074">
        <v>51</v>
      </c>
      <c r="O9" s="1055">
        <v>52</v>
      </c>
      <c r="P9" s="1072">
        <v>53</v>
      </c>
      <c r="Q9" s="1074">
        <v>54</v>
      </c>
      <c r="R9" s="1076"/>
      <c r="S9" s="1072">
        <v>55</v>
      </c>
      <c r="T9" s="1055">
        <v>56</v>
      </c>
      <c r="U9" s="1100">
        <v>57</v>
      </c>
      <c r="V9" s="1086">
        <v>58</v>
      </c>
      <c r="W9" s="1053" t="s">
        <v>1290</v>
      </c>
      <c r="X9" s="452"/>
    </row>
    <row r="10" spans="1:24" s="141" customFormat="1" ht="23.25" customHeight="1" thickBot="1">
      <c r="A10" s="1059"/>
      <c r="B10" s="1073"/>
      <c r="C10" s="1056"/>
      <c r="D10" s="1075"/>
      <c r="E10" s="1077"/>
      <c r="F10" s="1075"/>
      <c r="G10" s="1056"/>
      <c r="H10" s="1073"/>
      <c r="I10" s="1056"/>
      <c r="J10" s="1073"/>
      <c r="K10" s="1056"/>
      <c r="L10" s="1075"/>
      <c r="M10" s="1077"/>
      <c r="N10" s="1075"/>
      <c r="O10" s="1056"/>
      <c r="P10" s="1073"/>
      <c r="Q10" s="1075"/>
      <c r="R10" s="1077"/>
      <c r="S10" s="1073"/>
      <c r="T10" s="1056"/>
      <c r="U10" s="1101"/>
      <c r="V10" s="1087"/>
      <c r="W10" s="761"/>
    </row>
    <row r="11" spans="1:24" ht="33.75" customHeight="1" thickTop="1">
      <c r="A11" s="380" t="s">
        <v>1120</v>
      </c>
      <c r="B11" s="647"/>
      <c r="C11" s="520">
        <f>'別紙5-3(入力不要)'!H6+'別紙5-5【要入力】 '!BJ10</f>
        <v>0</v>
      </c>
      <c r="D11" s="1093">
        <f>B11-C11</f>
        <v>0</v>
      </c>
      <c r="E11" s="1094"/>
      <c r="F11" s="1095"/>
      <c r="G11" s="1098"/>
      <c r="H11" s="647"/>
      <c r="I11" s="1098"/>
      <c r="J11" s="647"/>
      <c r="K11" s="521">
        <f>'別紙6-1【要入力】'!AF10+'別紙5-6【要入力】 '!BJ10</f>
        <v>0</v>
      </c>
      <c r="L11" s="1093">
        <f>J11-K11</f>
        <v>0</v>
      </c>
      <c r="M11" s="1094"/>
      <c r="N11" s="1096"/>
      <c r="O11" s="1096"/>
      <c r="P11" s="647"/>
      <c r="Q11" s="208"/>
      <c r="R11" s="209">
        <f>別紙７【要入力】!T9</f>
        <v>242000</v>
      </c>
      <c r="S11" s="647"/>
      <c r="T11" s="1098"/>
      <c r="U11" s="1088"/>
      <c r="V11" s="1090"/>
      <c r="W11" s="649"/>
    </row>
    <row r="12" spans="1:24" ht="33.75" customHeight="1">
      <c r="A12" s="381" t="s">
        <v>1121</v>
      </c>
      <c r="B12" s="647"/>
      <c r="C12" s="520">
        <f>'別紙5-3(入力不要)'!H7+'別紙5-5【要入力】 '!BJ11</f>
        <v>0</v>
      </c>
      <c r="D12" s="1079">
        <f>B12-C12</f>
        <v>0</v>
      </c>
      <c r="E12" s="1080"/>
      <c r="F12" s="1096"/>
      <c r="G12" s="1098"/>
      <c r="H12" s="647"/>
      <c r="I12" s="1098"/>
      <c r="J12" s="647"/>
      <c r="K12" s="521">
        <f>'別紙6-1【要入力】'!AF11+'別紙5-6【要入力】 '!BJ11</f>
        <v>0</v>
      </c>
      <c r="L12" s="1079">
        <f>J12-K12</f>
        <v>0</v>
      </c>
      <c r="M12" s="1080"/>
      <c r="N12" s="1096"/>
      <c r="O12" s="1096"/>
      <c r="P12" s="647"/>
      <c r="Q12" s="210"/>
      <c r="R12" s="209">
        <f>別紙７【要入力】!T10</f>
        <v>242000</v>
      </c>
      <c r="S12" s="647"/>
      <c r="T12" s="1098"/>
      <c r="U12" s="1088"/>
      <c r="V12" s="1091"/>
      <c r="W12" s="650"/>
    </row>
    <row r="13" spans="1:24" ht="33.75" customHeight="1">
      <c r="A13" s="381" t="s">
        <v>1122</v>
      </c>
      <c r="B13" s="647"/>
      <c r="C13" s="520">
        <f>'別紙5-3(入力不要)'!H8+'別紙5-5【要入力】 '!BJ12</f>
        <v>0</v>
      </c>
      <c r="D13" s="1079">
        <f t="shared" ref="D13:D21" si="0">B13-C13</f>
        <v>0</v>
      </c>
      <c r="E13" s="1080"/>
      <c r="F13" s="1096"/>
      <c r="G13" s="1098"/>
      <c r="H13" s="647"/>
      <c r="I13" s="1098"/>
      <c r="J13" s="647"/>
      <c r="K13" s="521">
        <f>'別紙6-1【要入力】'!AF12+'別紙5-6【要入力】 '!BJ12</f>
        <v>0</v>
      </c>
      <c r="L13" s="1079">
        <f t="shared" ref="L13:L22" si="1">J13-K13</f>
        <v>0</v>
      </c>
      <c r="M13" s="1080"/>
      <c r="N13" s="1096"/>
      <c r="O13" s="1096"/>
      <c r="P13" s="647"/>
      <c r="Q13" s="210"/>
      <c r="R13" s="209">
        <f>別紙７【要入力】!T11</f>
        <v>242000</v>
      </c>
      <c r="S13" s="647"/>
      <c r="T13" s="1098"/>
      <c r="U13" s="1088"/>
      <c r="V13" s="1091"/>
      <c r="W13" s="650"/>
    </row>
    <row r="14" spans="1:24" ht="33.75" customHeight="1">
      <c r="A14" s="381" t="s">
        <v>1123</v>
      </c>
      <c r="B14" s="647"/>
      <c r="C14" s="520">
        <f>'別紙5-3(入力不要)'!H9+'別紙5-5【要入力】 '!BJ13</f>
        <v>0</v>
      </c>
      <c r="D14" s="1079">
        <f t="shared" si="0"/>
        <v>0</v>
      </c>
      <c r="E14" s="1080"/>
      <c r="F14" s="1096"/>
      <c r="G14" s="1098"/>
      <c r="H14" s="647"/>
      <c r="I14" s="1098"/>
      <c r="J14" s="647"/>
      <c r="K14" s="521">
        <f>'別紙6-1【要入力】'!AF13+'別紙5-6【要入力】 '!BJ13</f>
        <v>0</v>
      </c>
      <c r="L14" s="1079">
        <f t="shared" si="1"/>
        <v>0</v>
      </c>
      <c r="M14" s="1080"/>
      <c r="N14" s="1096"/>
      <c r="O14" s="1096"/>
      <c r="P14" s="647"/>
      <c r="Q14" s="210"/>
      <c r="R14" s="209">
        <f>別紙７【要入力】!T12</f>
        <v>242000</v>
      </c>
      <c r="S14" s="647"/>
      <c r="T14" s="1098"/>
      <c r="U14" s="1088"/>
      <c r="V14" s="1091"/>
      <c r="W14" s="650"/>
    </row>
    <row r="15" spans="1:24" ht="33.75" customHeight="1">
      <c r="A15" s="381" t="s">
        <v>1124</v>
      </c>
      <c r="B15" s="647"/>
      <c r="C15" s="520">
        <f>'別紙5-3(入力不要)'!H10+'別紙5-5【要入力】 '!BJ14</f>
        <v>0</v>
      </c>
      <c r="D15" s="1079">
        <f t="shared" si="0"/>
        <v>0</v>
      </c>
      <c r="E15" s="1080"/>
      <c r="F15" s="1096"/>
      <c r="G15" s="1098"/>
      <c r="H15" s="647"/>
      <c r="I15" s="1098"/>
      <c r="J15" s="647"/>
      <c r="K15" s="521">
        <f>'別紙6-1【要入力】'!AF14+'別紙5-6【要入力】 '!BJ14</f>
        <v>0</v>
      </c>
      <c r="L15" s="1079">
        <f t="shared" si="1"/>
        <v>0</v>
      </c>
      <c r="M15" s="1080"/>
      <c r="N15" s="1096"/>
      <c r="O15" s="1096"/>
      <c r="P15" s="647"/>
      <c r="Q15" s="210"/>
      <c r="R15" s="209">
        <f>別紙７【要入力】!T13</f>
        <v>242000</v>
      </c>
      <c r="S15" s="647"/>
      <c r="T15" s="1098"/>
      <c r="U15" s="1088"/>
      <c r="V15" s="1091"/>
      <c r="W15" s="650"/>
    </row>
    <row r="16" spans="1:24" ht="33.75" customHeight="1">
      <c r="A16" s="381" t="s">
        <v>1125</v>
      </c>
      <c r="B16" s="647"/>
      <c r="C16" s="520">
        <f>'別紙5-3(入力不要)'!H11+'別紙5-5【要入力】 '!BJ15</f>
        <v>0</v>
      </c>
      <c r="D16" s="1079">
        <f t="shared" si="0"/>
        <v>0</v>
      </c>
      <c r="E16" s="1080"/>
      <c r="F16" s="1096"/>
      <c r="G16" s="1098"/>
      <c r="H16" s="647"/>
      <c r="I16" s="1098"/>
      <c r="J16" s="647"/>
      <c r="K16" s="521">
        <f>'別紙6-1【要入力】'!AF15</f>
        <v>0</v>
      </c>
      <c r="L16" s="1079">
        <f t="shared" si="1"/>
        <v>0</v>
      </c>
      <c r="M16" s="1080"/>
      <c r="N16" s="1096"/>
      <c r="O16" s="1096"/>
      <c r="P16" s="647"/>
      <c r="Q16" s="210"/>
      <c r="R16" s="209">
        <f>別紙７【要入力】!T14</f>
        <v>242000</v>
      </c>
      <c r="S16" s="647"/>
      <c r="T16" s="1098"/>
      <c r="U16" s="1088"/>
      <c r="V16" s="1091"/>
      <c r="W16" s="650"/>
    </row>
    <row r="17" spans="1:26" ht="33.75" customHeight="1">
      <c r="A17" s="381" t="s">
        <v>1126</v>
      </c>
      <c r="B17" s="647"/>
      <c r="C17" s="520">
        <f>'別紙5-3(入力不要)'!H12+'別紙5-5【要入力】 '!BJ16</f>
        <v>0</v>
      </c>
      <c r="D17" s="1079">
        <f t="shared" si="0"/>
        <v>0</v>
      </c>
      <c r="E17" s="1080"/>
      <c r="F17" s="1096"/>
      <c r="G17" s="1098"/>
      <c r="H17" s="647"/>
      <c r="I17" s="1098"/>
      <c r="J17" s="647"/>
      <c r="K17" s="521">
        <f>'別紙6-1【要入力】'!AF16+'別紙5-6【要入力】 '!BJ16</f>
        <v>0</v>
      </c>
      <c r="L17" s="1079">
        <f t="shared" si="1"/>
        <v>0</v>
      </c>
      <c r="M17" s="1080"/>
      <c r="N17" s="1096"/>
      <c r="O17" s="1096"/>
      <c r="P17" s="647"/>
      <c r="Q17" s="210"/>
      <c r="R17" s="209">
        <f>別紙７【要入力】!T15</f>
        <v>242000</v>
      </c>
      <c r="S17" s="647"/>
      <c r="T17" s="1098"/>
      <c r="U17" s="1088"/>
      <c r="V17" s="1091"/>
      <c r="W17" s="650"/>
    </row>
    <row r="18" spans="1:26" ht="33.75" customHeight="1">
      <c r="A18" s="381" t="s">
        <v>1127</v>
      </c>
      <c r="B18" s="647"/>
      <c r="C18" s="520">
        <f>'別紙5-3(入力不要)'!H13+'別紙5-5【要入力】 '!BJ17</f>
        <v>0</v>
      </c>
      <c r="D18" s="1079">
        <f t="shared" si="0"/>
        <v>0</v>
      </c>
      <c r="E18" s="1080"/>
      <c r="F18" s="1096"/>
      <c r="G18" s="1098"/>
      <c r="H18" s="647"/>
      <c r="I18" s="1098"/>
      <c r="J18" s="647"/>
      <c r="K18" s="521">
        <f>'別紙6-1【要入力】'!AF17+'別紙5-6【要入力】 '!BJ17</f>
        <v>0</v>
      </c>
      <c r="L18" s="1079">
        <f t="shared" si="1"/>
        <v>0</v>
      </c>
      <c r="M18" s="1080"/>
      <c r="N18" s="1096"/>
      <c r="O18" s="1096"/>
      <c r="P18" s="647"/>
      <c r="Q18" s="210"/>
      <c r="R18" s="209">
        <f>別紙７【要入力】!T16</f>
        <v>242000</v>
      </c>
      <c r="S18" s="647"/>
      <c r="T18" s="1098"/>
      <c r="U18" s="1088"/>
      <c r="V18" s="1091"/>
      <c r="W18" s="650"/>
    </row>
    <row r="19" spans="1:26" ht="33.75" customHeight="1">
      <c r="A19" s="381" t="s">
        <v>1128</v>
      </c>
      <c r="B19" s="648">
        <f>B18</f>
        <v>0</v>
      </c>
      <c r="C19" s="520">
        <f>'別紙5-3(入力不要)'!H14+'別紙5-5【要入力】 '!BJ18</f>
        <v>0</v>
      </c>
      <c r="D19" s="1079">
        <f t="shared" si="0"/>
        <v>0</v>
      </c>
      <c r="E19" s="1080"/>
      <c r="F19" s="1096"/>
      <c r="G19" s="1098"/>
      <c r="H19" s="648">
        <f t="shared" ref="H19:H22" si="2">H18</f>
        <v>0</v>
      </c>
      <c r="I19" s="1098"/>
      <c r="J19" s="648">
        <f t="shared" ref="J19:J22" si="3">J18</f>
        <v>0</v>
      </c>
      <c r="K19" s="521">
        <f>'別紙6-1【要入力】'!AF18+'別紙5-6【要入力】 '!BJ18</f>
        <v>0</v>
      </c>
      <c r="L19" s="1079">
        <f t="shared" si="1"/>
        <v>0</v>
      </c>
      <c r="M19" s="1080"/>
      <c r="N19" s="1096"/>
      <c r="O19" s="1096"/>
      <c r="P19" s="648">
        <f>P18</f>
        <v>0</v>
      </c>
      <c r="Q19" s="210"/>
      <c r="R19" s="209">
        <f>別紙７【要入力】!T17</f>
        <v>242000</v>
      </c>
      <c r="S19" s="648">
        <f t="shared" ref="S19:S22" si="4">S18</f>
        <v>0</v>
      </c>
      <c r="T19" s="1098"/>
      <c r="U19" s="1088"/>
      <c r="V19" s="1091"/>
      <c r="W19" s="651">
        <f t="shared" ref="W19:W22" si="5">W18</f>
        <v>0</v>
      </c>
    </row>
    <row r="20" spans="1:26" ht="33.75" customHeight="1">
      <c r="A20" s="381" t="s">
        <v>1129</v>
      </c>
      <c r="B20" s="648">
        <f t="shared" ref="B20:B22" si="6">B19</f>
        <v>0</v>
      </c>
      <c r="C20" s="520">
        <f>'別紙5-3(入力不要)'!H15+'別紙5-5【要入力】 '!BJ19</f>
        <v>0</v>
      </c>
      <c r="D20" s="1079">
        <f>B20-C20</f>
        <v>0</v>
      </c>
      <c r="E20" s="1080"/>
      <c r="F20" s="1096"/>
      <c r="G20" s="1098"/>
      <c r="H20" s="648">
        <f t="shared" si="2"/>
        <v>0</v>
      </c>
      <c r="I20" s="1098"/>
      <c r="J20" s="648">
        <f t="shared" si="3"/>
        <v>0</v>
      </c>
      <c r="K20" s="521">
        <f>'別紙6-1【要入力】'!AF19+'別紙5-6【要入力】 '!BJ19</f>
        <v>0</v>
      </c>
      <c r="L20" s="1079">
        <f t="shared" si="1"/>
        <v>0</v>
      </c>
      <c r="M20" s="1080"/>
      <c r="N20" s="1096"/>
      <c r="O20" s="1096"/>
      <c r="P20" s="648">
        <f t="shared" ref="P20:P22" si="7">P19</f>
        <v>0</v>
      </c>
      <c r="Q20" s="210"/>
      <c r="R20" s="209">
        <f>別紙７【要入力】!T18</f>
        <v>242000</v>
      </c>
      <c r="S20" s="648">
        <f t="shared" si="4"/>
        <v>0</v>
      </c>
      <c r="T20" s="1098"/>
      <c r="U20" s="1088"/>
      <c r="V20" s="1091"/>
      <c r="W20" s="651">
        <f t="shared" si="5"/>
        <v>0</v>
      </c>
    </row>
    <row r="21" spans="1:26" ht="33.75" customHeight="1">
      <c r="A21" s="381" t="s">
        <v>1130</v>
      </c>
      <c r="B21" s="648">
        <f t="shared" si="6"/>
        <v>0</v>
      </c>
      <c r="C21" s="520">
        <f>'別紙5-3(入力不要)'!H16+'別紙5-5【要入力】 '!BJ20</f>
        <v>0</v>
      </c>
      <c r="D21" s="1079">
        <f t="shared" si="0"/>
        <v>0</v>
      </c>
      <c r="E21" s="1080"/>
      <c r="F21" s="1096"/>
      <c r="G21" s="1098"/>
      <c r="H21" s="648">
        <f t="shared" si="2"/>
        <v>0</v>
      </c>
      <c r="I21" s="1098"/>
      <c r="J21" s="648">
        <f t="shared" si="3"/>
        <v>0</v>
      </c>
      <c r="K21" s="521">
        <f>'別紙6-1【要入力】'!AF20+'別紙5-6【要入力】 '!BJ20</f>
        <v>0</v>
      </c>
      <c r="L21" s="1079">
        <f>J21-K21</f>
        <v>0</v>
      </c>
      <c r="M21" s="1080"/>
      <c r="N21" s="1096"/>
      <c r="O21" s="1096"/>
      <c r="P21" s="648">
        <f t="shared" si="7"/>
        <v>0</v>
      </c>
      <c r="Q21" s="210"/>
      <c r="R21" s="209">
        <f>別紙７【要入力】!T19</f>
        <v>242000</v>
      </c>
      <c r="S21" s="648">
        <f t="shared" si="4"/>
        <v>0</v>
      </c>
      <c r="T21" s="1098"/>
      <c r="U21" s="1088"/>
      <c r="V21" s="1091"/>
      <c r="W21" s="651">
        <f t="shared" si="5"/>
        <v>0</v>
      </c>
    </row>
    <row r="22" spans="1:26" ht="33.75" customHeight="1">
      <c r="A22" s="381" t="s">
        <v>1131</v>
      </c>
      <c r="B22" s="648">
        <f t="shared" si="6"/>
        <v>0</v>
      </c>
      <c r="C22" s="520">
        <f>'別紙5-3(入力不要)'!H17+'別紙5-5【要入力】 '!BJ21</f>
        <v>0</v>
      </c>
      <c r="D22" s="1079">
        <f>B22-C22</f>
        <v>0</v>
      </c>
      <c r="E22" s="1080"/>
      <c r="F22" s="1097"/>
      <c r="G22" s="1099"/>
      <c r="H22" s="648">
        <f t="shared" si="2"/>
        <v>0</v>
      </c>
      <c r="I22" s="1099"/>
      <c r="J22" s="648">
        <f t="shared" si="3"/>
        <v>0</v>
      </c>
      <c r="K22" s="521">
        <f>'別紙6-1【要入力】'!AF21+'別紙5-6【要入力】 '!BJ21</f>
        <v>0</v>
      </c>
      <c r="L22" s="1079">
        <f t="shared" si="1"/>
        <v>0</v>
      </c>
      <c r="M22" s="1080"/>
      <c r="N22" s="1097"/>
      <c r="O22" s="1097"/>
      <c r="P22" s="648">
        <f t="shared" si="7"/>
        <v>0</v>
      </c>
      <c r="Q22" s="210"/>
      <c r="R22" s="209">
        <f>別紙７【要入力】!T20</f>
        <v>242000</v>
      </c>
      <c r="S22" s="648">
        <f t="shared" si="4"/>
        <v>0</v>
      </c>
      <c r="T22" s="1099"/>
      <c r="U22" s="1089"/>
      <c r="V22" s="1092"/>
      <c r="W22" s="651">
        <f t="shared" si="5"/>
        <v>0</v>
      </c>
      <c r="Y22" s="89" t="s">
        <v>1676</v>
      </c>
    </row>
    <row r="23" spans="1:26" ht="33.75" customHeight="1" thickBot="1">
      <c r="A23" s="211" t="s">
        <v>21</v>
      </c>
      <c r="B23" s="396">
        <f>SUM(B11:B22)</f>
        <v>0</v>
      </c>
      <c r="C23" s="397">
        <f>SUM(C11:C22)</f>
        <v>0</v>
      </c>
      <c r="D23" s="398" t="s">
        <v>209</v>
      </c>
      <c r="E23" s="396">
        <f>SUM(D11:E22)</f>
        <v>0</v>
      </c>
      <c r="F23" s="405">
        <f>'別紙5-3(入力不要)'!N20</f>
        <v>2045000</v>
      </c>
      <c r="G23" s="397">
        <f>MIN(E23,F23)</f>
        <v>0</v>
      </c>
      <c r="H23" s="397">
        <f>SUM(H11:H22)</f>
        <v>0</v>
      </c>
      <c r="I23" s="399">
        <f>IF(G23+H23&lt;0,0,G23+H23)</f>
        <v>0</v>
      </c>
      <c r="J23" s="399">
        <f>SUM(J11:J22)</f>
        <v>0</v>
      </c>
      <c r="K23" s="399">
        <f>SUM(K11:K22)</f>
        <v>0</v>
      </c>
      <c r="L23" s="400" t="s">
        <v>210</v>
      </c>
      <c r="M23" s="401">
        <f>SUM(L11:M22)</f>
        <v>0</v>
      </c>
      <c r="N23" s="399" t="e">
        <f>'別紙6-2【要入力】'!O7</f>
        <v>#N/A</v>
      </c>
      <c r="O23" s="399" t="e">
        <f>IF(MIN(M23,N23)&lt;0,0,MIN(M23,N23))</f>
        <v>#N/A</v>
      </c>
      <c r="P23" s="397">
        <f>SUM(P11:P22)</f>
        <v>0</v>
      </c>
      <c r="Q23" s="398" t="s">
        <v>211</v>
      </c>
      <c r="R23" s="396">
        <f>別紙７【要入力】!T21</f>
        <v>2904000</v>
      </c>
      <c r="S23" s="397">
        <f>SUM(S11:S22)</f>
        <v>0</v>
      </c>
      <c r="T23" s="402">
        <f>MIN(P23,R23)+S23</f>
        <v>0</v>
      </c>
      <c r="U23" s="403">
        <f>IF(W23&gt;0,W23,0)</f>
        <v>0</v>
      </c>
      <c r="V23" s="404" t="e">
        <f>I23+O23+U23</f>
        <v>#N/A</v>
      </c>
      <c r="W23" s="212">
        <f>T23-Y23</f>
        <v>-5431150</v>
      </c>
      <c r="Y23" s="565">
        <v>5431150</v>
      </c>
      <c r="Z23" s="566"/>
    </row>
    <row r="25" spans="1:26" ht="21" customHeight="1">
      <c r="B25" s="141" t="s">
        <v>212</v>
      </c>
      <c r="C25" s="89" t="s">
        <v>213</v>
      </c>
      <c r="T25" s="141"/>
      <c r="U25" s="141"/>
      <c r="V25" s="141"/>
    </row>
    <row r="26" spans="1:26" ht="21" customHeight="1">
      <c r="B26" s="213"/>
      <c r="T26" s="141"/>
      <c r="U26" s="141"/>
      <c r="V26" s="141"/>
    </row>
    <row r="30" spans="1:26">
      <c r="B30" s="89">
        <v>4</v>
      </c>
      <c r="H30" s="89">
        <v>7</v>
      </c>
      <c r="J30" s="89">
        <v>5</v>
      </c>
      <c r="P30" s="89">
        <v>3</v>
      </c>
      <c r="S30" s="89">
        <v>6</v>
      </c>
    </row>
    <row r="32" spans="1:26">
      <c r="B32" s="271">
        <f>'様式第５号(貼付用）'!G10</f>
        <v>41</v>
      </c>
      <c r="H32" s="271">
        <f>'様式第５号(貼付用）'!G14</f>
        <v>46</v>
      </c>
      <c r="J32" s="271">
        <f>'様式第５号(貼付用）'!G11</f>
        <v>48</v>
      </c>
      <c r="P32" s="271">
        <f>'様式第５号(貼付用）'!G9</f>
        <v>53</v>
      </c>
      <c r="S32" s="271">
        <f>'様式第５号(貼付用）'!G13</f>
        <v>55</v>
      </c>
    </row>
  </sheetData>
  <sheetProtection algorithmName="SHA-512" hashValue="pxjH7k9p+EZTndp8BgtOhcxBrTZvDwq4H/BASpeHsobwng0mdpdG2fgO2NlEWiSG9UmzSbNTHCBH4D5TSnAc3g==" saltValue="Mjz7xLq89KxA4u52iqnmLw==" spinCount="100000" sheet="1" selectLockedCells="1"/>
  <protectedRanges>
    <protectedRange sqref="B11:B22 H11:H22 J11:J22 P11:P22 S11:S22" name="範囲1"/>
  </protectedRanges>
  <mergeCells count="72">
    <mergeCell ref="D20:E20"/>
    <mergeCell ref="L20:M20"/>
    <mergeCell ref="N11:N22"/>
    <mergeCell ref="O11:O22"/>
    <mergeCell ref="T11:T22"/>
    <mergeCell ref="L14:M14"/>
    <mergeCell ref="D15:E15"/>
    <mergeCell ref="L15:M15"/>
    <mergeCell ref="D16:E16"/>
    <mergeCell ref="L16:M16"/>
    <mergeCell ref="D21:E21"/>
    <mergeCell ref="L21:M21"/>
    <mergeCell ref="D22:E22"/>
    <mergeCell ref="L22:M22"/>
    <mergeCell ref="D18:E18"/>
    <mergeCell ref="D19:E19"/>
    <mergeCell ref="V9:V10"/>
    <mergeCell ref="U11:U22"/>
    <mergeCell ref="V11:V22"/>
    <mergeCell ref="D12:E12"/>
    <mergeCell ref="L12:M12"/>
    <mergeCell ref="D13:E13"/>
    <mergeCell ref="L13:M13"/>
    <mergeCell ref="D14:E14"/>
    <mergeCell ref="D11:E11"/>
    <mergeCell ref="F11:F22"/>
    <mergeCell ref="G11:G22"/>
    <mergeCell ref="I11:I22"/>
    <mergeCell ref="L11:M11"/>
    <mergeCell ref="L9:M10"/>
    <mergeCell ref="S9:S10"/>
    <mergeCell ref="U9:U10"/>
    <mergeCell ref="D7:E7"/>
    <mergeCell ref="G7:G8"/>
    <mergeCell ref="D17:E17"/>
    <mergeCell ref="L17:M17"/>
    <mergeCell ref="D8:E8"/>
    <mergeCell ref="L8:M8"/>
    <mergeCell ref="H9:H10"/>
    <mergeCell ref="I9:I10"/>
    <mergeCell ref="J9:J10"/>
    <mergeCell ref="K9:K10"/>
    <mergeCell ref="L7:M7"/>
    <mergeCell ref="L19:M19"/>
    <mergeCell ref="L18:M18"/>
    <mergeCell ref="B9:B10"/>
    <mergeCell ref="C9:C10"/>
    <mergeCell ref="D9:E10"/>
    <mergeCell ref="F9:F10"/>
    <mergeCell ref="G9:G10"/>
    <mergeCell ref="Q7:R8"/>
    <mergeCell ref="P9:P10"/>
    <mergeCell ref="N9:N10"/>
    <mergeCell ref="O9:O10"/>
    <mergeCell ref="Q9:R10"/>
    <mergeCell ref="O7:O8"/>
    <mergeCell ref="W9:W10"/>
    <mergeCell ref="T7:T8"/>
    <mergeCell ref="T9:T10"/>
    <mergeCell ref="A1:B1"/>
    <mergeCell ref="A2:U2"/>
    <mergeCell ref="P3:V3"/>
    <mergeCell ref="A5:A10"/>
    <mergeCell ref="B5:I5"/>
    <mergeCell ref="J5:O5"/>
    <mergeCell ref="P5:U5"/>
    <mergeCell ref="V5:V8"/>
    <mergeCell ref="B6:E6"/>
    <mergeCell ref="H6:H7"/>
    <mergeCell ref="J6:M6"/>
    <mergeCell ref="Q6:R6"/>
    <mergeCell ref="S6:S7"/>
  </mergeCells>
  <phoneticPr fontId="4"/>
  <conditionalFormatting sqref="B11:B22">
    <cfRule type="containsBlanks" dxfId="16" priority="10">
      <formula>LEN(TRIM(B11))=0</formula>
    </cfRule>
    <cfRule type="cellIs" dxfId="15" priority="16" operator="greaterThanOrEqual">
      <formula>0</formula>
    </cfRule>
  </conditionalFormatting>
  <conditionalFormatting sqref="H11:H22">
    <cfRule type="containsBlanks" dxfId="14" priority="9">
      <formula>LEN(TRIM(H11))=0</formula>
    </cfRule>
    <cfRule type="cellIs" dxfId="13" priority="14" operator="greaterThanOrEqual">
      <formula>0</formula>
    </cfRule>
  </conditionalFormatting>
  <conditionalFormatting sqref="J11:J22">
    <cfRule type="containsBlanks" dxfId="12" priority="6">
      <formula>LEN(TRIM(J11))=0</formula>
    </cfRule>
    <cfRule type="cellIs" dxfId="11" priority="7" operator="greaterThanOrEqual">
      <formula>0</formula>
    </cfRule>
  </conditionalFormatting>
  <conditionalFormatting sqref="P11:P22">
    <cfRule type="containsBlanks" dxfId="10" priority="4">
      <formula>LEN(TRIM(P11))=0</formula>
    </cfRule>
    <cfRule type="cellIs" dxfId="9" priority="5" operator="greaterThanOrEqual">
      <formula>0</formula>
    </cfRule>
  </conditionalFormatting>
  <conditionalFormatting sqref="S11:S22">
    <cfRule type="containsBlanks" dxfId="8" priority="3">
      <formula>LEN(TRIM(S11))=0</formula>
    </cfRule>
    <cfRule type="cellIs" dxfId="7" priority="20" operator="greaterThanOrEqual">
      <formula>0</formula>
    </cfRule>
  </conditionalFormatting>
  <conditionalFormatting sqref="W11:W22">
    <cfRule type="containsBlanks" dxfId="6" priority="1">
      <formula>LEN(TRIM(W11))=0</formula>
    </cfRule>
    <cfRule type="cellIs" dxfId="5" priority="2" operator="greaterThanOrEqual">
      <formula>0</formula>
    </cfRule>
  </conditionalFormatting>
  <dataValidations count="1">
    <dataValidation type="whole" operator="greaterThanOrEqual" allowBlank="1" showInputMessage="1" showErrorMessage="1" promptTitle="整数で入力してください。" sqref="W11:W22 S11:S22 P11:P22 J11:J22 H11:H22 B11:B22" xr:uid="{6E38E9E4-C487-4D14-914F-CF0E5EBB4FA3}">
      <formula1>0</formula1>
    </dataValidation>
  </dataValidations>
  <printOptions horizontalCentered="1" verticalCentered="1"/>
  <pageMargins left="0.23622047244094491" right="0.23622047244094491" top="0.74803149606299213" bottom="0.74803149606299213" header="0.31496062992125984" footer="0.31496062992125984"/>
  <pageSetup paperSize="9" scale="52" orientation="landscape" horizontalDpi="400" verticalDpi="400" r:id="rId1"/>
  <headerFooter alignWithMargins="0"/>
  <rowBreaks count="1" manualBreakCount="1">
    <brk id="22" max="16383" man="1"/>
  </rowBreaks>
  <colBreaks count="1" manualBreakCount="1">
    <brk id="24" max="1048575" man="1"/>
  </colBreaks>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theme="8" tint="0.59999389629810485"/>
    <pageSetUpPr fitToPage="1"/>
  </sheetPr>
  <dimension ref="A1:AP34"/>
  <sheetViews>
    <sheetView view="pageBreakPreview" zoomScaleNormal="100" zoomScaleSheetLayoutView="100" workbookViewId="0">
      <selection activeCell="V8" sqref="V8:AI9"/>
    </sheetView>
  </sheetViews>
  <sheetFormatPr defaultColWidth="9" defaultRowHeight="14.4"/>
  <cols>
    <col min="1" max="1" width="1.6640625" style="131" customWidth="1"/>
    <col min="2" max="33" width="2.21875" style="131" customWidth="1"/>
    <col min="34" max="34" width="1.44140625" style="131" customWidth="1"/>
    <col min="35" max="35" width="2.21875" style="131" customWidth="1"/>
    <col min="36" max="39" width="2.33203125" style="131" customWidth="1"/>
    <col min="40" max="16384" width="9" style="131"/>
  </cols>
  <sheetData>
    <row r="1" spans="1:42" ht="20.25" customHeight="1">
      <c r="A1" s="273" t="s">
        <v>311</v>
      </c>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1145" t="e">
        <f>別紙5【要入力】!AE1</f>
        <v>#N/A</v>
      </c>
      <c r="AI1" s="1145"/>
      <c r="AN1" s="569"/>
    </row>
    <row r="2" spans="1:42" ht="20.25" customHeight="1">
      <c r="A2" s="273"/>
      <c r="B2" s="273"/>
      <c r="C2" s="273"/>
      <c r="D2" s="273"/>
      <c r="E2" s="273"/>
      <c r="F2" s="273"/>
      <c r="G2" s="273"/>
      <c r="H2" s="273"/>
      <c r="I2" s="273"/>
      <c r="J2" s="273"/>
      <c r="K2" s="273"/>
      <c r="L2" s="273"/>
      <c r="M2" s="273"/>
      <c r="N2" s="273"/>
      <c r="O2" s="273"/>
      <c r="P2" s="273"/>
      <c r="Q2" s="273"/>
      <c r="R2" s="273"/>
      <c r="S2" s="273"/>
      <c r="T2" s="273"/>
      <c r="U2" s="273"/>
      <c r="V2" s="273"/>
      <c r="W2" s="273"/>
      <c r="X2" s="273"/>
      <c r="Y2" s="1146" t="s">
        <v>1938</v>
      </c>
      <c r="Z2" s="1146"/>
      <c r="AA2" s="1146"/>
      <c r="AB2" s="1146"/>
      <c r="AC2" s="1146"/>
      <c r="AD2" s="1146"/>
      <c r="AE2" s="1146"/>
      <c r="AF2" s="1146"/>
      <c r="AG2" s="1146"/>
      <c r="AH2" s="1146"/>
      <c r="AI2" s="1146"/>
      <c r="AN2" s="274"/>
    </row>
    <row r="3" spans="1:42" ht="20.25" customHeight="1">
      <c r="A3" s="273"/>
      <c r="B3" s="273"/>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c r="AI3" s="273"/>
    </row>
    <row r="4" spans="1:42" ht="20.25" customHeight="1">
      <c r="A4" s="275"/>
      <c r="B4" s="275"/>
      <c r="C4" s="275"/>
      <c r="D4" s="275"/>
      <c r="E4" s="275"/>
      <c r="F4" s="275"/>
      <c r="G4" s="275"/>
      <c r="H4" s="275"/>
      <c r="K4" s="1147" t="s">
        <v>312</v>
      </c>
      <c r="L4" s="1147"/>
      <c r="M4" s="1147"/>
      <c r="N4" s="1147"/>
      <c r="O4" s="1147"/>
      <c r="P4" s="1147"/>
      <c r="Q4" s="1147"/>
      <c r="R4" s="1147"/>
      <c r="S4" s="1147"/>
      <c r="T4" s="1147"/>
      <c r="U4" s="1147"/>
      <c r="V4" s="1147"/>
      <c r="W4" s="1147"/>
      <c r="X4" s="1147"/>
      <c r="Y4" s="1147"/>
      <c r="Z4" s="1147"/>
      <c r="AA4" s="1147"/>
      <c r="AB4" s="275"/>
      <c r="AC4" s="275"/>
      <c r="AD4" s="275"/>
      <c r="AE4" s="275"/>
      <c r="AF4" s="275"/>
      <c r="AG4" s="275"/>
      <c r="AH4" s="275"/>
      <c r="AI4" s="275"/>
      <c r="AN4" s="131" t="e">
        <f>VLOOKUP('説明（入力箇所有　必ずお読みください）'!$C$18,施設情報!$A$4:$BD$222,29,0)</f>
        <v>#N/A</v>
      </c>
      <c r="AO4" s="150" t="e">
        <f>IF(I26=0,"不要",IF(AN4=0,"必要","不要"))</f>
        <v>#N/A</v>
      </c>
      <c r="AP4" s="131" t="s">
        <v>1727</v>
      </c>
    </row>
    <row r="5" spans="1:42" ht="20.25" customHeight="1">
      <c r="A5" s="275"/>
      <c r="B5" s="275"/>
      <c r="C5" s="275"/>
      <c r="D5" s="275"/>
      <c r="E5" s="275"/>
      <c r="F5" s="275"/>
      <c r="G5" s="275"/>
      <c r="H5" s="275"/>
      <c r="K5" s="1147" t="s">
        <v>313</v>
      </c>
      <c r="L5" s="1147"/>
      <c r="M5" s="1147"/>
      <c r="N5" s="1147"/>
      <c r="O5" s="1147"/>
      <c r="P5" s="1147"/>
      <c r="Q5" s="1147"/>
      <c r="R5" s="1147"/>
      <c r="S5" s="1147"/>
      <c r="T5" s="1147"/>
      <c r="U5" s="1147"/>
      <c r="V5" s="1147"/>
      <c r="W5" s="1147"/>
      <c r="X5" s="1147"/>
      <c r="Y5" s="1147"/>
      <c r="Z5" s="1147"/>
      <c r="AA5" s="1147"/>
      <c r="AB5" s="275"/>
      <c r="AC5" s="275"/>
      <c r="AD5" s="275"/>
      <c r="AE5" s="275"/>
      <c r="AF5" s="275"/>
      <c r="AG5" s="275"/>
      <c r="AH5" s="275"/>
      <c r="AI5" s="275"/>
    </row>
    <row r="6" spans="1:42" ht="20.25" customHeight="1">
      <c r="A6" s="275"/>
      <c r="B6" s="275"/>
      <c r="C6" s="275"/>
      <c r="D6" s="275"/>
      <c r="E6" s="275"/>
      <c r="F6" s="275"/>
      <c r="G6" s="275"/>
      <c r="H6" s="275"/>
      <c r="I6" s="276"/>
      <c r="J6" s="276"/>
      <c r="K6" s="276"/>
      <c r="L6" s="1150"/>
      <c r="M6" s="1150"/>
      <c r="N6" s="1150"/>
      <c r="O6" s="1150"/>
      <c r="P6" s="1150"/>
      <c r="Q6" s="1150"/>
      <c r="R6" s="1150"/>
      <c r="S6" s="1150"/>
      <c r="T6" s="1150"/>
      <c r="U6" s="1150"/>
      <c r="V6" s="1150"/>
      <c r="W6" s="1150"/>
      <c r="X6" s="1150"/>
      <c r="Y6" s="1150"/>
      <c r="Z6" s="1150"/>
      <c r="AA6" s="275"/>
      <c r="AB6" s="275"/>
      <c r="AC6" s="275"/>
      <c r="AD6" s="275"/>
      <c r="AE6" s="275"/>
      <c r="AF6" s="275"/>
      <c r="AG6" s="275"/>
      <c r="AH6" s="275"/>
      <c r="AI6" s="275"/>
    </row>
    <row r="7" spans="1:42" ht="20.25" customHeight="1">
      <c r="A7" s="273"/>
      <c r="B7" s="273" t="s">
        <v>314</v>
      </c>
      <c r="C7" s="273"/>
      <c r="D7" s="273"/>
      <c r="E7" s="273"/>
      <c r="F7" s="273"/>
      <c r="G7" s="273"/>
      <c r="H7" s="273"/>
      <c r="I7" s="273"/>
      <c r="J7" s="273"/>
      <c r="K7" s="273"/>
      <c r="L7" s="1150"/>
      <c r="M7" s="1150"/>
      <c r="N7" s="1150"/>
      <c r="O7" s="1150"/>
      <c r="P7" s="1150"/>
      <c r="Q7" s="1150"/>
      <c r="R7" s="1150"/>
      <c r="S7" s="1150"/>
      <c r="T7" s="1150"/>
      <c r="U7" s="1150"/>
      <c r="V7" s="1150"/>
      <c r="W7" s="1150"/>
      <c r="X7" s="1150"/>
      <c r="Y7" s="1150"/>
      <c r="Z7" s="1150"/>
      <c r="AA7" s="273"/>
      <c r="AB7" s="273"/>
      <c r="AC7" s="273"/>
      <c r="AD7" s="273"/>
      <c r="AE7" s="273"/>
      <c r="AF7" s="273"/>
      <c r="AG7" s="273"/>
      <c r="AH7" s="273"/>
      <c r="AI7" s="273"/>
    </row>
    <row r="8" spans="1:42" ht="14.25" customHeight="1">
      <c r="A8" s="273"/>
      <c r="B8" s="273"/>
      <c r="C8" s="273"/>
      <c r="D8" s="273"/>
      <c r="E8" s="277"/>
      <c r="F8" s="277"/>
      <c r="G8" s="273"/>
      <c r="H8" s="273"/>
      <c r="I8" s="273"/>
      <c r="J8" s="273"/>
      <c r="K8" s="273"/>
      <c r="L8" s="273"/>
      <c r="M8" s="273"/>
      <c r="N8" s="273"/>
      <c r="O8" s="273"/>
      <c r="P8" s="273"/>
      <c r="Q8" s="1148" t="s">
        <v>217</v>
      </c>
      <c r="R8" s="1148"/>
      <c r="S8" s="1148"/>
      <c r="T8" s="1148"/>
      <c r="U8" s="1148"/>
      <c r="V8" s="1149" t="e">
        <f>INDEX(施設情報!$G$4:$G$222,MATCH($AH$1,施設情報!$B$4:$B$222,0),1)</f>
        <v>#N/A</v>
      </c>
      <c r="W8" s="1149"/>
      <c r="X8" s="1149"/>
      <c r="Y8" s="1149"/>
      <c r="Z8" s="1149"/>
      <c r="AA8" s="1149"/>
      <c r="AB8" s="1149"/>
      <c r="AC8" s="1149"/>
      <c r="AD8" s="1149"/>
      <c r="AE8" s="1149"/>
      <c r="AF8" s="1149"/>
      <c r="AG8" s="1149"/>
      <c r="AH8" s="1149"/>
      <c r="AI8" s="1149"/>
    </row>
    <row r="9" spans="1:42" ht="20.25" customHeight="1">
      <c r="A9" s="273"/>
      <c r="B9" s="278"/>
      <c r="C9" s="273"/>
      <c r="D9" s="277"/>
      <c r="E9" s="277"/>
      <c r="F9" s="277"/>
      <c r="G9" s="273"/>
      <c r="H9" s="273"/>
      <c r="I9" s="273"/>
      <c r="J9" s="273"/>
      <c r="K9" s="273"/>
      <c r="L9" s="273"/>
      <c r="M9" s="273"/>
      <c r="N9" s="273"/>
      <c r="O9" s="273"/>
      <c r="P9" s="273"/>
      <c r="Q9" s="1148"/>
      <c r="R9" s="1148"/>
      <c r="S9" s="1148"/>
      <c r="T9" s="1148"/>
      <c r="U9" s="1148"/>
      <c r="V9" s="1149"/>
      <c r="W9" s="1149"/>
      <c r="X9" s="1149"/>
      <c r="Y9" s="1149"/>
      <c r="Z9" s="1149"/>
      <c r="AA9" s="1149"/>
      <c r="AB9" s="1149"/>
      <c r="AC9" s="1149"/>
      <c r="AD9" s="1149"/>
      <c r="AE9" s="1149"/>
      <c r="AF9" s="1149"/>
      <c r="AG9" s="1149"/>
      <c r="AH9" s="1149"/>
      <c r="AI9" s="1149"/>
    </row>
    <row r="10" spans="1:42" ht="20.25" customHeight="1">
      <c r="A10" s="273"/>
      <c r="B10" s="273"/>
      <c r="C10" s="273"/>
      <c r="D10" s="273"/>
      <c r="E10" s="273"/>
      <c r="F10" s="273"/>
      <c r="G10" s="273"/>
      <c r="H10" s="273"/>
      <c r="I10" s="273"/>
      <c r="J10" s="273"/>
      <c r="K10" s="273"/>
      <c r="L10" s="273"/>
      <c r="M10" s="273"/>
      <c r="N10" s="273"/>
      <c r="O10" s="273"/>
      <c r="P10" s="273"/>
      <c r="Q10" s="1151" t="s">
        <v>218</v>
      </c>
      <c r="R10" s="1151"/>
      <c r="S10" s="1151"/>
      <c r="T10" s="1151"/>
      <c r="U10" s="1151"/>
      <c r="V10" s="1142" t="e">
        <f>INDEX(施設情報!$D$4:$D$222,MATCH($AH$1,施設情報!$B$4:$B$222,0),1)</f>
        <v>#N/A</v>
      </c>
      <c r="W10" s="1142"/>
      <c r="X10" s="1142"/>
      <c r="Y10" s="1142"/>
      <c r="Z10" s="1142"/>
      <c r="AA10" s="1142"/>
      <c r="AB10" s="1142"/>
      <c r="AC10" s="1142"/>
      <c r="AD10" s="1142"/>
      <c r="AE10" s="1142"/>
      <c r="AF10" s="1142"/>
      <c r="AG10" s="1142"/>
      <c r="AH10" s="1142"/>
      <c r="AI10" s="1142"/>
    </row>
    <row r="11" spans="1:42" ht="20.25" customHeight="1">
      <c r="A11" s="273"/>
      <c r="B11" s="273"/>
      <c r="C11" s="273"/>
      <c r="D11" s="273"/>
      <c r="E11" s="273"/>
      <c r="F11" s="273"/>
      <c r="G11" s="273"/>
      <c r="H11" s="273"/>
      <c r="I11" s="273"/>
      <c r="J11" s="273"/>
      <c r="K11" s="273"/>
      <c r="L11" s="273"/>
      <c r="M11" s="273"/>
      <c r="N11" s="273"/>
      <c r="O11" s="273"/>
      <c r="P11" s="273"/>
      <c r="Q11" s="1151" t="s">
        <v>315</v>
      </c>
      <c r="R11" s="1151"/>
      <c r="S11" s="1151"/>
      <c r="T11" s="1151"/>
      <c r="U11" s="1151"/>
      <c r="V11" s="1142" t="e">
        <f>INDEX(施設情報!$E$4:$E$222,MATCH($AH$1,施設情報!$B$4:$B$222,0),1)&amp;"　"&amp;INDEX(施設情報!$F$4:$F$222,MATCH($AH$1,施設情報!$B$4:$B$222,0),1)</f>
        <v>#N/A</v>
      </c>
      <c r="W11" s="1142"/>
      <c r="X11" s="1142"/>
      <c r="Y11" s="1142"/>
      <c r="Z11" s="1142"/>
      <c r="AA11" s="1142"/>
      <c r="AB11" s="1142"/>
      <c r="AC11" s="1142"/>
      <c r="AD11" s="1142"/>
      <c r="AE11" s="1142"/>
      <c r="AF11" s="1142"/>
      <c r="AG11" s="1142"/>
      <c r="AH11" s="1152"/>
      <c r="AI11" s="1152"/>
    </row>
    <row r="12" spans="1:42" ht="20.25" customHeight="1">
      <c r="A12" s="273"/>
      <c r="B12" s="273"/>
      <c r="C12" s="273"/>
      <c r="D12" s="273"/>
      <c r="E12" s="273"/>
      <c r="F12" s="273"/>
      <c r="G12" s="273"/>
      <c r="H12" s="273"/>
      <c r="I12" s="273"/>
      <c r="J12" s="273"/>
      <c r="K12" s="273"/>
      <c r="L12" s="273"/>
      <c r="M12" s="273"/>
      <c r="N12" s="273"/>
      <c r="O12" s="273"/>
      <c r="P12" s="273"/>
      <c r="Q12" s="1142" t="e">
        <f>"（施設名："&amp;INDEX(施設情報!$C$4:$C$222,MATCH($AH$1,施設情報!$B$4:$B$222,0),1)&amp;"）"</f>
        <v>#N/A</v>
      </c>
      <c r="R12" s="1142"/>
      <c r="S12" s="1142"/>
      <c r="T12" s="1142"/>
      <c r="U12" s="1142"/>
      <c r="V12" s="1142"/>
      <c r="W12" s="1142"/>
      <c r="X12" s="1142"/>
      <c r="Y12" s="1142"/>
      <c r="Z12" s="1142"/>
      <c r="AA12" s="1142"/>
      <c r="AB12" s="1142"/>
      <c r="AC12" s="1142"/>
      <c r="AD12" s="1142"/>
      <c r="AE12" s="1142"/>
      <c r="AF12" s="1142"/>
      <c r="AG12" s="1142"/>
      <c r="AH12" s="1142"/>
      <c r="AI12" s="1142"/>
      <c r="AM12" s="279"/>
    </row>
    <row r="13" spans="1:42" ht="20.25" customHeight="1">
      <c r="A13" s="273"/>
      <c r="B13" s="273"/>
      <c r="C13" s="273"/>
      <c r="D13" s="273"/>
      <c r="E13" s="273"/>
      <c r="F13" s="273"/>
      <c r="G13" s="273"/>
      <c r="H13" s="273"/>
      <c r="I13" s="273"/>
      <c r="J13" s="273"/>
      <c r="K13" s="273"/>
      <c r="L13" s="273"/>
      <c r="M13" s="273"/>
      <c r="N13" s="273"/>
      <c r="O13" s="273"/>
      <c r="P13" s="273"/>
      <c r="Q13" s="273"/>
      <c r="R13" s="273"/>
      <c r="S13" s="273"/>
      <c r="T13" s="273"/>
      <c r="U13" s="273"/>
      <c r="V13" s="273"/>
      <c r="W13" s="273"/>
      <c r="X13" s="273"/>
      <c r="Y13" s="273"/>
      <c r="Z13" s="273"/>
      <c r="AA13" s="273"/>
      <c r="AB13" s="273"/>
      <c r="AC13" s="273"/>
      <c r="AD13" s="273"/>
      <c r="AE13" s="273"/>
      <c r="AF13" s="273"/>
      <c r="AG13" s="273"/>
      <c r="AH13" s="273"/>
      <c r="AI13" s="273"/>
    </row>
    <row r="14" spans="1:42" ht="16.5" customHeight="1">
      <c r="A14" s="1153" t="s">
        <v>1885</v>
      </c>
      <c r="B14" s="1153"/>
      <c r="C14" s="1153"/>
      <c r="D14" s="1153"/>
      <c r="E14" s="1153"/>
      <c r="F14" s="1153"/>
      <c r="G14" s="1153"/>
      <c r="H14" s="1153"/>
      <c r="I14" s="1153"/>
      <c r="J14" s="1153"/>
      <c r="K14" s="1153"/>
      <c r="L14" s="1153"/>
      <c r="M14" s="1153"/>
      <c r="N14" s="1153"/>
      <c r="O14" s="1153"/>
      <c r="P14" s="1153"/>
      <c r="Q14" s="1153"/>
      <c r="R14" s="1153"/>
      <c r="S14" s="1153"/>
      <c r="T14" s="1153"/>
      <c r="U14" s="1153"/>
      <c r="V14" s="1153"/>
      <c r="W14" s="1153"/>
      <c r="X14" s="1153"/>
      <c r="Y14" s="1153"/>
      <c r="Z14" s="1153"/>
      <c r="AA14" s="1153"/>
      <c r="AB14" s="1153"/>
      <c r="AC14" s="1153"/>
      <c r="AD14" s="1153"/>
      <c r="AE14" s="1153"/>
      <c r="AF14" s="1153"/>
      <c r="AG14" s="1153"/>
      <c r="AH14" s="1153"/>
      <c r="AI14" s="1153"/>
    </row>
    <row r="15" spans="1:42" ht="16.5" customHeight="1" thickBot="1">
      <c r="A15" s="1153"/>
      <c r="B15" s="1153"/>
      <c r="C15" s="1153"/>
      <c r="D15" s="1153"/>
      <c r="E15" s="1153"/>
      <c r="F15" s="1153"/>
      <c r="G15" s="1153"/>
      <c r="H15" s="1153"/>
      <c r="I15" s="1153"/>
      <c r="J15" s="1153"/>
      <c r="K15" s="1153"/>
      <c r="L15" s="1153"/>
      <c r="M15" s="1153"/>
      <c r="N15" s="1153"/>
      <c r="O15" s="1153"/>
      <c r="P15" s="1153"/>
      <c r="Q15" s="1153"/>
      <c r="R15" s="1153"/>
      <c r="S15" s="1153"/>
      <c r="T15" s="1153"/>
      <c r="U15" s="1153"/>
      <c r="V15" s="1153"/>
      <c r="W15" s="1153"/>
      <c r="X15" s="1153"/>
      <c r="Y15" s="1153"/>
      <c r="Z15" s="1153"/>
      <c r="AA15" s="1153"/>
      <c r="AB15" s="1153"/>
      <c r="AC15" s="1153"/>
      <c r="AD15" s="1153"/>
      <c r="AE15" s="1153"/>
      <c r="AF15" s="1153"/>
      <c r="AG15" s="1153"/>
      <c r="AH15" s="1153"/>
      <c r="AI15" s="1153"/>
    </row>
    <row r="16" spans="1:42" ht="25.5" customHeight="1">
      <c r="A16" s="1140" t="s">
        <v>316</v>
      </c>
      <c r="B16" s="1133"/>
      <c r="C16" s="1133"/>
      <c r="D16" s="1133"/>
      <c r="E16" s="1133"/>
      <c r="F16" s="1133"/>
      <c r="G16" s="1133"/>
      <c r="H16" s="1133"/>
      <c r="I16" s="1133"/>
      <c r="J16" s="1133"/>
      <c r="K16" s="1133"/>
      <c r="L16" s="1133"/>
      <c r="M16" s="1141"/>
      <c r="N16" s="280"/>
      <c r="O16" s="281"/>
      <c r="P16" s="1132" t="e">
        <f>INDEX(施設情報!$AF$4:$AF$222,MATCH($AH$1,施設情報!$B$4:$B$222,0),1)</f>
        <v>#N/A</v>
      </c>
      <c r="Q16" s="1132"/>
      <c r="R16" s="1133" t="s">
        <v>317</v>
      </c>
      <c r="S16" s="1133"/>
      <c r="T16" s="1132" t="e">
        <f>INDEX(施設情報!$AG$4:$AG$222,MATCH($AH$1,施設情報!$B$4:$B$222,0),1)</f>
        <v>#N/A</v>
      </c>
      <c r="U16" s="1132"/>
      <c r="V16" s="1133" t="s">
        <v>318</v>
      </c>
      <c r="W16" s="1133"/>
      <c r="X16" s="1133"/>
      <c r="Y16" s="1132" t="e">
        <f>INDEX(施設情報!$AI$4:$AI$222,MATCH($AH$1,施設情報!$B$4:$B$222,0),1)</f>
        <v>#N/A</v>
      </c>
      <c r="Z16" s="1132"/>
      <c r="AA16" s="1133" t="s">
        <v>317</v>
      </c>
      <c r="AB16" s="1133"/>
      <c r="AC16" s="1132" t="e">
        <f>INDEX(施設情報!$AJ$4:$AJ$222,MATCH($AH$1,施設情報!$B$4:$B$222,0),1)</f>
        <v>#N/A</v>
      </c>
      <c r="AD16" s="1132"/>
      <c r="AE16" s="1133" t="s">
        <v>319</v>
      </c>
      <c r="AF16" s="1133"/>
      <c r="AG16" s="1134"/>
      <c r="AH16" s="273"/>
      <c r="AI16" s="273"/>
    </row>
    <row r="17" spans="1:35" ht="25.5" customHeight="1" thickBot="1">
      <c r="A17" s="1135" t="s">
        <v>320</v>
      </c>
      <c r="B17" s="1136"/>
      <c r="C17" s="1136"/>
      <c r="D17" s="1136"/>
      <c r="E17" s="1136"/>
      <c r="F17" s="1136"/>
      <c r="G17" s="1136"/>
      <c r="H17" s="1136"/>
      <c r="I17" s="1136"/>
      <c r="J17" s="1136"/>
      <c r="K17" s="1136"/>
      <c r="L17" s="1136"/>
      <c r="M17" s="1137"/>
      <c r="N17" s="282"/>
      <c r="O17" s="283"/>
      <c r="P17" s="1138" t="e">
        <f>INDEX(施設情報!$AK$4:$AK$222,MATCH($AH$1,施設情報!$B$4:$B$222,0),1)</f>
        <v>#N/A</v>
      </c>
      <c r="Q17" s="1138"/>
      <c r="R17" s="1136" t="s">
        <v>317</v>
      </c>
      <c r="S17" s="1136"/>
      <c r="T17" s="1138" t="e">
        <f>INDEX(施設情報!$AL$4:$AL$222,MATCH($AH$1,施設情報!$B$4:$B$222,0),1)</f>
        <v>#N/A</v>
      </c>
      <c r="U17" s="1138"/>
      <c r="V17" s="1136" t="s">
        <v>318</v>
      </c>
      <c r="W17" s="1136"/>
      <c r="X17" s="1136"/>
      <c r="Y17" s="1138" t="e">
        <f>INDEX(施設情報!$AN$4:$AN$222,MATCH($AH$1,施設情報!$B$4:$B$222,0),1)</f>
        <v>#N/A</v>
      </c>
      <c r="Z17" s="1138"/>
      <c r="AA17" s="1136" t="s">
        <v>317</v>
      </c>
      <c r="AB17" s="1136"/>
      <c r="AC17" s="1138" t="e">
        <f>INDEX(施設情報!$AO$4:$AO$222,MATCH($AH$1,施設情報!$B$4:$B$222,0),1)</f>
        <v>#N/A</v>
      </c>
      <c r="AD17" s="1138"/>
      <c r="AE17" s="1136" t="s">
        <v>319</v>
      </c>
      <c r="AF17" s="1136"/>
      <c r="AG17" s="1139"/>
      <c r="AH17" s="273"/>
      <c r="AI17" s="273"/>
    </row>
    <row r="18" spans="1:35" ht="20.25" customHeight="1" thickTop="1">
      <c r="A18" s="1124" t="s">
        <v>321</v>
      </c>
      <c r="B18" s="1121"/>
      <c r="C18" s="1121"/>
      <c r="D18" s="1121"/>
      <c r="E18" s="1121"/>
      <c r="F18" s="1121"/>
      <c r="G18" s="1121"/>
      <c r="H18" s="1121"/>
      <c r="I18" s="1121"/>
      <c r="J18" s="1121"/>
      <c r="K18" s="1121"/>
      <c r="L18" s="1121"/>
      <c r="M18" s="1125"/>
      <c r="N18" s="1128" t="s">
        <v>322</v>
      </c>
      <c r="O18" s="1129"/>
      <c r="P18" s="1122"/>
      <c r="Q18" s="1122"/>
      <c r="R18" s="1121" t="s">
        <v>317</v>
      </c>
      <c r="S18" s="1121"/>
      <c r="T18" s="1122"/>
      <c r="U18" s="1122"/>
      <c r="V18" s="1121" t="s">
        <v>318</v>
      </c>
      <c r="W18" s="1121"/>
      <c r="X18" s="1121"/>
      <c r="Y18" s="1122"/>
      <c r="Z18" s="1122"/>
      <c r="AA18" s="1121" t="s">
        <v>317</v>
      </c>
      <c r="AB18" s="1121"/>
      <c r="AC18" s="1122"/>
      <c r="AD18" s="1122"/>
      <c r="AE18" s="1121" t="s">
        <v>319</v>
      </c>
      <c r="AF18" s="1121"/>
      <c r="AG18" s="1123"/>
      <c r="AH18" s="273"/>
      <c r="AI18" s="273"/>
    </row>
    <row r="19" spans="1:35" ht="20.25" customHeight="1">
      <c r="A19" s="1126"/>
      <c r="B19" s="1105"/>
      <c r="C19" s="1105"/>
      <c r="D19" s="1105"/>
      <c r="E19" s="1105"/>
      <c r="F19" s="1105"/>
      <c r="G19" s="1105"/>
      <c r="H19" s="1105"/>
      <c r="I19" s="1105"/>
      <c r="J19" s="1105"/>
      <c r="K19" s="1105"/>
      <c r="L19" s="1105"/>
      <c r="M19" s="1127"/>
      <c r="N19" s="1130" t="s">
        <v>323</v>
      </c>
      <c r="O19" s="1131"/>
      <c r="P19" s="1106" t="e">
        <f>INDEX(施設情報!$AP$4:$AP$222,MATCH($AH$1,施設情報!$B$4:$B$222,0),1)</f>
        <v>#N/A</v>
      </c>
      <c r="Q19" s="1106"/>
      <c r="R19" s="1105" t="s">
        <v>317</v>
      </c>
      <c r="S19" s="1105"/>
      <c r="T19" s="1106" t="e">
        <f>INDEX(施設情報!$AQ$4:$AQ$222,MATCH($AH$1,施設情報!$B$4:$B$222,0),1)</f>
        <v>#N/A</v>
      </c>
      <c r="U19" s="1106"/>
      <c r="V19" s="1105" t="s">
        <v>318</v>
      </c>
      <c r="W19" s="1105"/>
      <c r="X19" s="1105"/>
      <c r="Y19" s="1106" t="e">
        <f>INDEX(施設情報!$AS$4:$AS$222,MATCH($AH$1,施設情報!$B$4:$B$222,0),1)</f>
        <v>#N/A</v>
      </c>
      <c r="Z19" s="1106"/>
      <c r="AA19" s="1105" t="s">
        <v>317</v>
      </c>
      <c r="AB19" s="1105"/>
      <c r="AC19" s="1106" t="e">
        <f>INDEX(施設情報!$AT$4:$AT$222,MATCH($AH$1,施設情報!$B$4:$B$222,0),1)</f>
        <v>#N/A</v>
      </c>
      <c r="AD19" s="1106"/>
      <c r="AE19" s="1105" t="s">
        <v>319</v>
      </c>
      <c r="AF19" s="1105"/>
      <c r="AG19" s="1119"/>
      <c r="AH19" s="273"/>
      <c r="AI19" s="273"/>
    </row>
    <row r="20" spans="1:35" ht="20.25" customHeight="1">
      <c r="A20" s="1109" t="s">
        <v>324</v>
      </c>
      <c r="B20" s="1110"/>
      <c r="C20" s="1110"/>
      <c r="D20" s="1110"/>
      <c r="E20" s="1110"/>
      <c r="F20" s="1110"/>
      <c r="G20" s="1110"/>
      <c r="H20" s="1110"/>
      <c r="I20" s="1110"/>
      <c r="J20" s="1110"/>
      <c r="K20" s="1110"/>
      <c r="L20" s="1110"/>
      <c r="M20" s="1111"/>
      <c r="N20" s="1114" t="s">
        <v>322</v>
      </c>
      <c r="O20" s="1115"/>
      <c r="P20" s="1116" t="e">
        <f>INDEX(施設情報!$AU$4:$AU$222,MATCH($AH$1,施設情報!$B$4:$B$222,0),1)</f>
        <v>#N/A</v>
      </c>
      <c r="Q20" s="1116"/>
      <c r="R20" s="1110" t="s">
        <v>317</v>
      </c>
      <c r="S20" s="1110"/>
      <c r="T20" s="1116" t="e">
        <f>INDEX(施設情報!$AV$4:$AV$222,MATCH($AH$1,施設情報!$B$4:$B$222,0),1)</f>
        <v>#N/A</v>
      </c>
      <c r="U20" s="1116"/>
      <c r="V20" s="1110" t="s">
        <v>318</v>
      </c>
      <c r="W20" s="1110"/>
      <c r="X20" s="1110"/>
      <c r="Y20" s="1116" t="e">
        <f>INDEX(施設情報!$AX$4:$AX$222,MATCH($AH$1,施設情報!$B$4:$B$222,0),1)</f>
        <v>#N/A</v>
      </c>
      <c r="Z20" s="1116"/>
      <c r="AA20" s="1110" t="s">
        <v>317</v>
      </c>
      <c r="AB20" s="1110"/>
      <c r="AC20" s="1116" t="e">
        <f>INDEX(施設情報!$AY$4:$AY$222,MATCH($AH$1,施設情報!$B$4:$B$222,0),1)</f>
        <v>#N/A</v>
      </c>
      <c r="AD20" s="1116"/>
      <c r="AE20" s="1110" t="s">
        <v>319</v>
      </c>
      <c r="AF20" s="1110"/>
      <c r="AG20" s="1120"/>
      <c r="AH20" s="273"/>
      <c r="AI20" s="273"/>
    </row>
    <row r="21" spans="1:35" ht="20.25" customHeight="1" thickBot="1">
      <c r="A21" s="1112"/>
      <c r="B21" s="1102"/>
      <c r="C21" s="1102"/>
      <c r="D21" s="1102"/>
      <c r="E21" s="1102"/>
      <c r="F21" s="1102"/>
      <c r="G21" s="1102"/>
      <c r="H21" s="1102"/>
      <c r="I21" s="1102"/>
      <c r="J21" s="1102"/>
      <c r="K21" s="1102"/>
      <c r="L21" s="1102"/>
      <c r="M21" s="1113"/>
      <c r="N21" s="1117" t="s">
        <v>323</v>
      </c>
      <c r="O21" s="1118"/>
      <c r="P21" s="1103" t="e">
        <f>INDEX(施設情報!$AZ$4:$AZ$222,MATCH($AH$1,施設情報!$B$4:$B$222,0),1)</f>
        <v>#N/A</v>
      </c>
      <c r="Q21" s="1103"/>
      <c r="R21" s="1102" t="s">
        <v>317</v>
      </c>
      <c r="S21" s="1102"/>
      <c r="T21" s="1103" t="e">
        <f>INDEX(施設情報!$BA$4:$BA$222,MATCH($AH$1,施設情報!$B$4:$B$222,0),1)</f>
        <v>#N/A</v>
      </c>
      <c r="U21" s="1103"/>
      <c r="V21" s="1102" t="s">
        <v>318</v>
      </c>
      <c r="W21" s="1102"/>
      <c r="X21" s="1102"/>
      <c r="Y21" s="1103" t="e">
        <f>INDEX(施設情報!$BC$4:$BC$222,MATCH($AH$1,施設情報!$B$4:$B$222,0),1)</f>
        <v>#N/A</v>
      </c>
      <c r="Z21" s="1103"/>
      <c r="AA21" s="1102" t="s">
        <v>317</v>
      </c>
      <c r="AB21" s="1102"/>
      <c r="AC21" s="1103" t="e">
        <f>INDEX(施設情報!$BD$4:$BD$222,MATCH($AH$1,施設情報!$B$4:$B$222,0),1)</f>
        <v>#N/A</v>
      </c>
      <c r="AD21" s="1103"/>
      <c r="AE21" s="1102" t="s">
        <v>319</v>
      </c>
      <c r="AF21" s="1102"/>
      <c r="AG21" s="1104"/>
      <c r="AH21" s="273"/>
      <c r="AI21" s="273"/>
    </row>
    <row r="22" spans="1:35" ht="27.75" customHeight="1">
      <c r="A22" s="273"/>
      <c r="B22" s="273"/>
      <c r="C22" s="273"/>
      <c r="D22" s="273"/>
      <c r="E22" s="273"/>
      <c r="F22" s="273"/>
      <c r="G22" s="273"/>
      <c r="H22" s="273"/>
      <c r="I22" s="273"/>
      <c r="J22" s="273"/>
      <c r="K22" s="273"/>
      <c r="L22" s="273"/>
      <c r="M22" s="273"/>
      <c r="N22" s="273"/>
      <c r="O22" s="273"/>
      <c r="P22" s="273"/>
      <c r="Q22" s="273"/>
      <c r="R22" s="273"/>
      <c r="S22" s="273"/>
      <c r="T22" s="273"/>
      <c r="U22" s="273"/>
      <c r="V22" s="273"/>
      <c r="W22" s="273"/>
      <c r="X22" s="273"/>
      <c r="Y22" s="273"/>
      <c r="Z22" s="273"/>
      <c r="AA22" s="273"/>
      <c r="AB22" s="273"/>
      <c r="AC22" s="273"/>
      <c r="AD22" s="273"/>
      <c r="AE22" s="273"/>
      <c r="AF22" s="273"/>
      <c r="AG22" s="273"/>
      <c r="AH22" s="273"/>
      <c r="AI22" s="273"/>
    </row>
    <row r="23" spans="1:35" ht="20.25" customHeight="1">
      <c r="A23" s="1107" t="s">
        <v>1886</v>
      </c>
      <c r="B23" s="1108"/>
      <c r="C23" s="1108"/>
      <c r="D23" s="1108"/>
      <c r="E23" s="1108"/>
      <c r="F23" s="1108"/>
      <c r="G23" s="1108"/>
      <c r="H23" s="1108"/>
      <c r="I23" s="1108"/>
      <c r="J23" s="1108"/>
      <c r="K23" s="1108"/>
      <c r="L23" s="1108"/>
      <c r="M23" s="1108"/>
      <c r="N23" s="1108"/>
      <c r="O23" s="1108"/>
      <c r="P23" s="1108"/>
      <c r="Q23" s="1108"/>
      <c r="R23" s="1108"/>
      <c r="S23" s="1108"/>
      <c r="T23" s="1108"/>
      <c r="U23" s="1108"/>
      <c r="V23" s="1108"/>
      <c r="W23" s="1108"/>
      <c r="X23" s="1108"/>
      <c r="Y23" s="1108"/>
      <c r="Z23" s="1108"/>
      <c r="AA23" s="1108"/>
      <c r="AB23" s="1108"/>
      <c r="AC23" s="1108"/>
      <c r="AD23" s="1108"/>
      <c r="AE23" s="1108"/>
      <c r="AF23" s="1108"/>
      <c r="AG23" s="1108"/>
      <c r="AH23" s="1108"/>
      <c r="AI23" s="273"/>
    </row>
    <row r="24" spans="1:35" ht="20.25" customHeight="1">
      <c r="A24" s="1108"/>
      <c r="B24" s="1108"/>
      <c r="C24" s="1108"/>
      <c r="D24" s="1108"/>
      <c r="E24" s="1108"/>
      <c r="F24" s="1108"/>
      <c r="G24" s="1108"/>
      <c r="H24" s="1108"/>
      <c r="I24" s="1108"/>
      <c r="J24" s="1108"/>
      <c r="K24" s="1108"/>
      <c r="L24" s="1108"/>
      <c r="M24" s="1108"/>
      <c r="N24" s="1108"/>
      <c r="O24" s="1108"/>
      <c r="P24" s="1108"/>
      <c r="Q24" s="1108"/>
      <c r="R24" s="1108"/>
      <c r="S24" s="1108"/>
      <c r="T24" s="1108"/>
      <c r="U24" s="1108"/>
      <c r="V24" s="1108"/>
      <c r="W24" s="1108"/>
      <c r="X24" s="1108"/>
      <c r="Y24" s="1108"/>
      <c r="Z24" s="1108"/>
      <c r="AA24" s="1108"/>
      <c r="AB24" s="1108"/>
      <c r="AC24" s="1108"/>
      <c r="AD24" s="1108"/>
      <c r="AE24" s="1108"/>
      <c r="AF24" s="1108"/>
      <c r="AG24" s="1108"/>
      <c r="AH24" s="1108"/>
      <c r="AI24" s="273"/>
    </row>
    <row r="25" spans="1:35" ht="20.25" customHeight="1">
      <c r="A25" s="284"/>
      <c r="B25" s="284"/>
      <c r="C25" s="284"/>
      <c r="D25" s="273"/>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row>
    <row r="26" spans="1:35" ht="20.25" customHeight="1" thickBot="1">
      <c r="A26" s="1144" t="s">
        <v>325</v>
      </c>
      <c r="B26" s="1144"/>
      <c r="C26" s="1144"/>
      <c r="D26" s="1144"/>
      <c r="E26" s="1144"/>
      <c r="F26" s="1144"/>
      <c r="G26" s="1144"/>
      <c r="H26" s="1144"/>
      <c r="I26" s="1143" t="e">
        <f>別紙８【要入力】!V23</f>
        <v>#N/A</v>
      </c>
      <c r="J26" s="1143"/>
      <c r="K26" s="1143"/>
      <c r="L26" s="1143"/>
      <c r="M26" s="1143"/>
      <c r="N26" s="1143"/>
      <c r="O26" s="1143"/>
      <c r="P26" s="1143"/>
      <c r="Q26" s="1143"/>
      <c r="R26" s="1143"/>
      <c r="S26" s="1143"/>
      <c r="T26" s="1143"/>
      <c r="U26" s="1143"/>
      <c r="V26" s="1143"/>
      <c r="W26" s="1143"/>
      <c r="X26" s="1143"/>
      <c r="Y26" s="285" t="s">
        <v>223</v>
      </c>
      <c r="Z26" s="286"/>
      <c r="AA26" s="275"/>
      <c r="AB26" s="275"/>
      <c r="AC26" s="275"/>
      <c r="AD26" s="275"/>
      <c r="AE26" s="275"/>
      <c r="AF26" s="275"/>
      <c r="AG26" s="275"/>
      <c r="AH26" s="275"/>
      <c r="AI26" s="275"/>
    </row>
    <row r="27" spans="1:35" ht="20.25" customHeight="1">
      <c r="A27" s="287"/>
      <c r="B27" s="287"/>
      <c r="C27" s="287"/>
      <c r="D27" s="287"/>
      <c r="E27" s="287"/>
      <c r="F27" s="288"/>
      <c r="G27" s="288"/>
      <c r="H27" s="288"/>
      <c r="I27" s="288"/>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row>
    <row r="28" spans="1:35" s="272" customFormat="1" ht="20.25" customHeight="1">
      <c r="A28" s="288" t="s">
        <v>326</v>
      </c>
      <c r="B28" s="288"/>
      <c r="C28" s="288"/>
      <c r="D28" s="288"/>
      <c r="E28" s="288"/>
      <c r="F28" s="288"/>
      <c r="G28" s="288"/>
      <c r="H28" s="288"/>
      <c r="I28" s="288"/>
      <c r="J28" s="288"/>
      <c r="K28" s="288"/>
      <c r="L28" s="288"/>
      <c r="M28" s="288"/>
      <c r="N28" s="288"/>
      <c r="O28" s="288"/>
      <c r="P28" s="288"/>
      <c r="Q28" s="288"/>
      <c r="R28" s="288"/>
      <c r="S28" s="288"/>
      <c r="T28" s="288"/>
      <c r="U28" s="288"/>
      <c r="V28" s="288"/>
      <c r="W28" s="288"/>
      <c r="X28" s="288"/>
      <c r="Y28" s="288"/>
      <c r="Z28" s="288"/>
      <c r="AA28" s="288"/>
      <c r="AB28" s="288"/>
      <c r="AC28" s="288"/>
      <c r="AD28" s="288"/>
      <c r="AE28" s="288"/>
      <c r="AF28" s="288"/>
      <c r="AG28" s="288"/>
      <c r="AH28" s="288"/>
      <c r="AI28" s="288"/>
    </row>
    <row r="29" spans="1:35" s="272" customFormat="1" ht="20.25" customHeight="1">
      <c r="A29" s="288" t="s">
        <v>327</v>
      </c>
      <c r="B29" s="288"/>
      <c r="C29" s="288"/>
      <c r="D29" s="288"/>
      <c r="E29" s="288"/>
      <c r="F29" s="288"/>
      <c r="G29" s="288"/>
      <c r="H29" s="288"/>
      <c r="I29" s="288"/>
      <c r="J29" s="288"/>
      <c r="K29" s="288"/>
      <c r="L29" s="288"/>
      <c r="M29" s="288"/>
      <c r="N29" s="288"/>
      <c r="O29" s="288"/>
      <c r="P29" s="288"/>
      <c r="Q29" s="288"/>
      <c r="R29" s="288"/>
      <c r="S29" s="288"/>
      <c r="T29" s="288"/>
      <c r="U29" s="288"/>
      <c r="V29" s="288"/>
      <c r="W29" s="288"/>
      <c r="X29" s="288"/>
      <c r="Y29" s="288"/>
      <c r="Z29" s="288"/>
      <c r="AA29" s="288"/>
      <c r="AB29" s="288"/>
      <c r="AC29" s="288"/>
      <c r="AD29" s="288"/>
      <c r="AE29" s="288"/>
      <c r="AF29" s="288"/>
      <c r="AG29" s="288"/>
      <c r="AH29" s="288"/>
      <c r="AI29" s="288"/>
    </row>
    <row r="30" spans="1:35" s="272" customFormat="1" ht="20.25" customHeight="1">
      <c r="A30" s="288" t="s">
        <v>328</v>
      </c>
      <c r="B30" s="288"/>
      <c r="C30" s="288"/>
      <c r="D30" s="288"/>
      <c r="E30" s="288"/>
      <c r="F30" s="288"/>
      <c r="G30" s="288"/>
      <c r="H30" s="288"/>
      <c r="I30" s="288"/>
      <c r="J30" s="288"/>
      <c r="K30" s="288"/>
      <c r="L30" s="288"/>
      <c r="M30" s="288"/>
      <c r="N30" s="288"/>
      <c r="O30" s="288"/>
      <c r="P30" s="288"/>
      <c r="Q30" s="288"/>
      <c r="R30" s="288"/>
      <c r="S30" s="288"/>
      <c r="T30" s="288"/>
      <c r="U30" s="288"/>
      <c r="V30" s="288"/>
      <c r="W30" s="288"/>
      <c r="X30" s="288"/>
      <c r="Y30" s="288"/>
      <c r="Z30" s="288"/>
      <c r="AA30" s="288"/>
      <c r="AB30" s="288"/>
      <c r="AC30" s="288"/>
      <c r="AD30" s="288"/>
      <c r="AE30" s="288"/>
      <c r="AF30" s="288"/>
      <c r="AG30" s="288"/>
      <c r="AH30" s="288"/>
      <c r="AI30" s="288"/>
    </row>
    <row r="31" spans="1:35" ht="19.5" customHeight="1">
      <c r="A31" s="289"/>
      <c r="B31" s="289"/>
      <c r="C31" s="289"/>
      <c r="D31" s="289"/>
      <c r="E31" s="289"/>
    </row>
    <row r="32" spans="1:35" ht="19.5" customHeight="1">
      <c r="A32" s="290"/>
      <c r="B32" s="290"/>
      <c r="C32" s="290"/>
      <c r="D32" s="290"/>
      <c r="E32" s="290"/>
    </row>
    <row r="33" spans="1:5" ht="19.5" customHeight="1">
      <c r="A33" s="291"/>
      <c r="B33" s="291"/>
      <c r="C33" s="291"/>
      <c r="D33" s="291"/>
      <c r="E33" s="291"/>
    </row>
    <row r="34" spans="1:5" ht="24.9" customHeight="1"/>
  </sheetData>
  <sheetProtection algorithmName="SHA-512" hashValue="Guzfc1iGq7Zuk4C6Vqq747szOk3meD35ofT6tWs6T80FX+Ql0Ku2qHI1SD4Gc2ySP0rK86qpENH2hj4b7BJFhg==" saltValue="6YklKNJRM8vjNcw97ZB+Bw==" spinCount="100000" sheet="1" selectLockedCells="1"/>
  <protectedRanges>
    <protectedRange sqref="AN1" name="範囲4"/>
    <protectedRange sqref="AN1" name="範囲2"/>
    <protectedRange sqref="A2" name="範囲1"/>
    <protectedRange sqref="AN1" name="範囲3"/>
  </protectedRanges>
  <mergeCells count="73">
    <mergeCell ref="A26:H26"/>
    <mergeCell ref="AH1:AI1"/>
    <mergeCell ref="Y2:AI2"/>
    <mergeCell ref="K4:AA4"/>
    <mergeCell ref="K5:AA5"/>
    <mergeCell ref="Q8:U9"/>
    <mergeCell ref="V8:AI9"/>
    <mergeCell ref="L6:Z7"/>
    <mergeCell ref="Q10:U10"/>
    <mergeCell ref="V10:AI10"/>
    <mergeCell ref="Q11:U11"/>
    <mergeCell ref="AH11:AI11"/>
    <mergeCell ref="A14:AI15"/>
    <mergeCell ref="T16:U16"/>
    <mergeCell ref="V16:X16"/>
    <mergeCell ref="V11:AG11"/>
    <mergeCell ref="Q12:AI12"/>
    <mergeCell ref="I26:X26"/>
    <mergeCell ref="Y16:Z16"/>
    <mergeCell ref="AA16:AB16"/>
    <mergeCell ref="AC16:AD16"/>
    <mergeCell ref="AE16:AG16"/>
    <mergeCell ref="A17:M17"/>
    <mergeCell ref="P17:Q17"/>
    <mergeCell ref="R17:S17"/>
    <mergeCell ref="T17:U17"/>
    <mergeCell ref="V17:X17"/>
    <mergeCell ref="Y17:Z17"/>
    <mergeCell ref="AA17:AB17"/>
    <mergeCell ref="AC17:AD17"/>
    <mergeCell ref="AE17:AG17"/>
    <mergeCell ref="A16:M16"/>
    <mergeCell ref="P16:Q16"/>
    <mergeCell ref="R16:S16"/>
    <mergeCell ref="A18:M19"/>
    <mergeCell ref="N18:O18"/>
    <mergeCell ref="P18:Q18"/>
    <mergeCell ref="R18:S18"/>
    <mergeCell ref="T18:U18"/>
    <mergeCell ref="N19:O19"/>
    <mergeCell ref="P19:Q19"/>
    <mergeCell ref="R19:S19"/>
    <mergeCell ref="T19:U19"/>
    <mergeCell ref="V18:X18"/>
    <mergeCell ref="Y18:Z18"/>
    <mergeCell ref="AA18:AB18"/>
    <mergeCell ref="AC18:AD18"/>
    <mergeCell ref="AE18:AG18"/>
    <mergeCell ref="A23:AH24"/>
    <mergeCell ref="A20:M21"/>
    <mergeCell ref="Y21:Z21"/>
    <mergeCell ref="N20:O20"/>
    <mergeCell ref="P20:Q20"/>
    <mergeCell ref="R20:S20"/>
    <mergeCell ref="T20:U20"/>
    <mergeCell ref="V20:X20"/>
    <mergeCell ref="N21:O21"/>
    <mergeCell ref="P21:Q21"/>
    <mergeCell ref="R21:S21"/>
    <mergeCell ref="T21:U21"/>
    <mergeCell ref="V21:X21"/>
    <mergeCell ref="Y20:Z20"/>
    <mergeCell ref="AA20:AB20"/>
    <mergeCell ref="AC20:AD20"/>
    <mergeCell ref="AA21:AB21"/>
    <mergeCell ref="AC21:AD21"/>
    <mergeCell ref="AE21:AG21"/>
    <mergeCell ref="V19:X19"/>
    <mergeCell ref="Y19:Z19"/>
    <mergeCell ref="AA19:AB19"/>
    <mergeCell ref="AC19:AD19"/>
    <mergeCell ref="AE19:AG19"/>
    <mergeCell ref="AE20:AG20"/>
  </mergeCells>
  <phoneticPr fontId="4"/>
  <conditionalFormatting sqref="A4:AI10 A11:V11 AH11:AI11 A12:Q12">
    <cfRule type="expression" dxfId="4" priority="1">
      <formula>$AO$4="不要"</formula>
    </cfRule>
  </conditionalFormatting>
  <printOptions horizontalCentered="1" verticalCentered="1"/>
  <pageMargins left="0.59055118110236227" right="0.59055118110236227" top="0" bottom="0" header="0" footer="0"/>
  <pageSetup paperSize="9" orientation="portrait" r:id="rId1"/>
  <headerFooter alignWithMargins="0"/>
  <ignoredErrors>
    <ignoredError sqref="V9:AI9 W8:AI8 W10:AI10" unlockedFormula="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tabColor theme="8" tint="0.59999389629810485"/>
    <pageSetUpPr fitToPage="1"/>
  </sheetPr>
  <dimension ref="A1:AN54"/>
  <sheetViews>
    <sheetView view="pageBreakPreview" topLeftCell="A17" zoomScale="85" zoomScaleNormal="100" zoomScaleSheetLayoutView="85" workbookViewId="0">
      <selection activeCell="A14" sqref="A14:AA18"/>
    </sheetView>
  </sheetViews>
  <sheetFormatPr defaultColWidth="3.109375" defaultRowHeight="13.2"/>
  <cols>
    <col min="1" max="5" width="3.109375" style="215"/>
    <col min="6" max="6" width="4.44140625" style="215" bestFit="1" customWidth="1"/>
    <col min="7" max="26" width="3.109375" style="215"/>
    <col min="27" max="27" width="3.109375" style="215" customWidth="1"/>
    <col min="28" max="28" width="15.33203125" style="215" bestFit="1" customWidth="1"/>
    <col min="29" max="29" width="3.6640625" style="215" bestFit="1" customWidth="1"/>
    <col min="30" max="30" width="8" style="215" customWidth="1"/>
    <col min="31" max="38" width="3.109375" style="215"/>
    <col min="39" max="39" width="8.44140625" style="215" bestFit="1" customWidth="1"/>
    <col min="40" max="40" width="4.44140625" style="215" customWidth="1"/>
    <col min="41" max="261" width="3.109375" style="215"/>
    <col min="262" max="262" width="4.44140625" style="215" bestFit="1" customWidth="1"/>
    <col min="263" max="517" width="3.109375" style="215"/>
    <col min="518" max="518" width="4.44140625" style="215" bestFit="1" customWidth="1"/>
    <col min="519" max="773" width="3.109375" style="215"/>
    <col min="774" max="774" width="4.44140625" style="215" bestFit="1" customWidth="1"/>
    <col min="775" max="1029" width="3.109375" style="215"/>
    <col min="1030" max="1030" width="4.44140625" style="215" bestFit="1" customWidth="1"/>
    <col min="1031" max="1285" width="3.109375" style="215"/>
    <col min="1286" max="1286" width="4.44140625" style="215" bestFit="1" customWidth="1"/>
    <col min="1287" max="1541" width="3.109375" style="215"/>
    <col min="1542" max="1542" width="4.44140625" style="215" bestFit="1" customWidth="1"/>
    <col min="1543" max="1797" width="3.109375" style="215"/>
    <col min="1798" max="1798" width="4.44140625" style="215" bestFit="1" customWidth="1"/>
    <col min="1799" max="2053" width="3.109375" style="215"/>
    <col min="2054" max="2054" width="4.44140625" style="215" bestFit="1" customWidth="1"/>
    <col min="2055" max="2309" width="3.109375" style="215"/>
    <col min="2310" max="2310" width="4.44140625" style="215" bestFit="1" customWidth="1"/>
    <col min="2311" max="2565" width="3.109375" style="215"/>
    <col min="2566" max="2566" width="4.44140625" style="215" bestFit="1" customWidth="1"/>
    <col min="2567" max="2821" width="3.109375" style="215"/>
    <col min="2822" max="2822" width="4.44140625" style="215" bestFit="1" customWidth="1"/>
    <col min="2823" max="3077" width="3.109375" style="215"/>
    <col min="3078" max="3078" width="4.44140625" style="215" bestFit="1" customWidth="1"/>
    <col min="3079" max="3333" width="3.109375" style="215"/>
    <col min="3334" max="3334" width="4.44140625" style="215" bestFit="1" customWidth="1"/>
    <col min="3335" max="3589" width="3.109375" style="215"/>
    <col min="3590" max="3590" width="4.44140625" style="215" bestFit="1" customWidth="1"/>
    <col min="3591" max="3845" width="3.109375" style="215"/>
    <col min="3846" max="3846" width="4.44140625" style="215" bestFit="1" customWidth="1"/>
    <col min="3847" max="4101" width="3.109375" style="215"/>
    <col min="4102" max="4102" width="4.44140625" style="215" bestFit="1" customWidth="1"/>
    <col min="4103" max="4357" width="3.109375" style="215"/>
    <col min="4358" max="4358" width="4.44140625" style="215" bestFit="1" customWidth="1"/>
    <col min="4359" max="4613" width="3.109375" style="215"/>
    <col min="4614" max="4614" width="4.44140625" style="215" bestFit="1" customWidth="1"/>
    <col min="4615" max="4869" width="3.109375" style="215"/>
    <col min="4870" max="4870" width="4.44140625" style="215" bestFit="1" customWidth="1"/>
    <col min="4871" max="5125" width="3.109375" style="215"/>
    <col min="5126" max="5126" width="4.44140625" style="215" bestFit="1" customWidth="1"/>
    <col min="5127" max="5381" width="3.109375" style="215"/>
    <col min="5382" max="5382" width="4.44140625" style="215" bestFit="1" customWidth="1"/>
    <col min="5383" max="5637" width="3.109375" style="215"/>
    <col min="5638" max="5638" width="4.44140625" style="215" bestFit="1" customWidth="1"/>
    <col min="5639" max="5893" width="3.109375" style="215"/>
    <col min="5894" max="5894" width="4.44140625" style="215" bestFit="1" customWidth="1"/>
    <col min="5895" max="6149" width="3.109375" style="215"/>
    <col min="6150" max="6150" width="4.44140625" style="215" bestFit="1" customWidth="1"/>
    <col min="6151" max="6405" width="3.109375" style="215"/>
    <col min="6406" max="6406" width="4.44140625" style="215" bestFit="1" customWidth="1"/>
    <col min="6407" max="6661" width="3.109375" style="215"/>
    <col min="6662" max="6662" width="4.44140625" style="215" bestFit="1" customWidth="1"/>
    <col min="6663" max="6917" width="3.109375" style="215"/>
    <col min="6918" max="6918" width="4.44140625" style="215" bestFit="1" customWidth="1"/>
    <col min="6919" max="7173" width="3.109375" style="215"/>
    <col min="7174" max="7174" width="4.44140625" style="215" bestFit="1" customWidth="1"/>
    <col min="7175" max="7429" width="3.109375" style="215"/>
    <col min="7430" max="7430" width="4.44140625" style="215" bestFit="1" customWidth="1"/>
    <col min="7431" max="7685" width="3.109375" style="215"/>
    <col min="7686" max="7686" width="4.44140625" style="215" bestFit="1" customWidth="1"/>
    <col min="7687" max="7941" width="3.109375" style="215"/>
    <col min="7942" max="7942" width="4.44140625" style="215" bestFit="1" customWidth="1"/>
    <col min="7943" max="8197" width="3.109375" style="215"/>
    <col min="8198" max="8198" width="4.44140625" style="215" bestFit="1" customWidth="1"/>
    <col min="8199" max="8453" width="3.109375" style="215"/>
    <col min="8454" max="8454" width="4.44140625" style="215" bestFit="1" customWidth="1"/>
    <col min="8455" max="8709" width="3.109375" style="215"/>
    <col min="8710" max="8710" width="4.44140625" style="215" bestFit="1" customWidth="1"/>
    <col min="8711" max="8965" width="3.109375" style="215"/>
    <col min="8966" max="8966" width="4.44140625" style="215" bestFit="1" customWidth="1"/>
    <col min="8967" max="9221" width="3.109375" style="215"/>
    <col min="9222" max="9222" width="4.44140625" style="215" bestFit="1" customWidth="1"/>
    <col min="9223" max="9477" width="3.109375" style="215"/>
    <col min="9478" max="9478" width="4.44140625" style="215" bestFit="1" customWidth="1"/>
    <col min="9479" max="9733" width="3.109375" style="215"/>
    <col min="9734" max="9734" width="4.44140625" style="215" bestFit="1" customWidth="1"/>
    <col min="9735" max="9989" width="3.109375" style="215"/>
    <col min="9990" max="9990" width="4.44140625" style="215" bestFit="1" customWidth="1"/>
    <col min="9991" max="10245" width="3.109375" style="215"/>
    <col min="10246" max="10246" width="4.44140625" style="215" bestFit="1" customWidth="1"/>
    <col min="10247" max="10501" width="3.109375" style="215"/>
    <col min="10502" max="10502" width="4.44140625" style="215" bestFit="1" customWidth="1"/>
    <col min="10503" max="10757" width="3.109375" style="215"/>
    <col min="10758" max="10758" width="4.44140625" style="215" bestFit="1" customWidth="1"/>
    <col min="10759" max="11013" width="3.109375" style="215"/>
    <col min="11014" max="11014" width="4.44140625" style="215" bestFit="1" customWidth="1"/>
    <col min="11015" max="11269" width="3.109375" style="215"/>
    <col min="11270" max="11270" width="4.44140625" style="215" bestFit="1" customWidth="1"/>
    <col min="11271" max="11525" width="3.109375" style="215"/>
    <col min="11526" max="11526" width="4.44140625" style="215" bestFit="1" customWidth="1"/>
    <col min="11527" max="11781" width="3.109375" style="215"/>
    <col min="11782" max="11782" width="4.44140625" style="215" bestFit="1" customWidth="1"/>
    <col min="11783" max="12037" width="3.109375" style="215"/>
    <col min="12038" max="12038" width="4.44140625" style="215" bestFit="1" customWidth="1"/>
    <col min="12039" max="12293" width="3.109375" style="215"/>
    <col min="12294" max="12294" width="4.44140625" style="215" bestFit="1" customWidth="1"/>
    <col min="12295" max="12549" width="3.109375" style="215"/>
    <col min="12550" max="12550" width="4.44140625" style="215" bestFit="1" customWidth="1"/>
    <col min="12551" max="12805" width="3.109375" style="215"/>
    <col min="12806" max="12806" width="4.44140625" style="215" bestFit="1" customWidth="1"/>
    <col min="12807" max="13061" width="3.109375" style="215"/>
    <col min="13062" max="13062" width="4.44140625" style="215" bestFit="1" customWidth="1"/>
    <col min="13063" max="13317" width="3.109375" style="215"/>
    <col min="13318" max="13318" width="4.44140625" style="215" bestFit="1" customWidth="1"/>
    <col min="13319" max="13573" width="3.109375" style="215"/>
    <col min="13574" max="13574" width="4.44140625" style="215" bestFit="1" customWidth="1"/>
    <col min="13575" max="13829" width="3.109375" style="215"/>
    <col min="13830" max="13830" width="4.44140625" style="215" bestFit="1" customWidth="1"/>
    <col min="13831" max="14085" width="3.109375" style="215"/>
    <col min="14086" max="14086" width="4.44140625" style="215" bestFit="1" customWidth="1"/>
    <col min="14087" max="14341" width="3.109375" style="215"/>
    <col min="14342" max="14342" width="4.44140625" style="215" bestFit="1" customWidth="1"/>
    <col min="14343" max="14597" width="3.109375" style="215"/>
    <col min="14598" max="14598" width="4.44140625" style="215" bestFit="1" customWidth="1"/>
    <col min="14599" max="14853" width="3.109375" style="215"/>
    <col min="14854" max="14854" width="4.44140625" style="215" bestFit="1" customWidth="1"/>
    <col min="14855" max="15109" width="3.109375" style="215"/>
    <col min="15110" max="15110" width="4.44140625" style="215" bestFit="1" customWidth="1"/>
    <col min="15111" max="15365" width="3.109375" style="215"/>
    <col min="15366" max="15366" width="4.44140625" style="215" bestFit="1" customWidth="1"/>
    <col min="15367" max="15621" width="3.109375" style="215"/>
    <col min="15622" max="15622" width="4.44140625" style="215" bestFit="1" customWidth="1"/>
    <col min="15623" max="15877" width="3.109375" style="215"/>
    <col min="15878" max="15878" width="4.44140625" style="215" bestFit="1" customWidth="1"/>
    <col min="15879" max="16133" width="3.109375" style="215"/>
    <col min="16134" max="16134" width="4.44140625" style="215" bestFit="1" customWidth="1"/>
    <col min="16135" max="16384" width="3.109375" style="215"/>
  </cols>
  <sheetData>
    <row r="1" spans="1:40" ht="29.25" customHeight="1">
      <c r="A1" s="214" t="s">
        <v>1714</v>
      </c>
      <c r="B1" s="214"/>
      <c r="C1" s="214"/>
      <c r="D1" s="214"/>
      <c r="E1" s="214"/>
      <c r="G1" s="214"/>
      <c r="H1" s="214"/>
      <c r="I1" s="214"/>
      <c r="J1" s="214"/>
      <c r="K1" s="214"/>
      <c r="L1" s="214"/>
      <c r="M1" s="214"/>
      <c r="N1" s="214"/>
      <c r="O1" s="214"/>
      <c r="P1" s="214"/>
      <c r="Q1" s="214"/>
      <c r="R1" s="214"/>
      <c r="S1" s="214"/>
      <c r="T1" s="214"/>
      <c r="U1" s="214"/>
      <c r="V1" s="214"/>
      <c r="W1" s="214"/>
      <c r="X1" s="214"/>
      <c r="Y1" s="214"/>
      <c r="Z1" s="1155" t="e">
        <f>別紙5【要入力】!AE1</f>
        <v>#N/A</v>
      </c>
      <c r="AA1" s="1155"/>
      <c r="AN1" s="215">
        <f>SUM(別紙5【要入力】!H22:AE22,'別紙6-1【要入力】'!B22:Y22)</f>
        <v>0</v>
      </c>
    </row>
    <row r="2" spans="1:40" ht="14.25" customHeight="1">
      <c r="A2" s="214"/>
      <c r="B2" s="214"/>
      <c r="C2" s="214"/>
      <c r="D2" s="214"/>
      <c r="E2" s="214"/>
      <c r="F2" s="214"/>
      <c r="G2" s="214"/>
      <c r="H2" s="214"/>
      <c r="I2" s="214"/>
      <c r="J2" s="214"/>
      <c r="K2" s="214"/>
      <c r="L2" s="214"/>
      <c r="M2" s="214"/>
      <c r="N2" s="214"/>
      <c r="O2" s="214"/>
      <c r="P2" s="214"/>
      <c r="Q2" s="214"/>
      <c r="R2" s="214"/>
      <c r="S2" s="214"/>
      <c r="T2" s="1156">
        <v>45382</v>
      </c>
      <c r="U2" s="1157"/>
      <c r="V2" s="1157"/>
      <c r="W2" s="1157"/>
      <c r="X2" s="1157"/>
      <c r="Y2" s="1157"/>
      <c r="Z2" s="1157"/>
      <c r="AA2" s="1157"/>
    </row>
    <row r="3" spans="1:40" ht="14.25" customHeight="1">
      <c r="A3" s="214"/>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row>
    <row r="4" spans="1:40" ht="14.4">
      <c r="A4" s="214"/>
      <c r="B4" s="214"/>
      <c r="C4" s="214"/>
      <c r="D4" s="214"/>
      <c r="E4" s="214"/>
      <c r="F4" s="214"/>
      <c r="G4" s="214"/>
      <c r="H4" s="214"/>
      <c r="I4" s="214"/>
      <c r="J4" s="214"/>
      <c r="K4" s="214"/>
      <c r="L4" s="214"/>
      <c r="M4" s="214"/>
      <c r="N4" s="214"/>
      <c r="O4" s="214"/>
      <c r="P4" s="214"/>
      <c r="Q4" s="214"/>
      <c r="R4" s="214"/>
      <c r="S4" s="214"/>
      <c r="T4" s="214"/>
      <c r="U4" s="214"/>
      <c r="V4" s="214"/>
      <c r="W4" s="214"/>
      <c r="X4" s="214"/>
      <c r="Y4" s="214"/>
      <c r="Z4" s="214"/>
      <c r="AA4" s="214"/>
      <c r="AC4" s="131" t="e">
        <f>VLOOKUP('説明（入力箇所有　必ずお読みください）'!$C$18,施設情報!$A$4:$BD$215,29,0)</f>
        <v>#N/A</v>
      </c>
      <c r="AD4" s="150" t="e">
        <f>IF(AC4=0,"不要",IF(AND(O26=H26,O30=H30,O34=H34),"不要","必要"))</f>
        <v>#N/A</v>
      </c>
      <c r="AE4" s="215" t="s">
        <v>1723</v>
      </c>
    </row>
    <row r="5" spans="1:40" ht="21" customHeight="1">
      <c r="A5" s="214"/>
      <c r="B5" s="214"/>
      <c r="C5" s="214"/>
      <c r="D5" s="214"/>
      <c r="E5" s="214"/>
      <c r="F5" s="214"/>
      <c r="G5" s="214"/>
      <c r="H5" s="1158" t="s">
        <v>214</v>
      </c>
      <c r="I5" s="1158"/>
      <c r="J5" s="1158"/>
      <c r="K5" s="1158"/>
      <c r="L5" s="1158"/>
      <c r="M5" s="1158"/>
      <c r="N5" s="1158"/>
      <c r="O5" s="1158"/>
      <c r="P5" s="1158"/>
      <c r="Q5" s="1158"/>
      <c r="R5" s="1158"/>
      <c r="S5" s="1158"/>
      <c r="T5" s="214"/>
      <c r="U5" s="214"/>
      <c r="V5" s="214"/>
      <c r="W5" s="214"/>
      <c r="X5" s="214"/>
      <c r="Y5" s="214"/>
      <c r="Z5" s="214"/>
      <c r="AA5" s="214"/>
    </row>
    <row r="6" spans="1:40" ht="21" customHeight="1">
      <c r="A6" s="214"/>
      <c r="B6" s="214"/>
      <c r="C6" s="214"/>
      <c r="D6" s="214"/>
      <c r="E6" s="214"/>
      <c r="F6" s="214"/>
      <c r="G6" s="214"/>
      <c r="H6" s="1158" t="s">
        <v>215</v>
      </c>
      <c r="I6" s="1158"/>
      <c r="J6" s="1158"/>
      <c r="K6" s="1158"/>
      <c r="L6" s="1158"/>
      <c r="M6" s="1158"/>
      <c r="N6" s="1158"/>
      <c r="O6" s="1158"/>
      <c r="P6" s="1158"/>
      <c r="Q6" s="1158"/>
      <c r="R6" s="1158"/>
      <c r="S6" s="1158"/>
      <c r="T6" s="214"/>
      <c r="U6" s="214"/>
      <c r="V6" s="214"/>
      <c r="W6" s="214"/>
      <c r="X6" s="214"/>
      <c r="Y6" s="214"/>
      <c r="Z6" s="214"/>
      <c r="AA6" s="214"/>
    </row>
    <row r="7" spans="1:40" ht="14.4">
      <c r="A7" s="214"/>
      <c r="B7" s="214"/>
      <c r="C7" s="214"/>
      <c r="D7" s="214"/>
      <c r="E7" s="214"/>
      <c r="F7" s="214"/>
      <c r="G7" s="1159" t="s">
        <v>1670</v>
      </c>
      <c r="H7" s="1159"/>
      <c r="I7" s="1159"/>
      <c r="J7" s="1159"/>
      <c r="K7" s="1159"/>
      <c r="L7" s="1159"/>
      <c r="M7" s="1159"/>
      <c r="N7" s="1159"/>
      <c r="O7" s="1159"/>
      <c r="P7" s="1159"/>
      <c r="Q7" s="1159"/>
      <c r="R7" s="1159"/>
      <c r="S7" s="1159"/>
      <c r="T7" s="1159"/>
      <c r="U7" s="214"/>
      <c r="V7" s="214"/>
      <c r="W7" s="214"/>
      <c r="X7" s="214"/>
      <c r="Y7" s="214"/>
      <c r="Z7" s="214"/>
      <c r="AA7" s="214"/>
    </row>
    <row r="8" spans="1:40" ht="18.75" customHeight="1">
      <c r="A8" s="214" t="s">
        <v>216</v>
      </c>
      <c r="B8" s="214"/>
      <c r="C8" s="214"/>
      <c r="D8" s="214"/>
      <c r="E8" s="214"/>
      <c r="F8" s="214"/>
      <c r="G8" s="1159"/>
      <c r="H8" s="1159"/>
      <c r="I8" s="1159"/>
      <c r="J8" s="1159"/>
      <c r="K8" s="1159"/>
      <c r="L8" s="1159"/>
      <c r="M8" s="1159"/>
      <c r="N8" s="1159"/>
      <c r="O8" s="1159"/>
      <c r="P8" s="1159"/>
      <c r="Q8" s="1159"/>
      <c r="R8" s="1159"/>
      <c r="S8" s="1159"/>
      <c r="T8" s="1159"/>
      <c r="U8" s="216"/>
      <c r="V8" s="216"/>
      <c r="W8" s="216"/>
      <c r="X8" s="216"/>
      <c r="Y8" s="216"/>
      <c r="Z8" s="216"/>
      <c r="AA8" s="216"/>
    </row>
    <row r="9" spans="1:40" ht="36" customHeight="1">
      <c r="A9" s="214"/>
      <c r="B9" s="214"/>
      <c r="C9" s="214"/>
      <c r="D9" s="214"/>
      <c r="E9" s="214"/>
      <c r="F9" s="214"/>
      <c r="G9" s="214"/>
      <c r="H9" s="214"/>
      <c r="I9" s="214"/>
      <c r="J9" s="214"/>
      <c r="K9" s="214"/>
      <c r="L9" s="216" t="s">
        <v>217</v>
      </c>
      <c r="M9" s="216"/>
      <c r="O9" s="1154" t="e">
        <f>VLOOKUP('説明（入力箇所有　必ずお読みください）'!$C$18,施設情報!$A$4:$BD$215,7,0)</f>
        <v>#N/A</v>
      </c>
      <c r="P9" s="1154"/>
      <c r="Q9" s="1154"/>
      <c r="R9" s="1154"/>
      <c r="S9" s="1154"/>
      <c r="T9" s="1154"/>
      <c r="U9" s="1154"/>
      <c r="V9" s="1154"/>
      <c r="W9" s="1154"/>
      <c r="X9" s="1154"/>
      <c r="Y9" s="1154"/>
      <c r="Z9" s="1154"/>
      <c r="AA9" s="1154"/>
    </row>
    <row r="10" spans="1:40" ht="23.25" customHeight="1">
      <c r="A10" s="214"/>
      <c r="B10" s="214"/>
      <c r="C10" s="214"/>
      <c r="D10" s="214"/>
      <c r="E10" s="214"/>
      <c r="F10" s="214"/>
      <c r="G10" s="214"/>
      <c r="H10" s="214"/>
      <c r="I10" s="214"/>
      <c r="J10" s="214"/>
      <c r="K10" s="214"/>
      <c r="L10" s="216" t="s">
        <v>218</v>
      </c>
      <c r="M10" s="216"/>
      <c r="O10" s="1154" t="e">
        <f>VLOOKUP('説明（入力箇所有　必ずお読みください）'!$C$18,施設情報!$A$4:$BD$215,4,0)</f>
        <v>#N/A</v>
      </c>
      <c r="P10" s="1154"/>
      <c r="Q10" s="1154"/>
      <c r="R10" s="1154"/>
      <c r="S10" s="1154"/>
      <c r="T10" s="1154"/>
      <c r="U10" s="1154"/>
      <c r="V10" s="1154"/>
      <c r="W10" s="1154"/>
      <c r="X10" s="1154"/>
      <c r="Y10" s="1154"/>
      <c r="Z10" s="1154"/>
      <c r="AA10" s="1154"/>
    </row>
    <row r="11" spans="1:40" ht="23.25" customHeight="1">
      <c r="A11" s="214"/>
      <c r="B11" s="214"/>
      <c r="C11" s="214"/>
      <c r="D11" s="214"/>
      <c r="E11" s="214"/>
      <c r="F11" s="214"/>
      <c r="G11" s="214"/>
      <c r="H11" s="214"/>
      <c r="I11" s="214"/>
      <c r="J11" s="216" t="s">
        <v>219</v>
      </c>
      <c r="M11" s="216"/>
      <c r="O11" s="1160" t="e">
        <f>VLOOKUP('説明（入力箇所有　必ずお読みください）'!$C$18,施設情報!$A$4:$BD$215,5,0)</f>
        <v>#N/A</v>
      </c>
      <c r="P11" s="1160"/>
      <c r="Q11" s="1160"/>
      <c r="R11" s="1160"/>
      <c r="S11" s="1160"/>
      <c r="T11" s="1160"/>
      <c r="U11" s="1161" t="e">
        <f>VLOOKUP('説明（入力箇所有　必ずお読みください）'!$C$18,施設情報!$A$4:$BD$215,6,0)</f>
        <v>#N/A</v>
      </c>
      <c r="V11" s="1161"/>
      <c r="W11" s="1161"/>
      <c r="X11" s="1161"/>
      <c r="Y11" s="1161"/>
      <c r="Z11" s="1161"/>
      <c r="AA11" s="270" t="s">
        <v>220</v>
      </c>
    </row>
    <row r="12" spans="1:40" ht="23.25" customHeight="1">
      <c r="A12" s="214"/>
      <c r="B12" s="214"/>
      <c r="C12" s="214"/>
      <c r="D12" s="214"/>
      <c r="E12" s="214"/>
      <c r="F12" s="214"/>
      <c r="G12" s="214"/>
      <c r="H12" s="214"/>
      <c r="I12" s="214"/>
      <c r="J12" s="214"/>
      <c r="K12" s="214"/>
      <c r="L12" s="217" t="s">
        <v>221</v>
      </c>
      <c r="M12" s="217"/>
      <c r="N12" s="217"/>
      <c r="O12" s="1162" t="e">
        <f>VLOOKUP('説明（入力箇所有　必ずお読みください）'!$C$18,施設情報!$A$4:$BD$215,3,0)</f>
        <v>#N/A</v>
      </c>
      <c r="P12" s="1162"/>
      <c r="Q12" s="1162"/>
      <c r="R12" s="1162"/>
      <c r="S12" s="1162"/>
      <c r="T12" s="1162"/>
      <c r="U12" s="1162"/>
      <c r="V12" s="1162"/>
      <c r="W12" s="1162"/>
      <c r="X12" s="1162"/>
      <c r="Y12" s="1162"/>
      <c r="Z12" s="1162"/>
      <c r="AA12" s="270"/>
    </row>
    <row r="13" spans="1:40" ht="14.4">
      <c r="A13" s="214"/>
      <c r="B13" s="214"/>
      <c r="C13" s="214"/>
      <c r="D13" s="214"/>
      <c r="E13" s="214"/>
      <c r="F13" s="214"/>
      <c r="G13" s="214"/>
      <c r="H13" s="214"/>
      <c r="I13" s="214"/>
      <c r="J13" s="214"/>
      <c r="K13" s="214"/>
      <c r="L13" s="214"/>
      <c r="M13" s="216"/>
      <c r="N13" s="216"/>
      <c r="O13" s="216"/>
      <c r="P13" s="216"/>
      <c r="Q13" s="216"/>
      <c r="R13" s="216"/>
      <c r="S13" s="216"/>
      <c r="T13" s="216"/>
      <c r="U13" s="216"/>
      <c r="V13" s="216"/>
      <c r="W13" s="216"/>
      <c r="X13" s="216"/>
      <c r="Y13" s="216"/>
      <c r="Z13" s="216"/>
      <c r="AA13" s="216"/>
      <c r="AB13" s="445" t="e">
        <f>VLOOKUP('説明（入力箇所有　必ずお読みください）'!C18,施設情報!$A$4:$BF$215,58,0)</f>
        <v>#N/A</v>
      </c>
    </row>
    <row r="14" spans="1:40" ht="18.75" customHeight="1">
      <c r="A14" s="1163" t="e">
        <f>CONCATENATE("   ",AB13,AB14,AB15,"    ",AB16,"  ",AB17)</f>
        <v>#N/A</v>
      </c>
      <c r="B14" s="1163"/>
      <c r="C14" s="1163"/>
      <c r="D14" s="1163"/>
      <c r="E14" s="1163"/>
      <c r="F14" s="1163"/>
      <c r="G14" s="1163"/>
      <c r="H14" s="1163"/>
      <c r="I14" s="1163"/>
      <c r="J14" s="1163"/>
      <c r="K14" s="1163"/>
      <c r="L14" s="1163"/>
      <c r="M14" s="1163"/>
      <c r="N14" s="1163"/>
      <c r="O14" s="1163"/>
      <c r="P14" s="1163"/>
      <c r="Q14" s="1163"/>
      <c r="R14" s="1163"/>
      <c r="S14" s="1163"/>
      <c r="T14" s="1163"/>
      <c r="U14" s="1163"/>
      <c r="V14" s="1163"/>
      <c r="W14" s="1163"/>
      <c r="X14" s="1163"/>
      <c r="Y14" s="1163"/>
      <c r="Z14" s="1163"/>
      <c r="AA14" s="1163"/>
      <c r="AB14" s="218" t="s">
        <v>1266</v>
      </c>
    </row>
    <row r="15" spans="1:40" ht="18.75" customHeight="1">
      <c r="A15" s="1163"/>
      <c r="B15" s="1163"/>
      <c r="C15" s="1163"/>
      <c r="D15" s="1163"/>
      <c r="E15" s="1163"/>
      <c r="F15" s="1163"/>
      <c r="G15" s="1163"/>
      <c r="H15" s="1163"/>
      <c r="I15" s="1163"/>
      <c r="J15" s="1163"/>
      <c r="K15" s="1163"/>
      <c r="L15" s="1163"/>
      <c r="M15" s="1163"/>
      <c r="N15" s="1163"/>
      <c r="O15" s="1163"/>
      <c r="P15" s="1163"/>
      <c r="Q15" s="1163"/>
      <c r="R15" s="1163"/>
      <c r="S15" s="1163"/>
      <c r="T15" s="1163"/>
      <c r="U15" s="1163"/>
      <c r="V15" s="1163"/>
      <c r="W15" s="1163"/>
      <c r="X15" s="1163"/>
      <c r="Y15" s="1163"/>
      <c r="Z15" s="1163"/>
      <c r="AA15" s="1163"/>
      <c r="AB15" s="218" t="s">
        <v>1376</v>
      </c>
    </row>
    <row r="16" spans="1:40" ht="18.75" customHeight="1">
      <c r="A16" s="1163"/>
      <c r="B16" s="1163"/>
      <c r="C16" s="1163"/>
      <c r="D16" s="1163"/>
      <c r="E16" s="1163"/>
      <c r="F16" s="1163"/>
      <c r="G16" s="1163"/>
      <c r="H16" s="1163"/>
      <c r="I16" s="1163"/>
      <c r="J16" s="1163"/>
      <c r="K16" s="1163"/>
      <c r="L16" s="1163"/>
      <c r="M16" s="1163"/>
      <c r="N16" s="1163"/>
      <c r="O16" s="1163"/>
      <c r="P16" s="1163"/>
      <c r="Q16" s="1163"/>
      <c r="R16" s="1163"/>
      <c r="S16" s="1163"/>
      <c r="T16" s="1163"/>
      <c r="U16" s="1163"/>
      <c r="V16" s="1163"/>
      <c r="W16" s="1163"/>
      <c r="X16" s="1163"/>
      <c r="Y16" s="1163"/>
      <c r="Z16" s="1163"/>
      <c r="AA16" s="1163"/>
      <c r="AB16" s="218" t="e">
        <f>VLOOKUP('説明（入力箇所有　必ずお読みください）'!$C$18,施設情報!$A$4:$BD$215,29,0)</f>
        <v>#N/A</v>
      </c>
    </row>
    <row r="17" spans="1:28" ht="14.4">
      <c r="A17" s="214"/>
      <c r="B17" s="214"/>
      <c r="C17" s="214"/>
      <c r="D17" s="214"/>
      <c r="E17" s="214"/>
      <c r="F17" s="214"/>
      <c r="G17" s="214"/>
      <c r="H17" s="214"/>
      <c r="I17" s="214"/>
      <c r="J17" s="214"/>
      <c r="K17" s="214"/>
      <c r="L17" s="214"/>
      <c r="M17" s="214"/>
      <c r="N17" s="214"/>
      <c r="O17" s="214"/>
      <c r="P17" s="214"/>
      <c r="Q17" s="214"/>
      <c r="R17" s="214"/>
      <c r="S17" s="214"/>
      <c r="T17" s="214"/>
      <c r="U17" s="214"/>
      <c r="V17" s="214"/>
      <c r="W17" s="214"/>
      <c r="X17" s="214"/>
      <c r="Y17" s="214"/>
      <c r="Z17" s="214"/>
      <c r="AA17" s="214"/>
      <c r="AB17" s="218" t="s">
        <v>1713</v>
      </c>
    </row>
    <row r="18" spans="1:28" ht="14.4">
      <c r="A18" s="214"/>
      <c r="B18" s="214"/>
      <c r="C18" s="214"/>
      <c r="D18" s="214"/>
      <c r="E18" s="214"/>
      <c r="F18" s="214"/>
      <c r="G18" s="214"/>
      <c r="H18" s="214"/>
      <c r="I18" s="214"/>
      <c r="J18" s="214"/>
      <c r="K18" s="214"/>
      <c r="L18" s="214"/>
      <c r="M18" s="214"/>
      <c r="N18" s="214"/>
      <c r="O18" s="214"/>
      <c r="P18" s="214"/>
      <c r="Q18" s="214"/>
      <c r="R18" s="214"/>
      <c r="S18" s="214"/>
      <c r="T18" s="214"/>
      <c r="U18" s="214"/>
      <c r="V18" s="214"/>
      <c r="W18" s="214"/>
      <c r="X18" s="214"/>
      <c r="Y18" s="214"/>
      <c r="Z18" s="214"/>
      <c r="AA18" s="214"/>
    </row>
    <row r="19" spans="1:28" ht="19.2">
      <c r="A19" s="219"/>
      <c r="B19" s="1164" t="s">
        <v>222</v>
      </c>
      <c r="C19" s="1164"/>
      <c r="D19" s="1164"/>
      <c r="E19" s="1164"/>
      <c r="F19" s="1164"/>
      <c r="G19" s="1164"/>
      <c r="H19" s="1164"/>
      <c r="I19" s="219"/>
      <c r="J19" s="219"/>
      <c r="K19" s="1165" t="e">
        <f>V38</f>
        <v>#N/A</v>
      </c>
      <c r="L19" s="1165"/>
      <c r="M19" s="1165"/>
      <c r="N19" s="1165"/>
      <c r="O19" s="1165"/>
      <c r="P19" s="1165"/>
      <c r="Q19" s="219"/>
      <c r="R19" s="219"/>
      <c r="S19" s="219" t="s">
        <v>223</v>
      </c>
      <c r="T19" s="214"/>
      <c r="U19" s="214"/>
      <c r="V19" s="214"/>
      <c r="W19" s="214"/>
      <c r="X19" s="214"/>
      <c r="Y19" s="214"/>
      <c r="Z19" s="214"/>
      <c r="AA19" s="214"/>
    </row>
    <row r="20" spans="1:28" ht="14.4">
      <c r="A20" s="214"/>
      <c r="B20" s="214"/>
      <c r="C20" s="214"/>
      <c r="D20" s="214"/>
      <c r="E20" s="214"/>
      <c r="F20" s="214"/>
      <c r="G20" s="214"/>
      <c r="H20" s="214"/>
      <c r="I20" s="214"/>
      <c r="J20" s="214"/>
      <c r="K20" s="214"/>
      <c r="L20" s="214"/>
      <c r="M20" s="214"/>
      <c r="N20" s="214"/>
      <c r="O20" s="214"/>
      <c r="P20" s="214"/>
      <c r="Q20" s="214"/>
      <c r="R20" s="214"/>
      <c r="S20" s="214"/>
      <c r="T20" s="214"/>
      <c r="U20" s="214"/>
      <c r="V20" s="214"/>
      <c r="W20" s="214"/>
      <c r="X20" s="214"/>
      <c r="Y20" s="214"/>
      <c r="Z20" s="214"/>
      <c r="AA20" s="214"/>
    </row>
    <row r="21" spans="1:28" ht="15" thickBot="1">
      <c r="A21" s="214"/>
      <c r="B21" s="214"/>
      <c r="C21" s="214"/>
      <c r="D21" s="214"/>
      <c r="E21" s="214"/>
      <c r="F21" s="214"/>
      <c r="G21" s="214"/>
      <c r="H21" s="214"/>
      <c r="I21" s="214"/>
      <c r="J21" s="214"/>
      <c r="K21" s="214"/>
      <c r="L21" s="214"/>
      <c r="M21" s="214"/>
      <c r="N21" s="214"/>
      <c r="O21" s="214"/>
      <c r="P21" s="214"/>
      <c r="Q21" s="214"/>
      <c r="R21" s="214"/>
      <c r="S21" s="214"/>
      <c r="T21" s="214"/>
      <c r="U21" s="214"/>
      <c r="V21" s="214"/>
      <c r="W21" s="214"/>
      <c r="X21" s="214"/>
      <c r="Y21" s="214"/>
      <c r="Z21" s="214"/>
      <c r="AA21" s="214"/>
    </row>
    <row r="22" spans="1:28" ht="14.4">
      <c r="A22" s="482"/>
      <c r="B22" s="483"/>
      <c r="C22" s="483"/>
      <c r="D22" s="483"/>
      <c r="E22" s="483"/>
      <c r="F22" s="484"/>
      <c r="G22" s="483"/>
      <c r="H22" s="483"/>
      <c r="I22" s="483"/>
      <c r="J22" s="483"/>
      <c r="K22" s="483"/>
      <c r="L22" s="483"/>
      <c r="M22" s="484"/>
      <c r="N22" s="483"/>
      <c r="O22" s="483"/>
      <c r="P22" s="483"/>
      <c r="Q22" s="483"/>
      <c r="R22" s="483"/>
      <c r="S22" s="483"/>
      <c r="T22" s="484"/>
      <c r="U22" s="483"/>
      <c r="V22" s="483"/>
      <c r="W22" s="483"/>
      <c r="X22" s="483"/>
      <c r="Y22" s="483"/>
      <c r="Z22" s="483"/>
      <c r="AA22" s="485"/>
    </row>
    <row r="23" spans="1:28" ht="14.4">
      <c r="A23" s="486"/>
      <c r="B23" s="214"/>
      <c r="C23" s="214"/>
      <c r="D23" s="214"/>
      <c r="E23" s="214"/>
      <c r="F23" s="487"/>
      <c r="G23" s="1175" t="s">
        <v>224</v>
      </c>
      <c r="H23" s="1176"/>
      <c r="I23" s="1176"/>
      <c r="J23" s="1176"/>
      <c r="K23" s="1176"/>
      <c r="L23" s="1176"/>
      <c r="M23" s="1177"/>
      <c r="N23" s="1175" t="s">
        <v>225</v>
      </c>
      <c r="O23" s="1176"/>
      <c r="P23" s="1176"/>
      <c r="Q23" s="1176"/>
      <c r="R23" s="1176"/>
      <c r="S23" s="1176"/>
      <c r="T23" s="1177"/>
      <c r="U23" s="1175" t="s">
        <v>226</v>
      </c>
      <c r="V23" s="1176"/>
      <c r="W23" s="1176"/>
      <c r="X23" s="1176"/>
      <c r="Y23" s="1176"/>
      <c r="Z23" s="1176"/>
      <c r="AA23" s="1178"/>
    </row>
    <row r="24" spans="1:28" ht="14.4">
      <c r="A24" s="486"/>
      <c r="B24" s="214"/>
      <c r="C24" s="214"/>
      <c r="D24" s="214"/>
      <c r="E24" s="214"/>
      <c r="F24" s="487"/>
      <c r="G24" s="1175"/>
      <c r="H24" s="1176"/>
      <c r="I24" s="1176"/>
      <c r="J24" s="1176"/>
      <c r="K24" s="1176"/>
      <c r="L24" s="1176"/>
      <c r="M24" s="1177"/>
      <c r="N24" s="1175"/>
      <c r="O24" s="1176"/>
      <c r="P24" s="1176"/>
      <c r="Q24" s="1176"/>
      <c r="R24" s="1176"/>
      <c r="S24" s="1176"/>
      <c r="T24" s="1177"/>
      <c r="U24" s="1175"/>
      <c r="V24" s="1176"/>
      <c r="W24" s="1176"/>
      <c r="X24" s="1176"/>
      <c r="Y24" s="1176"/>
      <c r="Z24" s="1176"/>
      <c r="AA24" s="1178"/>
    </row>
    <row r="25" spans="1:28" ht="14.4">
      <c r="A25" s="220"/>
      <c r="B25" s="219"/>
      <c r="C25" s="219"/>
      <c r="D25" s="219"/>
      <c r="E25" s="219"/>
      <c r="F25" s="221"/>
      <c r="G25" s="219"/>
      <c r="H25" s="219"/>
      <c r="I25" s="219"/>
      <c r="J25" s="219"/>
      <c r="K25" s="219"/>
      <c r="L25" s="219"/>
      <c r="M25" s="221"/>
      <c r="N25" s="219"/>
      <c r="O25" s="219"/>
      <c r="P25" s="219"/>
      <c r="Q25" s="219"/>
      <c r="R25" s="219"/>
      <c r="S25" s="219"/>
      <c r="T25" s="221"/>
      <c r="U25" s="219"/>
      <c r="V25" s="219"/>
      <c r="W25" s="219"/>
      <c r="X25" s="219"/>
      <c r="Y25" s="219"/>
      <c r="Z25" s="219"/>
      <c r="AA25" s="488"/>
    </row>
    <row r="26" spans="1:28" ht="14.4">
      <c r="A26" s="222"/>
      <c r="B26" s="489"/>
      <c r="C26" s="489"/>
      <c r="D26" s="489"/>
      <c r="E26" s="489"/>
      <c r="F26" s="223"/>
      <c r="G26" s="489"/>
      <c r="H26" s="1166">
        <f>別紙８【要入力】!I23</f>
        <v>0</v>
      </c>
      <c r="I26" s="1166"/>
      <c r="J26" s="1166"/>
      <c r="K26" s="1166"/>
      <c r="L26" s="1166"/>
      <c r="M26" s="223"/>
      <c r="N26" s="489"/>
      <c r="O26" s="1168" t="e">
        <f>VLOOKUP('説明（入力箇所有　必ずお読みください）'!$C$18,施設情報!$A$4:$BD$215,18,0)</f>
        <v>#N/A</v>
      </c>
      <c r="P26" s="1168"/>
      <c r="Q26" s="1168"/>
      <c r="R26" s="1168"/>
      <c r="S26" s="1168"/>
      <c r="T26" s="223"/>
      <c r="U26" s="489"/>
      <c r="V26" s="1179" t="e">
        <f>H26-O26</f>
        <v>#N/A</v>
      </c>
      <c r="W26" s="1179"/>
      <c r="X26" s="1179"/>
      <c r="Y26" s="1179"/>
      <c r="Z26" s="1179"/>
      <c r="AA26" s="490"/>
    </row>
    <row r="27" spans="1:28" ht="14.4">
      <c r="A27" s="1172" t="s">
        <v>227</v>
      </c>
      <c r="B27" s="1173"/>
      <c r="C27" s="1173"/>
      <c r="D27" s="1173"/>
      <c r="E27" s="1173"/>
      <c r="F27" s="1174"/>
      <c r="G27" s="214"/>
      <c r="H27" s="1167"/>
      <c r="I27" s="1167"/>
      <c r="J27" s="1167"/>
      <c r="K27" s="1167"/>
      <c r="L27" s="1167"/>
      <c r="M27" s="487"/>
      <c r="N27" s="214"/>
      <c r="O27" s="1169"/>
      <c r="P27" s="1169"/>
      <c r="Q27" s="1169"/>
      <c r="R27" s="1169"/>
      <c r="S27" s="1169"/>
      <c r="T27" s="487"/>
      <c r="U27" s="214"/>
      <c r="V27" s="1180"/>
      <c r="W27" s="1180"/>
      <c r="X27" s="1180"/>
      <c r="Y27" s="1180"/>
      <c r="Z27" s="1180"/>
      <c r="AA27" s="491"/>
    </row>
    <row r="28" spans="1:28" ht="14.4">
      <c r="A28" s="1172"/>
      <c r="B28" s="1173"/>
      <c r="C28" s="1173"/>
      <c r="D28" s="1173"/>
      <c r="E28" s="1173"/>
      <c r="F28" s="1174"/>
      <c r="G28" s="214"/>
      <c r="H28" s="214"/>
      <c r="I28" s="214"/>
      <c r="J28" s="214"/>
      <c r="K28" s="214"/>
      <c r="L28" s="214" t="s">
        <v>223</v>
      </c>
      <c r="M28" s="487"/>
      <c r="N28" s="214"/>
      <c r="O28" s="214"/>
      <c r="P28" s="214"/>
      <c r="Q28" s="214"/>
      <c r="R28" s="214"/>
      <c r="S28" s="214" t="s">
        <v>223</v>
      </c>
      <c r="T28" s="487"/>
      <c r="U28" s="214"/>
      <c r="V28" s="214"/>
      <c r="W28" s="214"/>
      <c r="X28" s="214"/>
      <c r="Y28" s="214"/>
      <c r="Z28" s="214" t="s">
        <v>223</v>
      </c>
      <c r="AA28" s="491"/>
    </row>
    <row r="29" spans="1:28" ht="14.4">
      <c r="A29" s="220"/>
      <c r="B29" s="224"/>
      <c r="C29" s="224"/>
      <c r="D29" s="224"/>
      <c r="E29" s="224"/>
      <c r="F29" s="221"/>
      <c r="G29" s="219"/>
      <c r="H29" s="219"/>
      <c r="I29" s="219"/>
      <c r="J29" s="219"/>
      <c r="K29" s="219"/>
      <c r="L29" s="219"/>
      <c r="M29" s="221"/>
      <c r="N29" s="219"/>
      <c r="O29" s="219"/>
      <c r="P29" s="219"/>
      <c r="Q29" s="219"/>
      <c r="R29" s="219"/>
      <c r="S29" s="219"/>
      <c r="T29" s="221"/>
      <c r="U29" s="219"/>
      <c r="V29" s="219"/>
      <c r="W29" s="219"/>
      <c r="X29" s="219"/>
      <c r="Y29" s="219"/>
      <c r="Z29" s="219"/>
      <c r="AA29" s="488"/>
    </row>
    <row r="30" spans="1:28" ht="14.25" customHeight="1">
      <c r="A30" s="486"/>
      <c r="B30" s="492"/>
      <c r="C30" s="492"/>
      <c r="D30" s="492"/>
      <c r="E30" s="492"/>
      <c r="F30" s="487"/>
      <c r="G30" s="489"/>
      <c r="H30" s="1166" t="e">
        <f>別紙８【要入力】!O23</f>
        <v>#N/A</v>
      </c>
      <c r="I30" s="1166"/>
      <c r="J30" s="1166"/>
      <c r="K30" s="1166"/>
      <c r="L30" s="1166"/>
      <c r="M30" s="223"/>
      <c r="N30" s="489"/>
      <c r="O30" s="1168" t="e">
        <f>VLOOKUP('説明（入力箇所有　必ずお読みください）'!$C$18,施設情報!$A$4:$BD$215,19,0)</f>
        <v>#N/A</v>
      </c>
      <c r="P30" s="1168"/>
      <c r="Q30" s="1168"/>
      <c r="R30" s="1168"/>
      <c r="S30" s="1168"/>
      <c r="T30" s="223"/>
      <c r="U30" s="489"/>
      <c r="V30" s="1179" t="e">
        <f>H30-O30</f>
        <v>#N/A</v>
      </c>
      <c r="W30" s="1179"/>
      <c r="X30" s="1179"/>
      <c r="Y30" s="1179"/>
      <c r="Z30" s="1179"/>
      <c r="AA30" s="490"/>
    </row>
    <row r="31" spans="1:28" ht="14.25" customHeight="1">
      <c r="A31" s="1181" t="s">
        <v>228</v>
      </c>
      <c r="B31" s="1182"/>
      <c r="C31" s="1182"/>
      <c r="D31" s="1182"/>
      <c r="E31" s="1182"/>
      <c r="F31" s="1183"/>
      <c r="G31" s="214"/>
      <c r="H31" s="1167"/>
      <c r="I31" s="1167"/>
      <c r="J31" s="1167"/>
      <c r="K31" s="1167"/>
      <c r="L31" s="1167"/>
      <c r="M31" s="487"/>
      <c r="N31" s="214"/>
      <c r="O31" s="1169"/>
      <c r="P31" s="1169"/>
      <c r="Q31" s="1169"/>
      <c r="R31" s="1169"/>
      <c r="S31" s="1169"/>
      <c r="T31" s="487"/>
      <c r="U31" s="214"/>
      <c r="V31" s="1180"/>
      <c r="W31" s="1180"/>
      <c r="X31" s="1180"/>
      <c r="Y31" s="1180"/>
      <c r="Z31" s="1180"/>
      <c r="AA31" s="491"/>
    </row>
    <row r="32" spans="1:28" ht="14.4">
      <c r="A32" s="1181"/>
      <c r="B32" s="1182"/>
      <c r="C32" s="1182"/>
      <c r="D32" s="1182"/>
      <c r="E32" s="1182"/>
      <c r="F32" s="1183"/>
      <c r="G32" s="214"/>
      <c r="H32" s="214"/>
      <c r="I32" s="214"/>
      <c r="J32" s="214"/>
      <c r="K32" s="214"/>
      <c r="L32" s="214" t="s">
        <v>223</v>
      </c>
      <c r="M32" s="487"/>
      <c r="N32" s="214"/>
      <c r="O32" s="214"/>
      <c r="P32" s="214"/>
      <c r="Q32" s="214"/>
      <c r="R32" s="214"/>
      <c r="S32" s="214" t="s">
        <v>223</v>
      </c>
      <c r="T32" s="487"/>
      <c r="U32" s="214"/>
      <c r="V32" s="214"/>
      <c r="W32" s="214"/>
      <c r="X32" s="214"/>
      <c r="Y32" s="214"/>
      <c r="Z32" s="214" t="s">
        <v>223</v>
      </c>
      <c r="AA32" s="491"/>
    </row>
    <row r="33" spans="1:27" ht="14.4">
      <c r="A33" s="486"/>
      <c r="B33" s="492"/>
      <c r="C33" s="492"/>
      <c r="D33" s="492"/>
      <c r="E33" s="492"/>
      <c r="F33" s="487"/>
      <c r="G33" s="219"/>
      <c r="H33" s="219"/>
      <c r="I33" s="219"/>
      <c r="J33" s="219"/>
      <c r="K33" s="219"/>
      <c r="L33" s="219"/>
      <c r="M33" s="221"/>
      <c r="N33" s="219"/>
      <c r="O33" s="219"/>
      <c r="P33" s="219"/>
      <c r="Q33" s="219"/>
      <c r="R33" s="219"/>
      <c r="S33" s="219"/>
      <c r="T33" s="221"/>
      <c r="U33" s="219"/>
      <c r="V33" s="219"/>
      <c r="W33" s="219"/>
      <c r="X33" s="219"/>
      <c r="Y33" s="219"/>
      <c r="Z33" s="219"/>
      <c r="AA33" s="488"/>
    </row>
    <row r="34" spans="1:27" ht="14.25" customHeight="1">
      <c r="A34" s="222"/>
      <c r="B34" s="225"/>
      <c r="C34" s="225"/>
      <c r="D34" s="225"/>
      <c r="E34" s="225"/>
      <c r="F34" s="223"/>
      <c r="G34" s="489"/>
      <c r="H34" s="1166">
        <f>別紙８【要入力】!U23</f>
        <v>0</v>
      </c>
      <c r="I34" s="1166"/>
      <c r="J34" s="1166"/>
      <c r="K34" s="1166"/>
      <c r="L34" s="1166"/>
      <c r="M34" s="223"/>
      <c r="N34" s="489"/>
      <c r="O34" s="1168" t="e">
        <f>VLOOKUP('説明（入力箇所有　必ずお読みください）'!$C$18,施設情報!$A$4:$BD$215,20,0)</f>
        <v>#N/A</v>
      </c>
      <c r="P34" s="1168"/>
      <c r="Q34" s="1168"/>
      <c r="R34" s="1168"/>
      <c r="S34" s="1168"/>
      <c r="T34" s="223"/>
      <c r="U34" s="489"/>
      <c r="V34" s="1170" t="e">
        <f>H34-O34</f>
        <v>#N/A</v>
      </c>
      <c r="W34" s="1170"/>
      <c r="X34" s="1170"/>
      <c r="Y34" s="1170"/>
      <c r="Z34" s="1170"/>
      <c r="AA34" s="490"/>
    </row>
    <row r="35" spans="1:27" ht="14.25" customHeight="1">
      <c r="A35" s="1172" t="s">
        <v>229</v>
      </c>
      <c r="B35" s="1173"/>
      <c r="C35" s="1173"/>
      <c r="D35" s="1173"/>
      <c r="E35" s="1173"/>
      <c r="F35" s="1174"/>
      <c r="G35" s="214"/>
      <c r="H35" s="1167"/>
      <c r="I35" s="1167"/>
      <c r="J35" s="1167"/>
      <c r="K35" s="1167"/>
      <c r="L35" s="1167"/>
      <c r="M35" s="487"/>
      <c r="N35" s="214"/>
      <c r="O35" s="1169"/>
      <c r="P35" s="1169"/>
      <c r="Q35" s="1169"/>
      <c r="R35" s="1169"/>
      <c r="S35" s="1169"/>
      <c r="T35" s="487"/>
      <c r="U35" s="214"/>
      <c r="V35" s="1171"/>
      <c r="W35" s="1171"/>
      <c r="X35" s="1171"/>
      <c r="Y35" s="1171"/>
      <c r="Z35" s="1171"/>
      <c r="AA35" s="491"/>
    </row>
    <row r="36" spans="1:27" ht="14.4">
      <c r="A36" s="1172"/>
      <c r="B36" s="1173"/>
      <c r="C36" s="1173"/>
      <c r="D36" s="1173"/>
      <c r="E36" s="1173"/>
      <c r="F36" s="1174"/>
      <c r="G36" s="214"/>
      <c r="H36" s="214"/>
      <c r="I36" s="214"/>
      <c r="J36" s="214"/>
      <c r="K36" s="214"/>
      <c r="L36" s="214" t="s">
        <v>223</v>
      </c>
      <c r="M36" s="487"/>
      <c r="N36" s="214"/>
      <c r="O36" s="214"/>
      <c r="P36" s="214"/>
      <c r="Q36" s="214"/>
      <c r="R36" s="214"/>
      <c r="S36" s="214" t="s">
        <v>223</v>
      </c>
      <c r="T36" s="487"/>
      <c r="U36" s="214"/>
      <c r="V36" s="214"/>
      <c r="W36" s="214"/>
      <c r="X36" s="214"/>
      <c r="Y36" s="214"/>
      <c r="Z36" s="214" t="s">
        <v>223</v>
      </c>
      <c r="AA36" s="491"/>
    </row>
    <row r="37" spans="1:27" ht="14.4">
      <c r="A37" s="220"/>
      <c r="B37" s="224"/>
      <c r="C37" s="224"/>
      <c r="D37" s="224"/>
      <c r="E37" s="224"/>
      <c r="F37" s="221"/>
      <c r="G37" s="219"/>
      <c r="H37" s="219"/>
      <c r="I37" s="219"/>
      <c r="J37" s="219"/>
      <c r="K37" s="219"/>
      <c r="L37" s="219"/>
      <c r="M37" s="221"/>
      <c r="N37" s="219"/>
      <c r="O37" s="219"/>
      <c r="P37" s="219"/>
      <c r="Q37" s="219"/>
      <c r="R37" s="219"/>
      <c r="S37" s="219"/>
      <c r="T37" s="221"/>
      <c r="U37" s="219"/>
      <c r="V37" s="219"/>
      <c r="W37" s="219"/>
      <c r="X37" s="219"/>
      <c r="Y37" s="219"/>
      <c r="Z37" s="219"/>
      <c r="AA37" s="488"/>
    </row>
    <row r="38" spans="1:27" ht="14.4">
      <c r="A38" s="222"/>
      <c r="B38" s="225"/>
      <c r="C38" s="225"/>
      <c r="D38" s="225"/>
      <c r="E38" s="225"/>
      <c r="F38" s="223"/>
      <c r="G38" s="489"/>
      <c r="H38" s="1170" t="e">
        <f>SUM(H26+H30+H34)</f>
        <v>#N/A</v>
      </c>
      <c r="I38" s="1170"/>
      <c r="J38" s="1170"/>
      <c r="K38" s="1170"/>
      <c r="L38" s="1170"/>
      <c r="M38" s="223"/>
      <c r="N38" s="489"/>
      <c r="O38" s="1166" t="e">
        <f>O26+O30+O34</f>
        <v>#N/A</v>
      </c>
      <c r="P38" s="1166"/>
      <c r="Q38" s="1166"/>
      <c r="R38" s="1166"/>
      <c r="S38" s="1166"/>
      <c r="T38" s="223"/>
      <c r="U38" s="489"/>
      <c r="V38" s="1170" t="e">
        <f>SUM(V26+V30+V34)</f>
        <v>#N/A</v>
      </c>
      <c r="W38" s="1170"/>
      <c r="X38" s="1170"/>
      <c r="Y38" s="1170"/>
      <c r="Z38" s="1170"/>
      <c r="AA38" s="490"/>
    </row>
    <row r="39" spans="1:27" ht="14.25" customHeight="1">
      <c r="A39" s="1184" t="s">
        <v>230</v>
      </c>
      <c r="B39" s="1185"/>
      <c r="C39" s="1185"/>
      <c r="D39" s="1185"/>
      <c r="E39" s="1185"/>
      <c r="F39" s="1186"/>
      <c r="G39" s="214"/>
      <c r="H39" s="1171"/>
      <c r="I39" s="1171"/>
      <c r="J39" s="1171"/>
      <c r="K39" s="1171"/>
      <c r="L39" s="1171"/>
      <c r="M39" s="487"/>
      <c r="N39" s="214"/>
      <c r="O39" s="1167"/>
      <c r="P39" s="1167"/>
      <c r="Q39" s="1167"/>
      <c r="R39" s="1167"/>
      <c r="S39" s="1167"/>
      <c r="T39" s="487"/>
      <c r="U39" s="214"/>
      <c r="V39" s="1171"/>
      <c r="W39" s="1171"/>
      <c r="X39" s="1171"/>
      <c r="Y39" s="1171"/>
      <c r="Z39" s="1171"/>
      <c r="AA39" s="491"/>
    </row>
    <row r="40" spans="1:27" ht="14.4">
      <c r="A40" s="1184"/>
      <c r="B40" s="1185"/>
      <c r="C40" s="1185"/>
      <c r="D40" s="1185"/>
      <c r="E40" s="1185"/>
      <c r="F40" s="1186"/>
      <c r="G40" s="214"/>
      <c r="H40" s="214"/>
      <c r="I40" s="214"/>
      <c r="J40" s="214"/>
      <c r="K40" s="214"/>
      <c r="L40" s="214" t="s">
        <v>223</v>
      </c>
      <c r="M40" s="487"/>
      <c r="N40" s="214"/>
      <c r="O40" s="214"/>
      <c r="P40" s="214"/>
      <c r="Q40" s="214"/>
      <c r="R40" s="214"/>
      <c r="S40" s="214" t="s">
        <v>223</v>
      </c>
      <c r="T40" s="487"/>
      <c r="U40" s="214"/>
      <c r="V40" s="214"/>
      <c r="W40" s="214"/>
      <c r="X40" s="214"/>
      <c r="Y40" s="214"/>
      <c r="Z40" s="214" t="s">
        <v>223</v>
      </c>
      <c r="AA40" s="491"/>
    </row>
    <row r="41" spans="1:27" ht="14.4">
      <c r="A41" s="220"/>
      <c r="B41" s="224"/>
      <c r="C41" s="224"/>
      <c r="D41" s="224"/>
      <c r="E41" s="224"/>
      <c r="F41" s="221"/>
      <c r="G41" s="219"/>
      <c r="H41" s="219"/>
      <c r="I41" s="219"/>
      <c r="J41" s="219"/>
      <c r="K41" s="219"/>
      <c r="L41" s="219"/>
      <c r="M41" s="221"/>
      <c r="N41" s="219"/>
      <c r="O41" s="219"/>
      <c r="P41" s="219"/>
      <c r="Q41" s="219"/>
      <c r="R41" s="219"/>
      <c r="S41" s="219"/>
      <c r="T41" s="221"/>
      <c r="U41" s="219"/>
      <c r="V41" s="219"/>
      <c r="W41" s="219"/>
      <c r="X41" s="219"/>
      <c r="Y41" s="219"/>
      <c r="Z41" s="219"/>
      <c r="AA41" s="488"/>
    </row>
    <row r="42" spans="1:27" ht="14.25" customHeight="1">
      <c r="A42" s="222"/>
      <c r="B42" s="225"/>
      <c r="C42" s="225"/>
      <c r="D42" s="225"/>
      <c r="E42" s="225"/>
      <c r="F42" s="223"/>
      <c r="G42" s="1187" t="s">
        <v>1165</v>
      </c>
      <c r="H42" s="1188"/>
      <c r="I42" s="1188"/>
      <c r="J42" s="1188"/>
      <c r="K42" s="1188"/>
      <c r="L42" s="1188"/>
      <c r="M42" s="1188"/>
      <c r="N42" s="1188"/>
      <c r="O42" s="1188"/>
      <c r="P42" s="1188"/>
      <c r="Q42" s="1188"/>
      <c r="R42" s="1188"/>
      <c r="S42" s="1188"/>
      <c r="T42" s="1188"/>
      <c r="U42" s="1188"/>
      <c r="V42" s="1188"/>
      <c r="W42" s="1188"/>
      <c r="X42" s="1188"/>
      <c r="Y42" s="1188"/>
      <c r="Z42" s="1188"/>
      <c r="AA42" s="1189"/>
    </row>
    <row r="43" spans="1:27" ht="14.25" customHeight="1">
      <c r="A43" s="1172" t="s">
        <v>231</v>
      </c>
      <c r="B43" s="1173"/>
      <c r="C43" s="1173"/>
      <c r="D43" s="1173"/>
      <c r="E43" s="1173"/>
      <c r="F43" s="1174"/>
      <c r="G43" s="1190"/>
      <c r="H43" s="1191"/>
      <c r="I43" s="1191"/>
      <c r="J43" s="1191"/>
      <c r="K43" s="1191"/>
      <c r="L43" s="1191"/>
      <c r="M43" s="1191"/>
      <c r="N43" s="1191"/>
      <c r="O43" s="1191"/>
      <c r="P43" s="1191"/>
      <c r="Q43" s="1191"/>
      <c r="R43" s="1191"/>
      <c r="S43" s="1191"/>
      <c r="T43" s="1191"/>
      <c r="U43" s="1191"/>
      <c r="V43" s="1191"/>
      <c r="W43" s="1191"/>
      <c r="X43" s="1191"/>
      <c r="Y43" s="1191"/>
      <c r="Z43" s="1191"/>
      <c r="AA43" s="1192"/>
    </row>
    <row r="44" spans="1:27" ht="14.25" customHeight="1">
      <c r="A44" s="1172"/>
      <c r="B44" s="1173"/>
      <c r="C44" s="1173"/>
      <c r="D44" s="1173"/>
      <c r="E44" s="1173"/>
      <c r="F44" s="1174"/>
      <c r="G44" s="1190"/>
      <c r="H44" s="1191"/>
      <c r="I44" s="1191"/>
      <c r="J44" s="1191"/>
      <c r="K44" s="1191"/>
      <c r="L44" s="1191"/>
      <c r="M44" s="1191"/>
      <c r="N44" s="1191"/>
      <c r="O44" s="1191"/>
      <c r="P44" s="1191"/>
      <c r="Q44" s="1191"/>
      <c r="R44" s="1191"/>
      <c r="S44" s="1191"/>
      <c r="T44" s="1191"/>
      <c r="U44" s="1191"/>
      <c r="V44" s="1191"/>
      <c r="W44" s="1191"/>
      <c r="X44" s="1191"/>
      <c r="Y44" s="1191"/>
      <c r="Z44" s="1191"/>
      <c r="AA44" s="1192"/>
    </row>
    <row r="45" spans="1:27" ht="14.25" customHeight="1">
      <c r="A45" s="220"/>
      <c r="B45" s="224"/>
      <c r="C45" s="224"/>
      <c r="D45" s="224"/>
      <c r="E45" s="224"/>
      <c r="F45" s="221"/>
      <c r="G45" s="1193"/>
      <c r="H45" s="1194"/>
      <c r="I45" s="1194"/>
      <c r="J45" s="1194"/>
      <c r="K45" s="1194"/>
      <c r="L45" s="1194"/>
      <c r="M45" s="1194"/>
      <c r="N45" s="1194"/>
      <c r="O45" s="1194"/>
      <c r="P45" s="1194"/>
      <c r="Q45" s="1194"/>
      <c r="R45" s="1194"/>
      <c r="S45" s="1194"/>
      <c r="T45" s="1194"/>
      <c r="U45" s="1194"/>
      <c r="V45" s="1194"/>
      <c r="W45" s="1194"/>
      <c r="X45" s="1194"/>
      <c r="Y45" s="1194"/>
      <c r="Z45" s="1194"/>
      <c r="AA45" s="1195"/>
    </row>
    <row r="46" spans="1:27" ht="14.4">
      <c r="A46" s="214"/>
      <c r="B46" s="214"/>
      <c r="C46" s="214"/>
      <c r="D46" s="214"/>
      <c r="E46" s="214"/>
      <c r="F46" s="214"/>
      <c r="G46" s="214"/>
      <c r="H46" s="214"/>
      <c r="I46" s="214"/>
      <c r="J46" s="214"/>
      <c r="K46" s="214"/>
      <c r="L46" s="214"/>
      <c r="M46" s="214"/>
      <c r="N46" s="214"/>
      <c r="O46" s="214"/>
      <c r="P46" s="214"/>
      <c r="Q46" s="214"/>
      <c r="R46" s="214"/>
      <c r="S46" s="214"/>
      <c r="T46" s="214"/>
      <c r="U46" s="214"/>
      <c r="V46" s="214"/>
      <c r="W46" s="214"/>
      <c r="X46" s="214"/>
      <c r="Y46" s="214"/>
      <c r="Z46" s="214"/>
      <c r="AA46" s="214"/>
    </row>
    <row r="47" spans="1:27" ht="14.4">
      <c r="A47" s="226"/>
      <c r="B47" s="226"/>
      <c r="C47" s="226"/>
      <c r="D47" s="226"/>
      <c r="E47" s="226"/>
      <c r="F47" s="226"/>
      <c r="G47" s="226"/>
      <c r="H47" s="226"/>
      <c r="I47" s="226"/>
      <c r="J47" s="226"/>
      <c r="K47" s="226"/>
      <c r="L47" s="226"/>
      <c r="M47" s="226"/>
      <c r="N47" s="226"/>
      <c r="O47" s="226"/>
      <c r="P47" s="226"/>
      <c r="Q47" s="226"/>
      <c r="R47" s="226"/>
      <c r="S47" s="226"/>
      <c r="T47" s="226"/>
      <c r="U47" s="226"/>
      <c r="V47" s="226"/>
      <c r="W47" s="226"/>
      <c r="X47" s="226"/>
      <c r="Y47" s="226"/>
      <c r="Z47" s="226"/>
      <c r="AA47" s="226"/>
    </row>
    <row r="48" spans="1:27" ht="14.4">
      <c r="A48" s="226"/>
      <c r="B48" s="226"/>
      <c r="C48" s="226"/>
      <c r="D48" s="226"/>
      <c r="E48" s="226"/>
      <c r="F48" s="226"/>
      <c r="G48" s="226"/>
      <c r="H48" s="226"/>
      <c r="I48" s="226"/>
      <c r="J48" s="226"/>
      <c r="K48" s="226"/>
      <c r="L48" s="226"/>
      <c r="M48" s="226"/>
      <c r="N48" s="226"/>
      <c r="O48" s="226"/>
      <c r="P48" s="226"/>
      <c r="Q48" s="226"/>
      <c r="R48" s="226"/>
      <c r="S48" s="226"/>
      <c r="T48" s="226"/>
      <c r="U48" s="226"/>
      <c r="V48" s="226"/>
      <c r="W48" s="226"/>
      <c r="X48" s="226"/>
      <c r="Y48" s="226"/>
      <c r="Z48" s="226"/>
      <c r="AA48" s="226"/>
    </row>
    <row r="49" spans="1:27" ht="14.4">
      <c r="A49" s="226"/>
      <c r="B49" s="226"/>
      <c r="C49" s="226"/>
      <c r="D49" s="226"/>
      <c r="E49" s="226"/>
      <c r="F49" s="226"/>
      <c r="G49" s="226"/>
      <c r="H49" s="226"/>
      <c r="I49" s="226"/>
      <c r="J49" s="226"/>
      <c r="K49" s="226"/>
      <c r="L49" s="226"/>
      <c r="M49" s="226"/>
      <c r="N49" s="226"/>
      <c r="O49" s="226"/>
      <c r="P49" s="226"/>
      <c r="Q49" s="226"/>
      <c r="R49" s="226"/>
      <c r="S49" s="226"/>
      <c r="T49" s="226"/>
      <c r="U49" s="226"/>
      <c r="V49" s="226"/>
      <c r="W49" s="226"/>
      <c r="X49" s="226"/>
      <c r="Y49" s="226"/>
      <c r="Z49" s="226"/>
      <c r="AA49" s="226"/>
    </row>
    <row r="50" spans="1:27" ht="14.4">
      <c r="A50" s="226"/>
      <c r="B50" s="226"/>
      <c r="C50" s="226"/>
      <c r="D50" s="226"/>
      <c r="E50" s="226"/>
      <c r="F50" s="226"/>
      <c r="G50" s="226"/>
      <c r="H50" s="226"/>
      <c r="I50" s="226"/>
      <c r="J50" s="226"/>
      <c r="K50" s="226"/>
      <c r="L50" s="226"/>
      <c r="M50" s="226"/>
      <c r="N50" s="226"/>
      <c r="O50" s="226"/>
      <c r="P50" s="226"/>
      <c r="Q50" s="226"/>
      <c r="R50" s="226"/>
      <c r="S50" s="226"/>
      <c r="T50" s="226"/>
      <c r="U50" s="226"/>
      <c r="V50" s="226"/>
      <c r="W50" s="226"/>
      <c r="X50" s="226"/>
      <c r="Y50" s="226"/>
      <c r="Z50" s="226"/>
      <c r="AA50" s="226"/>
    </row>
    <row r="51" spans="1:27" ht="14.4">
      <c r="A51" s="226"/>
      <c r="B51" s="226"/>
      <c r="C51" s="226"/>
      <c r="D51" s="226"/>
      <c r="E51" s="226"/>
      <c r="F51" s="226"/>
      <c r="G51" s="226"/>
      <c r="H51" s="226"/>
      <c r="I51" s="226"/>
      <c r="J51" s="226"/>
      <c r="K51" s="226"/>
      <c r="L51" s="226"/>
      <c r="M51" s="226"/>
      <c r="N51" s="226"/>
      <c r="O51" s="226"/>
      <c r="P51" s="226"/>
      <c r="Q51" s="226"/>
      <c r="R51" s="226"/>
      <c r="S51" s="226"/>
      <c r="T51" s="226"/>
      <c r="U51" s="226"/>
      <c r="V51" s="226"/>
      <c r="W51" s="226"/>
      <c r="X51" s="226"/>
      <c r="Y51" s="226"/>
      <c r="Z51" s="226"/>
      <c r="AA51" s="226"/>
    </row>
    <row r="52" spans="1:27" ht="14.4">
      <c r="A52" s="226"/>
      <c r="B52" s="226"/>
      <c r="C52" s="226"/>
      <c r="D52" s="226"/>
      <c r="E52" s="226"/>
      <c r="F52" s="226"/>
      <c r="G52" s="226"/>
      <c r="H52" s="226"/>
      <c r="I52" s="226"/>
      <c r="J52" s="226"/>
      <c r="K52" s="226"/>
      <c r="L52" s="226"/>
      <c r="M52" s="226"/>
      <c r="N52" s="226"/>
      <c r="O52" s="226"/>
      <c r="P52" s="226"/>
      <c r="Q52" s="226"/>
      <c r="R52" s="226"/>
      <c r="S52" s="226"/>
      <c r="T52" s="226"/>
      <c r="U52" s="226"/>
      <c r="V52" s="226"/>
      <c r="W52" s="226"/>
      <c r="X52" s="226"/>
      <c r="Y52" s="226"/>
      <c r="Z52" s="226"/>
      <c r="AA52" s="226"/>
    </row>
    <row r="53" spans="1:27" ht="14.4">
      <c r="A53" s="226"/>
      <c r="B53" s="226"/>
      <c r="C53" s="226"/>
      <c r="D53" s="226"/>
      <c r="E53" s="226"/>
      <c r="F53" s="226"/>
      <c r="G53" s="226"/>
      <c r="H53" s="226"/>
      <c r="I53" s="226"/>
      <c r="J53" s="226"/>
      <c r="K53" s="226"/>
      <c r="L53" s="226"/>
      <c r="M53" s="226"/>
      <c r="N53" s="226"/>
      <c r="O53" s="226"/>
      <c r="P53" s="226"/>
      <c r="Q53" s="226"/>
      <c r="R53" s="226"/>
      <c r="S53" s="226"/>
      <c r="T53" s="226"/>
      <c r="U53" s="226"/>
      <c r="V53" s="226"/>
      <c r="W53" s="226"/>
      <c r="X53" s="226"/>
      <c r="Y53" s="226"/>
      <c r="Z53" s="226"/>
      <c r="AA53" s="226"/>
    </row>
    <row r="54" spans="1:27" ht="14.4">
      <c r="A54" s="226"/>
      <c r="B54" s="226"/>
      <c r="C54" s="226"/>
      <c r="D54" s="226"/>
      <c r="E54" s="226"/>
      <c r="F54" s="226"/>
      <c r="G54" s="226"/>
      <c r="H54" s="226"/>
      <c r="I54" s="226"/>
      <c r="J54" s="226"/>
      <c r="K54" s="226"/>
      <c r="L54" s="226"/>
      <c r="M54" s="226"/>
      <c r="N54" s="226"/>
      <c r="O54" s="226"/>
      <c r="P54" s="226"/>
      <c r="Q54" s="226"/>
      <c r="R54" s="226"/>
      <c r="S54" s="226"/>
      <c r="T54" s="226"/>
      <c r="U54" s="226"/>
      <c r="V54" s="226"/>
      <c r="W54" s="226"/>
      <c r="X54" s="226"/>
      <c r="Y54" s="226"/>
      <c r="Z54" s="226"/>
      <c r="AA54" s="226"/>
    </row>
  </sheetData>
  <sheetProtection selectLockedCells="1"/>
  <mergeCells count="34">
    <mergeCell ref="H38:L39"/>
    <mergeCell ref="O38:S39"/>
    <mergeCell ref="V38:Z39"/>
    <mergeCell ref="A39:F40"/>
    <mergeCell ref="G42:AA45"/>
    <mergeCell ref="A43:F44"/>
    <mergeCell ref="H34:L35"/>
    <mergeCell ref="O34:S35"/>
    <mergeCell ref="V34:Z35"/>
    <mergeCell ref="A35:F36"/>
    <mergeCell ref="G23:M24"/>
    <mergeCell ref="N23:T24"/>
    <mergeCell ref="U23:AA24"/>
    <mergeCell ref="H26:L27"/>
    <mergeCell ref="O26:S27"/>
    <mergeCell ref="V26:Z27"/>
    <mergeCell ref="A27:F28"/>
    <mergeCell ref="H30:L31"/>
    <mergeCell ref="O30:S31"/>
    <mergeCell ref="V30:Z31"/>
    <mergeCell ref="A31:F32"/>
    <mergeCell ref="O11:T11"/>
    <mergeCell ref="U11:Z11"/>
    <mergeCell ref="O12:Z12"/>
    <mergeCell ref="A14:AA16"/>
    <mergeCell ref="B19:H19"/>
    <mergeCell ref="K19:P19"/>
    <mergeCell ref="O10:AA10"/>
    <mergeCell ref="Z1:AA1"/>
    <mergeCell ref="T2:AA2"/>
    <mergeCell ref="H5:S5"/>
    <mergeCell ref="H6:S6"/>
    <mergeCell ref="O9:AA9"/>
    <mergeCell ref="G7:T8"/>
  </mergeCells>
  <phoneticPr fontId="4"/>
  <conditionalFormatting sqref="A5:AA12">
    <cfRule type="expression" dxfId="3" priority="1">
      <formula>$AD$4="不要"</formula>
    </cfRule>
  </conditionalFormatting>
  <printOptions horizontalCentered="1" vertic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theme="8" tint="0.59999389629810485"/>
    <pageSetUpPr fitToPage="1"/>
  </sheetPr>
  <dimension ref="A1:AE60"/>
  <sheetViews>
    <sheetView view="pageBreakPreview" topLeftCell="A5" zoomScale="85" zoomScaleNormal="100" zoomScaleSheetLayoutView="85" workbookViewId="0">
      <selection activeCell="A14" sqref="A14:AA18"/>
    </sheetView>
  </sheetViews>
  <sheetFormatPr defaultColWidth="3.109375" defaultRowHeight="13.2"/>
  <cols>
    <col min="1" max="27" width="3.44140625" style="215" customWidth="1"/>
    <col min="28" max="29" width="3.109375" style="215"/>
    <col min="30" max="30" width="8.109375" style="215" bestFit="1" customWidth="1"/>
    <col min="31" max="256" width="3.109375" style="215"/>
    <col min="257" max="283" width="3.44140625" style="215" customWidth="1"/>
    <col min="284" max="512" width="3.109375" style="215"/>
    <col min="513" max="539" width="3.44140625" style="215" customWidth="1"/>
    <col min="540" max="768" width="3.109375" style="215"/>
    <col min="769" max="795" width="3.44140625" style="215" customWidth="1"/>
    <col min="796" max="1024" width="3.109375" style="215"/>
    <col min="1025" max="1051" width="3.44140625" style="215" customWidth="1"/>
    <col min="1052" max="1280" width="3.109375" style="215"/>
    <col min="1281" max="1307" width="3.44140625" style="215" customWidth="1"/>
    <col min="1308" max="1536" width="3.109375" style="215"/>
    <col min="1537" max="1563" width="3.44140625" style="215" customWidth="1"/>
    <col min="1564" max="1792" width="3.109375" style="215"/>
    <col min="1793" max="1819" width="3.44140625" style="215" customWidth="1"/>
    <col min="1820" max="2048" width="3.109375" style="215"/>
    <col min="2049" max="2075" width="3.44140625" style="215" customWidth="1"/>
    <col min="2076" max="2304" width="3.109375" style="215"/>
    <col min="2305" max="2331" width="3.44140625" style="215" customWidth="1"/>
    <col min="2332" max="2560" width="3.109375" style="215"/>
    <col min="2561" max="2587" width="3.44140625" style="215" customWidth="1"/>
    <col min="2588" max="2816" width="3.109375" style="215"/>
    <col min="2817" max="2843" width="3.44140625" style="215" customWidth="1"/>
    <col min="2844" max="3072" width="3.109375" style="215"/>
    <col min="3073" max="3099" width="3.44140625" style="215" customWidth="1"/>
    <col min="3100" max="3328" width="3.109375" style="215"/>
    <col min="3329" max="3355" width="3.44140625" style="215" customWidth="1"/>
    <col min="3356" max="3584" width="3.109375" style="215"/>
    <col min="3585" max="3611" width="3.44140625" style="215" customWidth="1"/>
    <col min="3612" max="3840" width="3.109375" style="215"/>
    <col min="3841" max="3867" width="3.44140625" style="215" customWidth="1"/>
    <col min="3868" max="4096" width="3.109375" style="215"/>
    <col min="4097" max="4123" width="3.44140625" style="215" customWidth="1"/>
    <col min="4124" max="4352" width="3.109375" style="215"/>
    <col min="4353" max="4379" width="3.44140625" style="215" customWidth="1"/>
    <col min="4380" max="4608" width="3.109375" style="215"/>
    <col min="4609" max="4635" width="3.44140625" style="215" customWidth="1"/>
    <col min="4636" max="4864" width="3.109375" style="215"/>
    <col min="4865" max="4891" width="3.44140625" style="215" customWidth="1"/>
    <col min="4892" max="5120" width="3.109375" style="215"/>
    <col min="5121" max="5147" width="3.44140625" style="215" customWidth="1"/>
    <col min="5148" max="5376" width="3.109375" style="215"/>
    <col min="5377" max="5403" width="3.44140625" style="215" customWidth="1"/>
    <col min="5404" max="5632" width="3.109375" style="215"/>
    <col min="5633" max="5659" width="3.44140625" style="215" customWidth="1"/>
    <col min="5660" max="5888" width="3.109375" style="215"/>
    <col min="5889" max="5915" width="3.44140625" style="215" customWidth="1"/>
    <col min="5916" max="6144" width="3.109375" style="215"/>
    <col min="6145" max="6171" width="3.44140625" style="215" customWidth="1"/>
    <col min="6172" max="6400" width="3.109375" style="215"/>
    <col min="6401" max="6427" width="3.44140625" style="215" customWidth="1"/>
    <col min="6428" max="6656" width="3.109375" style="215"/>
    <col min="6657" max="6683" width="3.44140625" style="215" customWidth="1"/>
    <col min="6684" max="6912" width="3.109375" style="215"/>
    <col min="6913" max="6939" width="3.44140625" style="215" customWidth="1"/>
    <col min="6940" max="7168" width="3.109375" style="215"/>
    <col min="7169" max="7195" width="3.44140625" style="215" customWidth="1"/>
    <col min="7196" max="7424" width="3.109375" style="215"/>
    <col min="7425" max="7451" width="3.44140625" style="215" customWidth="1"/>
    <col min="7452" max="7680" width="3.109375" style="215"/>
    <col min="7681" max="7707" width="3.44140625" style="215" customWidth="1"/>
    <col min="7708" max="7936" width="3.109375" style="215"/>
    <col min="7937" max="7963" width="3.44140625" style="215" customWidth="1"/>
    <col min="7964" max="8192" width="3.109375" style="215"/>
    <col min="8193" max="8219" width="3.44140625" style="215" customWidth="1"/>
    <col min="8220" max="8448" width="3.109375" style="215"/>
    <col min="8449" max="8475" width="3.44140625" style="215" customWidth="1"/>
    <col min="8476" max="8704" width="3.109375" style="215"/>
    <col min="8705" max="8731" width="3.44140625" style="215" customWidth="1"/>
    <col min="8732" max="8960" width="3.109375" style="215"/>
    <col min="8961" max="8987" width="3.44140625" style="215" customWidth="1"/>
    <col min="8988" max="9216" width="3.109375" style="215"/>
    <col min="9217" max="9243" width="3.44140625" style="215" customWidth="1"/>
    <col min="9244" max="9472" width="3.109375" style="215"/>
    <col min="9473" max="9499" width="3.44140625" style="215" customWidth="1"/>
    <col min="9500" max="9728" width="3.109375" style="215"/>
    <col min="9729" max="9755" width="3.44140625" style="215" customWidth="1"/>
    <col min="9756" max="9984" width="3.109375" style="215"/>
    <col min="9985" max="10011" width="3.44140625" style="215" customWidth="1"/>
    <col min="10012" max="10240" width="3.109375" style="215"/>
    <col min="10241" max="10267" width="3.44140625" style="215" customWidth="1"/>
    <col min="10268" max="10496" width="3.109375" style="215"/>
    <col min="10497" max="10523" width="3.44140625" style="215" customWidth="1"/>
    <col min="10524" max="10752" width="3.109375" style="215"/>
    <col min="10753" max="10779" width="3.44140625" style="215" customWidth="1"/>
    <col min="10780" max="11008" width="3.109375" style="215"/>
    <col min="11009" max="11035" width="3.44140625" style="215" customWidth="1"/>
    <col min="11036" max="11264" width="3.109375" style="215"/>
    <col min="11265" max="11291" width="3.44140625" style="215" customWidth="1"/>
    <col min="11292" max="11520" width="3.109375" style="215"/>
    <col min="11521" max="11547" width="3.44140625" style="215" customWidth="1"/>
    <col min="11548" max="11776" width="3.109375" style="215"/>
    <col min="11777" max="11803" width="3.44140625" style="215" customWidth="1"/>
    <col min="11804" max="12032" width="3.109375" style="215"/>
    <col min="12033" max="12059" width="3.44140625" style="215" customWidth="1"/>
    <col min="12060" max="12288" width="3.109375" style="215"/>
    <col min="12289" max="12315" width="3.44140625" style="215" customWidth="1"/>
    <col min="12316" max="12544" width="3.109375" style="215"/>
    <col min="12545" max="12571" width="3.44140625" style="215" customWidth="1"/>
    <col min="12572" max="12800" width="3.109375" style="215"/>
    <col min="12801" max="12827" width="3.44140625" style="215" customWidth="1"/>
    <col min="12828" max="13056" width="3.109375" style="215"/>
    <col min="13057" max="13083" width="3.44140625" style="215" customWidth="1"/>
    <col min="13084" max="13312" width="3.109375" style="215"/>
    <col min="13313" max="13339" width="3.44140625" style="215" customWidth="1"/>
    <col min="13340" max="13568" width="3.109375" style="215"/>
    <col min="13569" max="13595" width="3.44140625" style="215" customWidth="1"/>
    <col min="13596" max="13824" width="3.109375" style="215"/>
    <col min="13825" max="13851" width="3.44140625" style="215" customWidth="1"/>
    <col min="13852" max="14080" width="3.109375" style="215"/>
    <col min="14081" max="14107" width="3.44140625" style="215" customWidth="1"/>
    <col min="14108" max="14336" width="3.109375" style="215"/>
    <col min="14337" max="14363" width="3.44140625" style="215" customWidth="1"/>
    <col min="14364" max="14592" width="3.109375" style="215"/>
    <col min="14593" max="14619" width="3.44140625" style="215" customWidth="1"/>
    <col min="14620" max="14848" width="3.109375" style="215"/>
    <col min="14849" max="14875" width="3.44140625" style="215" customWidth="1"/>
    <col min="14876" max="15104" width="3.109375" style="215"/>
    <col min="15105" max="15131" width="3.44140625" style="215" customWidth="1"/>
    <col min="15132" max="15360" width="3.109375" style="215"/>
    <col min="15361" max="15387" width="3.44140625" style="215" customWidth="1"/>
    <col min="15388" max="15616" width="3.109375" style="215"/>
    <col min="15617" max="15643" width="3.44140625" style="215" customWidth="1"/>
    <col min="15644" max="15872" width="3.109375" style="215"/>
    <col min="15873" max="15899" width="3.44140625" style="215" customWidth="1"/>
    <col min="15900" max="16128" width="3.109375" style="215"/>
    <col min="16129" max="16155" width="3.44140625" style="215" customWidth="1"/>
    <col min="16156" max="16384" width="3.109375" style="215"/>
  </cols>
  <sheetData>
    <row r="1" spans="1:31" ht="24.75" customHeight="1">
      <c r="A1" s="214" t="s">
        <v>240</v>
      </c>
      <c r="B1" s="214"/>
      <c r="C1" s="214"/>
      <c r="D1" s="214"/>
      <c r="E1" s="214"/>
      <c r="G1" s="214"/>
      <c r="H1" s="214"/>
      <c r="I1" s="214"/>
      <c r="J1" s="214"/>
      <c r="K1" s="214"/>
      <c r="L1" s="214"/>
      <c r="M1" s="214"/>
      <c r="N1" s="214"/>
      <c r="O1" s="214"/>
      <c r="P1" s="214"/>
      <c r="Q1" s="214"/>
      <c r="R1" s="214"/>
      <c r="S1" s="214"/>
      <c r="T1" s="214"/>
      <c r="U1" s="214"/>
      <c r="V1" s="214"/>
      <c r="W1" s="214"/>
      <c r="X1" s="214"/>
      <c r="Y1" s="214"/>
      <c r="Z1" s="1155" t="e">
        <f>別紙5【要入力】!AE1</f>
        <v>#N/A</v>
      </c>
      <c r="AA1" s="1155"/>
    </row>
    <row r="2" spans="1:31" ht="14.25" customHeight="1">
      <c r="A2" s="214"/>
      <c r="B2" s="214"/>
      <c r="C2" s="214"/>
      <c r="D2" s="214"/>
      <c r="E2" s="214"/>
      <c r="F2" s="214"/>
      <c r="G2" s="214"/>
      <c r="H2" s="214"/>
      <c r="I2" s="214"/>
      <c r="J2" s="214"/>
      <c r="K2" s="214"/>
      <c r="L2" s="214"/>
      <c r="M2" s="214"/>
      <c r="N2" s="214"/>
      <c r="O2" s="214"/>
      <c r="P2" s="214"/>
      <c r="Q2" s="214"/>
      <c r="R2" s="214"/>
      <c r="S2" s="214"/>
      <c r="T2" s="1156">
        <f>様式第６号★!T2</f>
        <v>45382</v>
      </c>
      <c r="U2" s="1157"/>
      <c r="V2" s="1157"/>
      <c r="W2" s="1157"/>
      <c r="X2" s="1157"/>
      <c r="Y2" s="1157"/>
      <c r="Z2" s="1157"/>
      <c r="AA2" s="1157"/>
    </row>
    <row r="3" spans="1:31" ht="15" customHeight="1">
      <c r="A3" s="214"/>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row>
    <row r="4" spans="1:31" ht="15" customHeight="1">
      <c r="A4" s="214"/>
      <c r="B4" s="214"/>
      <c r="C4" s="214"/>
      <c r="D4" s="214"/>
      <c r="E4" s="214"/>
      <c r="F4" s="214"/>
      <c r="G4" s="214"/>
      <c r="H4" s="214"/>
      <c r="I4" s="214"/>
      <c r="J4" s="214"/>
      <c r="K4" s="214"/>
      <c r="L4" s="214"/>
      <c r="M4" s="214"/>
      <c r="N4" s="214"/>
      <c r="O4" s="214"/>
      <c r="P4" s="214"/>
      <c r="Q4" s="214"/>
      <c r="R4" s="214"/>
      <c r="S4" s="214"/>
      <c r="T4" s="214"/>
      <c r="U4" s="214"/>
      <c r="V4" s="214"/>
      <c r="W4" s="214"/>
      <c r="X4" s="214"/>
      <c r="Y4" s="214"/>
      <c r="Z4" s="214"/>
      <c r="AA4" s="214"/>
      <c r="AD4" s="572" t="e">
        <f>IF(AND(AD5=0,G42=0),"不要","必要")</f>
        <v>#N/A</v>
      </c>
      <c r="AE4" s="215" t="s">
        <v>1722</v>
      </c>
    </row>
    <row r="5" spans="1:31" ht="21" customHeight="1">
      <c r="A5" s="214"/>
      <c r="B5" s="214"/>
      <c r="C5" s="214"/>
      <c r="D5" s="214"/>
      <c r="E5" s="214"/>
      <c r="F5" s="214"/>
      <c r="G5" s="214"/>
      <c r="H5" s="1158" t="s">
        <v>214</v>
      </c>
      <c r="I5" s="1158"/>
      <c r="J5" s="1158"/>
      <c r="K5" s="1158"/>
      <c r="L5" s="1158"/>
      <c r="M5" s="1158"/>
      <c r="N5" s="1158"/>
      <c r="O5" s="1158"/>
      <c r="P5" s="1158"/>
      <c r="Q5" s="1158"/>
      <c r="R5" s="1158"/>
      <c r="S5" s="1158"/>
      <c r="T5" s="214"/>
      <c r="U5" s="214"/>
      <c r="V5" s="214"/>
      <c r="W5" s="214"/>
      <c r="X5" s="214"/>
      <c r="Y5" s="214"/>
      <c r="Z5" s="214"/>
      <c r="AA5" s="214"/>
      <c r="AD5" s="573" t="e">
        <f>様式第６号★!O38</f>
        <v>#N/A</v>
      </c>
      <c r="AE5" s="215" t="s">
        <v>1721</v>
      </c>
    </row>
    <row r="6" spans="1:31" ht="21" customHeight="1">
      <c r="A6" s="214"/>
      <c r="B6" s="214"/>
      <c r="C6" s="214"/>
      <c r="D6" s="214"/>
      <c r="E6" s="214"/>
      <c r="F6" s="214"/>
      <c r="G6" s="214"/>
      <c r="H6" s="1158" t="s">
        <v>232</v>
      </c>
      <c r="I6" s="1158"/>
      <c r="J6" s="1158"/>
      <c r="K6" s="1158"/>
      <c r="L6" s="1158"/>
      <c r="M6" s="1158"/>
      <c r="N6" s="1158"/>
      <c r="O6" s="1158"/>
      <c r="P6" s="1158"/>
      <c r="Q6" s="1158"/>
      <c r="R6" s="1158"/>
      <c r="S6" s="1158"/>
      <c r="T6" s="214"/>
      <c r="U6" s="214"/>
      <c r="V6" s="214"/>
      <c r="W6" s="214"/>
      <c r="X6" s="214"/>
      <c r="Y6" s="214"/>
      <c r="Z6" s="214"/>
      <c r="AA6" s="214"/>
    </row>
    <row r="7" spans="1:31" ht="14.25" customHeight="1">
      <c r="A7" s="214"/>
      <c r="B7" s="214"/>
      <c r="C7" s="214"/>
      <c r="D7" s="214"/>
      <c r="E7" s="214"/>
      <c r="F7" s="214"/>
      <c r="G7" s="1159" t="s">
        <v>1670</v>
      </c>
      <c r="H7" s="1159"/>
      <c r="I7" s="1159"/>
      <c r="J7" s="1159"/>
      <c r="K7" s="1159"/>
      <c r="L7" s="1159"/>
      <c r="M7" s="1159"/>
      <c r="N7" s="1159"/>
      <c r="O7" s="1159"/>
      <c r="P7" s="1159"/>
      <c r="Q7" s="1159"/>
      <c r="R7" s="1159"/>
      <c r="S7" s="1159"/>
      <c r="T7" s="1159"/>
      <c r="U7" s="214"/>
      <c r="V7" s="214"/>
      <c r="W7" s="214"/>
      <c r="X7" s="214"/>
      <c r="Y7" s="214"/>
      <c r="Z7" s="214"/>
      <c r="AA7" s="214"/>
    </row>
    <row r="8" spans="1:31" ht="18.75" customHeight="1">
      <c r="A8" s="214" t="s">
        <v>216</v>
      </c>
      <c r="B8" s="214"/>
      <c r="C8" s="214"/>
      <c r="D8" s="214"/>
      <c r="E8" s="214"/>
      <c r="F8" s="214"/>
      <c r="G8" s="1159"/>
      <c r="H8" s="1159"/>
      <c r="I8" s="1159"/>
      <c r="J8" s="1159"/>
      <c r="K8" s="1159"/>
      <c r="L8" s="1159"/>
      <c r="M8" s="1159"/>
      <c r="N8" s="1159"/>
      <c r="O8" s="1159"/>
      <c r="P8" s="1159"/>
      <c r="Q8" s="1159"/>
      <c r="R8" s="1159"/>
      <c r="S8" s="1159"/>
      <c r="T8" s="1159"/>
      <c r="U8" s="214"/>
      <c r="V8" s="214"/>
      <c r="W8" s="214"/>
      <c r="X8" s="214"/>
      <c r="Y8" s="214"/>
      <c r="Z8" s="214"/>
      <c r="AA8" s="214"/>
    </row>
    <row r="9" spans="1:31" ht="35.25" customHeight="1">
      <c r="A9" s="214"/>
      <c r="B9" s="214"/>
      <c r="C9" s="214"/>
      <c r="D9" s="214"/>
      <c r="E9" s="214"/>
      <c r="F9" s="214"/>
      <c r="G9" s="214"/>
      <c r="H9" s="214"/>
      <c r="I9" s="214"/>
      <c r="J9" s="214"/>
      <c r="K9" s="214"/>
      <c r="L9" s="214"/>
      <c r="M9" s="1197" t="s">
        <v>217</v>
      </c>
      <c r="N9" s="1197"/>
      <c r="O9" s="1198" t="e">
        <f>IF(様式第１号★!AO4="必要",様式第１号★!V8,様式第６号★!O9)</f>
        <v>#N/A</v>
      </c>
      <c r="P9" s="1198"/>
      <c r="Q9" s="1198"/>
      <c r="R9" s="1198"/>
      <c r="S9" s="1198"/>
      <c r="T9" s="1198"/>
      <c r="U9" s="1198"/>
      <c r="V9" s="1198"/>
      <c r="W9" s="1198"/>
      <c r="X9" s="1198"/>
      <c r="Y9" s="1198"/>
      <c r="Z9" s="1198"/>
      <c r="AA9" s="1198"/>
    </row>
    <row r="10" spans="1:31" ht="25.5" customHeight="1">
      <c r="A10" s="214"/>
      <c r="B10" s="214"/>
      <c r="C10" s="214"/>
      <c r="D10" s="214"/>
      <c r="E10" s="214"/>
      <c r="F10" s="214"/>
      <c r="G10" s="214"/>
      <c r="H10" s="214"/>
      <c r="I10" s="214"/>
      <c r="J10" s="214"/>
      <c r="K10" s="214"/>
      <c r="L10" s="214"/>
      <c r="M10" s="1197" t="s">
        <v>218</v>
      </c>
      <c r="N10" s="1197"/>
      <c r="O10" s="1199" t="e">
        <f>IF(様式第１号★!AO4="必要",様式第１号★!V10,様式第６号★!O10)</f>
        <v>#N/A</v>
      </c>
      <c r="P10" s="1199"/>
      <c r="Q10" s="1199"/>
      <c r="R10" s="1199"/>
      <c r="S10" s="1199"/>
      <c r="T10" s="1199"/>
      <c r="U10" s="1199"/>
      <c r="V10" s="1199"/>
      <c r="W10" s="1199"/>
      <c r="X10" s="1199"/>
      <c r="Y10" s="1199"/>
      <c r="Z10" s="1199"/>
      <c r="AA10" s="1199"/>
    </row>
    <row r="11" spans="1:31" ht="25.5" customHeight="1">
      <c r="A11" s="214"/>
      <c r="B11" s="214"/>
      <c r="C11" s="214"/>
      <c r="D11" s="214"/>
      <c r="E11" s="214"/>
      <c r="F11" s="214"/>
      <c r="G11" s="214"/>
      <c r="H11" s="214"/>
      <c r="I11" s="214"/>
      <c r="J11" s="214"/>
      <c r="K11" s="214"/>
      <c r="L11" s="1200" t="s">
        <v>219</v>
      </c>
      <c r="M11" s="1200"/>
      <c r="N11" s="1200"/>
      <c r="O11" s="1201" t="e">
        <f>IF(様式第１号★!AO4="必要",様式第１号★!V11,様式第６号★!O11)</f>
        <v>#N/A</v>
      </c>
      <c r="P11" s="1201"/>
      <c r="Q11" s="1201"/>
      <c r="R11" s="1201"/>
      <c r="S11" s="1201" t="e">
        <f>IF(様式第１号★!AO4="必要",様式第１号★!AB11,様式第６号★!U11)</f>
        <v>#N/A</v>
      </c>
      <c r="T11" s="1201"/>
      <c r="U11" s="1201"/>
      <c r="V11" s="1201"/>
      <c r="W11" s="1201"/>
      <c r="X11" s="1201"/>
      <c r="Y11" s="1201"/>
      <c r="Z11" s="493"/>
      <c r="AA11" s="493" t="s">
        <v>233</v>
      </c>
    </row>
    <row r="12" spans="1:31" ht="25.5" customHeight="1">
      <c r="A12" s="214"/>
      <c r="B12" s="214"/>
      <c r="C12" s="214"/>
      <c r="D12" s="214"/>
      <c r="E12" s="214"/>
      <c r="F12" s="214"/>
      <c r="G12" s="214"/>
      <c r="H12" s="214"/>
      <c r="I12" s="214"/>
      <c r="J12" s="214"/>
      <c r="K12" s="214"/>
      <c r="L12" s="1200" t="s">
        <v>234</v>
      </c>
      <c r="M12" s="1200"/>
      <c r="N12" s="1200"/>
      <c r="O12" s="1202" t="e">
        <f>IF(様式第１号★!AO4="必要",様式第１号★!Q12,様式第６号★!O12)</f>
        <v>#N/A</v>
      </c>
      <c r="P12" s="1202"/>
      <c r="Q12" s="1202"/>
      <c r="R12" s="1202"/>
      <c r="S12" s="1202"/>
      <c r="T12" s="1202"/>
      <c r="U12" s="1202"/>
      <c r="V12" s="1202"/>
      <c r="W12" s="1202"/>
      <c r="X12" s="1202"/>
      <c r="Y12" s="1202"/>
      <c r="Z12" s="1202"/>
      <c r="AA12" s="1202"/>
    </row>
    <row r="13" spans="1:31" ht="20.25" customHeight="1">
      <c r="A13" s="214"/>
      <c r="B13" s="214"/>
      <c r="C13" s="214"/>
      <c r="D13" s="214"/>
      <c r="E13" s="214"/>
      <c r="F13" s="214"/>
      <c r="G13" s="214"/>
      <c r="H13" s="214"/>
      <c r="I13" s="214"/>
      <c r="J13" s="214"/>
      <c r="K13" s="214"/>
      <c r="L13" s="214"/>
      <c r="M13" s="214"/>
      <c r="N13" s="214"/>
      <c r="O13" s="214"/>
      <c r="P13" s="214"/>
      <c r="Q13" s="214"/>
      <c r="R13" s="214"/>
      <c r="S13" s="214"/>
      <c r="T13" s="214"/>
      <c r="U13" s="214"/>
      <c r="V13" s="214"/>
      <c r="W13" s="214"/>
      <c r="X13" s="214"/>
      <c r="Y13" s="214"/>
      <c r="Z13" s="214"/>
      <c r="AA13" s="214"/>
    </row>
    <row r="14" spans="1:31" ht="21.75" customHeight="1">
      <c r="A14" s="214"/>
      <c r="B14" s="214"/>
      <c r="C14" s="214"/>
      <c r="D14" s="214"/>
      <c r="E14" s="214"/>
      <c r="F14" s="214"/>
      <c r="G14" s="214"/>
      <c r="H14" s="214"/>
      <c r="I14" s="214"/>
      <c r="J14" s="214"/>
      <c r="K14" s="214"/>
      <c r="L14" s="214"/>
      <c r="M14" s="214"/>
      <c r="N14" s="214"/>
      <c r="O14" s="214"/>
      <c r="P14" s="214"/>
      <c r="Q14" s="214"/>
      <c r="R14" s="214"/>
      <c r="S14" s="214"/>
      <c r="T14" s="214"/>
      <c r="U14" s="214"/>
      <c r="V14" s="214"/>
      <c r="W14" s="214"/>
      <c r="X14" s="214"/>
      <c r="Y14" s="214"/>
      <c r="Z14" s="214"/>
      <c r="AA14" s="214"/>
    </row>
    <row r="15" spans="1:31" ht="21.75" customHeight="1">
      <c r="A15" s="1196" t="s">
        <v>1092</v>
      </c>
      <c r="B15" s="1196"/>
      <c r="C15" s="1196"/>
      <c r="D15" s="1196"/>
      <c r="E15" s="1196"/>
      <c r="F15" s="1196"/>
      <c r="G15" s="1196"/>
      <c r="H15" s="1196"/>
      <c r="I15" s="1196"/>
      <c r="J15" s="1196"/>
      <c r="K15" s="1196"/>
      <c r="L15" s="1196"/>
      <c r="M15" s="1196"/>
      <c r="N15" s="1196"/>
      <c r="O15" s="1196"/>
      <c r="P15" s="1196"/>
      <c r="Q15" s="1196"/>
      <c r="R15" s="1196"/>
      <c r="S15" s="1196"/>
      <c r="T15" s="1196"/>
      <c r="U15" s="1196"/>
      <c r="V15" s="1196"/>
      <c r="W15" s="1196"/>
      <c r="X15" s="1196"/>
      <c r="Y15" s="1196"/>
      <c r="Z15" s="1196"/>
      <c r="AA15" s="1196"/>
    </row>
    <row r="16" spans="1:31" ht="21.75" customHeight="1">
      <c r="A16" s="1196"/>
      <c r="B16" s="1196"/>
      <c r="C16" s="1196"/>
      <c r="D16" s="1196"/>
      <c r="E16" s="1196"/>
      <c r="F16" s="1196"/>
      <c r="G16" s="1196"/>
      <c r="H16" s="1196"/>
      <c r="I16" s="1196"/>
      <c r="J16" s="1196"/>
      <c r="K16" s="1196"/>
      <c r="L16" s="1196"/>
      <c r="M16" s="1196"/>
      <c r="N16" s="1196"/>
      <c r="O16" s="1196"/>
      <c r="P16" s="1196"/>
      <c r="Q16" s="1196"/>
      <c r="R16" s="1196"/>
      <c r="S16" s="1196"/>
      <c r="T16" s="1196"/>
      <c r="U16" s="1196"/>
      <c r="V16" s="1196"/>
      <c r="W16" s="1196"/>
      <c r="X16" s="1196"/>
      <c r="Y16" s="1196"/>
      <c r="Z16" s="1196"/>
      <c r="AA16" s="1196"/>
    </row>
    <row r="17" spans="1:27" ht="21.75" customHeight="1">
      <c r="A17" s="1196"/>
      <c r="B17" s="1196"/>
      <c r="C17" s="1196"/>
      <c r="D17" s="1196"/>
      <c r="E17" s="1196"/>
      <c r="F17" s="1196"/>
      <c r="G17" s="1196"/>
      <c r="H17" s="1196"/>
      <c r="I17" s="1196"/>
      <c r="J17" s="1196"/>
      <c r="K17" s="1196"/>
      <c r="L17" s="1196"/>
      <c r="M17" s="1196"/>
      <c r="N17" s="1196"/>
      <c r="O17" s="1196"/>
      <c r="P17" s="1196"/>
      <c r="Q17" s="1196"/>
      <c r="R17" s="1196"/>
      <c r="S17" s="1196"/>
      <c r="T17" s="1196"/>
      <c r="U17" s="1196"/>
      <c r="V17" s="1196"/>
      <c r="W17" s="1196"/>
      <c r="X17" s="1196"/>
      <c r="Y17" s="1196"/>
      <c r="Z17" s="1196"/>
      <c r="AA17" s="1196"/>
    </row>
    <row r="18" spans="1:27" ht="15" thickBot="1">
      <c r="A18" s="214"/>
      <c r="B18" s="214"/>
      <c r="C18" s="214"/>
      <c r="D18" s="214"/>
      <c r="E18" s="214"/>
      <c r="F18" s="214"/>
      <c r="G18" s="214"/>
      <c r="H18" s="214"/>
      <c r="I18" s="214"/>
      <c r="J18" s="214"/>
      <c r="K18" s="214"/>
      <c r="L18" s="214"/>
      <c r="M18" s="214"/>
      <c r="N18" s="214"/>
      <c r="O18" s="214"/>
      <c r="P18" s="214"/>
      <c r="Q18" s="214"/>
      <c r="R18" s="214"/>
      <c r="S18" s="214"/>
      <c r="T18" s="214"/>
      <c r="U18" s="214"/>
      <c r="V18" s="214"/>
      <c r="W18" s="214"/>
      <c r="X18" s="214"/>
      <c r="Y18" s="214"/>
      <c r="Z18" s="214"/>
      <c r="AA18" s="214"/>
    </row>
    <row r="19" spans="1:27" ht="18" customHeight="1">
      <c r="A19" s="1203"/>
      <c r="B19" s="1204"/>
      <c r="C19" s="1204"/>
      <c r="D19" s="1204"/>
      <c r="E19" s="1204"/>
      <c r="F19" s="1205"/>
      <c r="G19" s="1209" t="s">
        <v>235</v>
      </c>
      <c r="H19" s="1210"/>
      <c r="I19" s="1210"/>
      <c r="J19" s="1210"/>
      <c r="K19" s="1210"/>
      <c r="L19" s="1211"/>
      <c r="M19" s="1209" t="s">
        <v>236</v>
      </c>
      <c r="N19" s="1210"/>
      <c r="O19" s="1210"/>
      <c r="P19" s="1210"/>
      <c r="Q19" s="1210"/>
      <c r="R19" s="1210"/>
      <c r="S19" s="1210"/>
      <c r="T19" s="1210"/>
      <c r="U19" s="1211"/>
      <c r="V19" s="1210" t="s">
        <v>237</v>
      </c>
      <c r="W19" s="1210"/>
      <c r="X19" s="1210"/>
      <c r="Y19" s="1210"/>
      <c r="Z19" s="1210"/>
      <c r="AA19" s="1215"/>
    </row>
    <row r="20" spans="1:27" ht="18" customHeight="1">
      <c r="A20" s="1206"/>
      <c r="B20" s="1207"/>
      <c r="C20" s="1207"/>
      <c r="D20" s="1207"/>
      <c r="E20" s="1207"/>
      <c r="F20" s="1208"/>
      <c r="G20" s="1212"/>
      <c r="H20" s="1213"/>
      <c r="I20" s="1213"/>
      <c r="J20" s="1213"/>
      <c r="K20" s="1213"/>
      <c r="L20" s="1214"/>
      <c r="M20" s="1212"/>
      <c r="N20" s="1213"/>
      <c r="O20" s="1213"/>
      <c r="P20" s="1213"/>
      <c r="Q20" s="1213"/>
      <c r="R20" s="1213"/>
      <c r="S20" s="1213"/>
      <c r="T20" s="1213"/>
      <c r="U20" s="1214"/>
      <c r="V20" s="1213"/>
      <c r="W20" s="1213"/>
      <c r="X20" s="1213"/>
      <c r="Y20" s="1213"/>
      <c r="Z20" s="1213"/>
      <c r="AA20" s="1216"/>
    </row>
    <row r="21" spans="1:27" ht="9.75" customHeight="1">
      <c r="A21" s="222"/>
      <c r="B21" s="489"/>
      <c r="C21" s="489"/>
      <c r="D21" s="489"/>
      <c r="E21" s="489"/>
      <c r="F21" s="223"/>
      <c r="G21" s="489"/>
      <c r="H21" s="489"/>
      <c r="I21" s="489"/>
      <c r="J21" s="489"/>
      <c r="K21" s="489"/>
      <c r="L21" s="489"/>
      <c r="M21" s="494"/>
      <c r="N21" s="489"/>
      <c r="O21" s="489"/>
      <c r="P21" s="489"/>
      <c r="Q21" s="489"/>
      <c r="R21" s="489"/>
      <c r="S21" s="489"/>
      <c r="T21" s="489"/>
      <c r="U21" s="223"/>
      <c r="V21" s="494"/>
      <c r="W21" s="489"/>
      <c r="X21" s="489"/>
      <c r="Y21" s="489"/>
      <c r="Z21" s="489"/>
      <c r="AA21" s="490"/>
    </row>
    <row r="22" spans="1:27" ht="18" customHeight="1">
      <c r="A22" s="495"/>
      <c r="C22" s="496"/>
      <c r="D22" s="496"/>
      <c r="E22" s="496"/>
      <c r="F22" s="487"/>
      <c r="G22" s="1217">
        <f>様式第６号★!H26</f>
        <v>0</v>
      </c>
      <c r="H22" s="1167"/>
      <c r="I22" s="1167"/>
      <c r="J22" s="1167"/>
      <c r="K22" s="1167"/>
      <c r="L22" s="214"/>
      <c r="M22" s="1218"/>
      <c r="N22" s="1219"/>
      <c r="O22" s="1219"/>
      <c r="P22" s="1219"/>
      <c r="Q22" s="1219"/>
      <c r="R22" s="1220"/>
      <c r="S22" s="1220"/>
      <c r="T22" s="1220"/>
      <c r="U22" s="487"/>
      <c r="V22" s="1221">
        <f>G22</f>
        <v>0</v>
      </c>
      <c r="W22" s="1171"/>
      <c r="X22" s="1171"/>
      <c r="Y22" s="1171"/>
      <c r="Z22" s="1171"/>
      <c r="AA22" s="491"/>
    </row>
    <row r="23" spans="1:27" ht="18" customHeight="1">
      <c r="A23" s="1172" t="s">
        <v>227</v>
      </c>
      <c r="B23" s="1173"/>
      <c r="C23" s="1173"/>
      <c r="D23" s="1173"/>
      <c r="E23" s="1173"/>
      <c r="F23" s="1174"/>
      <c r="G23" s="1217"/>
      <c r="H23" s="1167"/>
      <c r="I23" s="1167"/>
      <c r="J23" s="1167"/>
      <c r="K23" s="1167"/>
      <c r="L23" s="214"/>
      <c r="M23" s="1218"/>
      <c r="N23" s="1219"/>
      <c r="O23" s="1219"/>
      <c r="P23" s="1219"/>
      <c r="Q23" s="1219"/>
      <c r="R23" s="1220"/>
      <c r="S23" s="1220"/>
      <c r="T23" s="1220"/>
      <c r="U23" s="487"/>
      <c r="V23" s="1221"/>
      <c r="W23" s="1171"/>
      <c r="X23" s="1171"/>
      <c r="Y23" s="1171"/>
      <c r="Z23" s="1171"/>
      <c r="AA23" s="491"/>
    </row>
    <row r="24" spans="1:27" ht="18" customHeight="1">
      <c r="A24" s="1172"/>
      <c r="B24" s="1173"/>
      <c r="C24" s="1173"/>
      <c r="D24" s="1173"/>
      <c r="E24" s="1173"/>
      <c r="F24" s="1174"/>
      <c r="G24" s="214"/>
      <c r="H24" s="214"/>
      <c r="I24" s="214"/>
      <c r="J24" s="214"/>
      <c r="K24" s="214"/>
      <c r="L24" s="214" t="s">
        <v>223</v>
      </c>
      <c r="M24" s="1218"/>
      <c r="N24" s="1219"/>
      <c r="O24" s="1219"/>
      <c r="P24" s="1219"/>
      <c r="Q24" s="1219"/>
      <c r="R24" s="1220"/>
      <c r="S24" s="1220"/>
      <c r="T24" s="1220"/>
      <c r="U24" s="487"/>
      <c r="V24" s="497"/>
      <c r="W24" s="214"/>
      <c r="X24" s="214"/>
      <c r="Y24" s="214"/>
      <c r="Z24" s="214"/>
      <c r="AA24" s="491" t="s">
        <v>223</v>
      </c>
    </row>
    <row r="25" spans="1:27" ht="9" customHeight="1">
      <c r="A25" s="486"/>
      <c r="B25" s="498"/>
      <c r="C25" s="498"/>
      <c r="D25" s="498"/>
      <c r="E25" s="498"/>
      <c r="F25" s="487"/>
      <c r="G25" s="214"/>
      <c r="H25" s="214"/>
      <c r="I25" s="214"/>
      <c r="J25" s="214"/>
      <c r="K25" s="214"/>
      <c r="L25" s="214"/>
      <c r="M25" s="499"/>
      <c r="N25" s="500"/>
      <c r="O25" s="500"/>
      <c r="P25" s="500"/>
      <c r="Q25" s="500"/>
      <c r="R25" s="501"/>
      <c r="S25" s="501"/>
      <c r="T25" s="501"/>
      <c r="U25" s="487"/>
      <c r="V25" s="497"/>
      <c r="W25" s="214"/>
      <c r="X25" s="214"/>
      <c r="Y25" s="214"/>
      <c r="Z25" s="214"/>
      <c r="AA25" s="491"/>
    </row>
    <row r="26" spans="1:27" ht="18" customHeight="1">
      <c r="A26" s="486"/>
      <c r="B26" s="492"/>
      <c r="C26" s="492"/>
      <c r="D26" s="492"/>
      <c r="E26" s="492"/>
      <c r="F26" s="487"/>
      <c r="G26" s="214"/>
      <c r="H26" s="214"/>
      <c r="I26" s="214"/>
      <c r="J26" s="214"/>
      <c r="K26" s="214"/>
      <c r="L26" s="214"/>
      <c r="M26" s="497"/>
      <c r="N26" s="219" t="s">
        <v>21</v>
      </c>
      <c r="O26" s="219"/>
      <c r="P26" s="1222" t="e">
        <f>VLOOKUP('説明（入力箇所有　必ずお読みください）'!$C$18,施設情報!$A$4:$BD$215,22,0)+VLOOKUP('説明（入力箇所有　必ずお読みください）'!$C$18,施設情報!$A$4:$BD$215,26,0)</f>
        <v>#N/A</v>
      </c>
      <c r="Q26" s="1222"/>
      <c r="R26" s="1222"/>
      <c r="S26" s="1222"/>
      <c r="T26" s="219" t="s">
        <v>223</v>
      </c>
      <c r="U26" s="487"/>
      <c r="V26" s="497"/>
      <c r="W26" s="214"/>
      <c r="X26" s="214"/>
      <c r="Y26" s="214"/>
      <c r="Z26" s="214"/>
      <c r="AA26" s="491"/>
    </row>
    <row r="27" spans="1:27" ht="3.75" customHeight="1">
      <c r="A27" s="486"/>
      <c r="B27" s="492"/>
      <c r="C27" s="492"/>
      <c r="D27" s="492"/>
      <c r="E27" s="492"/>
      <c r="F27" s="487"/>
      <c r="G27" s="214"/>
      <c r="H27" s="214"/>
      <c r="I27" s="214"/>
      <c r="J27" s="214"/>
      <c r="K27" s="214"/>
      <c r="L27" s="214"/>
      <c r="M27" s="497"/>
      <c r="N27" s="214"/>
      <c r="O27" s="214"/>
      <c r="P27" s="502"/>
      <c r="Q27" s="502"/>
      <c r="R27" s="502"/>
      <c r="S27" s="502"/>
      <c r="T27" s="214"/>
      <c r="U27" s="487"/>
      <c r="V27" s="497"/>
      <c r="W27" s="214"/>
      <c r="X27" s="214"/>
      <c r="Y27" s="214"/>
      <c r="Z27" s="214"/>
      <c r="AA27" s="491"/>
    </row>
    <row r="28" spans="1:27" ht="6" customHeight="1">
      <c r="A28" s="222"/>
      <c r="B28" s="489"/>
      <c r="C28" s="489"/>
      <c r="D28" s="489"/>
      <c r="E28" s="489"/>
      <c r="F28" s="223"/>
      <c r="G28" s="489"/>
      <c r="H28" s="489"/>
      <c r="I28" s="489"/>
      <c r="J28" s="489"/>
      <c r="K28" s="489"/>
      <c r="L28" s="489"/>
      <c r="M28" s="494"/>
      <c r="N28" s="489"/>
      <c r="O28" s="489"/>
      <c r="P28" s="489"/>
      <c r="Q28" s="489"/>
      <c r="R28" s="489"/>
      <c r="S28" s="489"/>
      <c r="T28" s="489"/>
      <c r="U28" s="223"/>
      <c r="V28" s="494"/>
      <c r="W28" s="489"/>
      <c r="X28" s="489"/>
      <c r="Y28" s="489"/>
      <c r="Z28" s="489"/>
      <c r="AA28" s="490"/>
    </row>
    <row r="29" spans="1:27" ht="18" customHeight="1">
      <c r="A29" s="495"/>
      <c r="C29" s="496"/>
      <c r="D29" s="496"/>
      <c r="E29" s="496"/>
      <c r="F29" s="487"/>
      <c r="G29" s="1217" t="e">
        <f>様式第６号★!H30</f>
        <v>#N/A</v>
      </c>
      <c r="H29" s="1167"/>
      <c r="I29" s="1167"/>
      <c r="J29" s="1167"/>
      <c r="K29" s="1167"/>
      <c r="L29" s="214"/>
      <c r="M29" s="1218"/>
      <c r="N29" s="1219"/>
      <c r="O29" s="1219"/>
      <c r="P29" s="1219"/>
      <c r="Q29" s="1219"/>
      <c r="R29" s="1220"/>
      <c r="S29" s="1220"/>
      <c r="T29" s="1220"/>
      <c r="U29" s="487"/>
      <c r="V29" s="1221" t="e">
        <f>G29</f>
        <v>#N/A</v>
      </c>
      <c r="W29" s="1171"/>
      <c r="X29" s="1171"/>
      <c r="Y29" s="1171"/>
      <c r="Z29" s="1171"/>
      <c r="AA29" s="491"/>
    </row>
    <row r="30" spans="1:27" ht="18" customHeight="1">
      <c r="A30" s="1223" t="s">
        <v>238</v>
      </c>
      <c r="B30" s="1173"/>
      <c r="C30" s="1173"/>
      <c r="D30" s="1173"/>
      <c r="E30" s="1173"/>
      <c r="F30" s="1174"/>
      <c r="G30" s="1217"/>
      <c r="H30" s="1167"/>
      <c r="I30" s="1167"/>
      <c r="J30" s="1167"/>
      <c r="K30" s="1167"/>
      <c r="L30" s="214"/>
      <c r="M30" s="1218"/>
      <c r="N30" s="1219"/>
      <c r="O30" s="1219"/>
      <c r="P30" s="1219"/>
      <c r="Q30" s="1219"/>
      <c r="R30" s="1220"/>
      <c r="S30" s="1220"/>
      <c r="T30" s="1220"/>
      <c r="U30" s="487"/>
      <c r="V30" s="1221"/>
      <c r="W30" s="1171"/>
      <c r="X30" s="1171"/>
      <c r="Y30" s="1171"/>
      <c r="Z30" s="1171"/>
      <c r="AA30" s="491"/>
    </row>
    <row r="31" spans="1:27" ht="18" customHeight="1">
      <c r="A31" s="1172"/>
      <c r="B31" s="1173"/>
      <c r="C31" s="1173"/>
      <c r="D31" s="1173"/>
      <c r="E31" s="1173"/>
      <c r="F31" s="1174"/>
      <c r="G31" s="214"/>
      <c r="H31" s="214"/>
      <c r="I31" s="214"/>
      <c r="J31" s="214"/>
      <c r="K31" s="214"/>
      <c r="L31" s="214" t="s">
        <v>223</v>
      </c>
      <c r="M31" s="1218"/>
      <c r="N31" s="1219"/>
      <c r="O31" s="1219"/>
      <c r="P31" s="1219"/>
      <c r="Q31" s="1219"/>
      <c r="R31" s="1220"/>
      <c r="S31" s="1220"/>
      <c r="T31" s="1220"/>
      <c r="U31" s="487"/>
      <c r="V31" s="497"/>
      <c r="W31" s="214"/>
      <c r="X31" s="214"/>
      <c r="Y31" s="214"/>
      <c r="Z31" s="214"/>
      <c r="AA31" s="491" t="s">
        <v>223</v>
      </c>
    </row>
    <row r="32" spans="1:27" ht="7.5" customHeight="1">
      <c r="A32" s="486"/>
      <c r="B32" s="498"/>
      <c r="C32" s="498"/>
      <c r="D32" s="498"/>
      <c r="E32" s="498"/>
      <c r="F32" s="487"/>
      <c r="G32" s="214"/>
      <c r="H32" s="214"/>
      <c r="I32" s="214"/>
      <c r="J32" s="214"/>
      <c r="K32" s="214"/>
      <c r="L32" s="214"/>
      <c r="M32" s="499"/>
      <c r="N32" s="500"/>
      <c r="O32" s="500"/>
      <c r="P32" s="500"/>
      <c r="Q32" s="500"/>
      <c r="R32" s="501"/>
      <c r="S32" s="501"/>
      <c r="T32" s="501"/>
      <c r="U32" s="487"/>
      <c r="V32" s="497"/>
      <c r="W32" s="214"/>
      <c r="X32" s="214"/>
      <c r="Y32" s="214"/>
      <c r="Z32" s="214"/>
      <c r="AA32" s="491"/>
    </row>
    <row r="33" spans="1:27" ht="18" customHeight="1">
      <c r="A33" s="486"/>
      <c r="B33" s="492"/>
      <c r="C33" s="492"/>
      <c r="D33" s="492"/>
      <c r="E33" s="492"/>
      <c r="F33" s="487"/>
      <c r="G33" s="214"/>
      <c r="H33" s="214"/>
      <c r="I33" s="214"/>
      <c r="J33" s="214"/>
      <c r="K33" s="214"/>
      <c r="L33" s="214"/>
      <c r="M33" s="497"/>
      <c r="N33" s="219" t="s">
        <v>21</v>
      </c>
      <c r="O33" s="219"/>
      <c r="P33" s="1222" t="e">
        <f>VLOOKUP('説明（入力箇所有　必ずお読みください）'!$C$18,施設情報!$A$4:$BD$215,23,0)+VLOOKUP('説明（入力箇所有　必ずお読みください）'!$C$18,施設情報!$A$4:$BD$215,27,0)</f>
        <v>#N/A</v>
      </c>
      <c r="Q33" s="1222"/>
      <c r="R33" s="1222"/>
      <c r="S33" s="1222"/>
      <c r="T33" s="219" t="s">
        <v>223</v>
      </c>
      <c r="U33" s="487"/>
      <c r="V33" s="497"/>
      <c r="W33" s="214"/>
      <c r="X33" s="214"/>
      <c r="Y33" s="214"/>
      <c r="Z33" s="214"/>
      <c r="AA33" s="491"/>
    </row>
    <row r="34" spans="1:27" ht="3.75" customHeight="1">
      <c r="A34" s="486"/>
      <c r="B34" s="492"/>
      <c r="C34" s="492"/>
      <c r="D34" s="492"/>
      <c r="E34" s="492"/>
      <c r="F34" s="487"/>
      <c r="G34" s="214"/>
      <c r="H34" s="214"/>
      <c r="I34" s="214"/>
      <c r="J34" s="214"/>
      <c r="K34" s="214"/>
      <c r="L34" s="214"/>
      <c r="M34" s="497"/>
      <c r="N34" s="214"/>
      <c r="O34" s="214"/>
      <c r="P34" s="502"/>
      <c r="Q34" s="502"/>
      <c r="R34" s="502"/>
      <c r="S34" s="502"/>
      <c r="T34" s="214"/>
      <c r="U34" s="487"/>
      <c r="V34" s="497"/>
      <c r="W34" s="214"/>
      <c r="X34" s="214"/>
      <c r="Y34" s="214"/>
      <c r="Z34" s="214"/>
      <c r="AA34" s="491"/>
    </row>
    <row r="35" spans="1:27" ht="6" customHeight="1">
      <c r="A35" s="222"/>
      <c r="B35" s="225"/>
      <c r="C35" s="225"/>
      <c r="D35" s="225"/>
      <c r="E35" s="225"/>
      <c r="F35" s="223"/>
      <c r="G35" s="489"/>
      <c r="H35" s="489"/>
      <c r="I35" s="489"/>
      <c r="J35" s="489"/>
      <c r="K35" s="489"/>
      <c r="L35" s="489"/>
      <c r="M35" s="494"/>
      <c r="N35" s="489"/>
      <c r="O35" s="489"/>
      <c r="P35" s="489"/>
      <c r="Q35" s="489"/>
      <c r="R35" s="489"/>
      <c r="S35" s="489"/>
      <c r="T35" s="489"/>
      <c r="U35" s="223"/>
      <c r="V35" s="494"/>
      <c r="W35" s="489"/>
      <c r="X35" s="489"/>
      <c r="Y35" s="489"/>
      <c r="Z35" s="489"/>
      <c r="AA35" s="490"/>
    </row>
    <row r="36" spans="1:27" ht="18" customHeight="1">
      <c r="A36" s="495"/>
      <c r="C36" s="498"/>
      <c r="D36" s="498"/>
      <c r="E36" s="498"/>
      <c r="F36" s="487"/>
      <c r="G36" s="1217">
        <f>様式第６号★!H34</f>
        <v>0</v>
      </c>
      <c r="H36" s="1167"/>
      <c r="I36" s="1167"/>
      <c r="J36" s="1167"/>
      <c r="K36" s="1167"/>
      <c r="L36" s="214"/>
      <c r="M36" s="1218"/>
      <c r="N36" s="1219"/>
      <c r="O36" s="1219"/>
      <c r="P36" s="1219"/>
      <c r="Q36" s="1219"/>
      <c r="R36" s="1220"/>
      <c r="S36" s="1220"/>
      <c r="T36" s="1220"/>
      <c r="U36" s="487"/>
      <c r="V36" s="1221">
        <f>G36</f>
        <v>0</v>
      </c>
      <c r="W36" s="1171"/>
      <c r="X36" s="1171"/>
      <c r="Y36" s="1171"/>
      <c r="Z36" s="1171"/>
      <c r="AA36" s="491"/>
    </row>
    <row r="37" spans="1:27" ht="18" customHeight="1">
      <c r="A37" s="1172" t="s">
        <v>229</v>
      </c>
      <c r="B37" s="1173"/>
      <c r="C37" s="1173"/>
      <c r="D37" s="1173"/>
      <c r="E37" s="1173"/>
      <c r="F37" s="1174"/>
      <c r="G37" s="1217"/>
      <c r="H37" s="1167"/>
      <c r="I37" s="1167"/>
      <c r="J37" s="1167"/>
      <c r="K37" s="1167"/>
      <c r="L37" s="214"/>
      <c r="M37" s="1218"/>
      <c r="N37" s="1219"/>
      <c r="O37" s="1219"/>
      <c r="P37" s="1219"/>
      <c r="Q37" s="1219"/>
      <c r="R37" s="1220"/>
      <c r="S37" s="1220"/>
      <c r="T37" s="1220"/>
      <c r="U37" s="487"/>
      <c r="V37" s="1221"/>
      <c r="W37" s="1171"/>
      <c r="X37" s="1171"/>
      <c r="Y37" s="1171"/>
      <c r="Z37" s="1171"/>
      <c r="AA37" s="491"/>
    </row>
    <row r="38" spans="1:27" ht="18" customHeight="1">
      <c r="A38" s="1172"/>
      <c r="B38" s="1173"/>
      <c r="C38" s="1173"/>
      <c r="D38" s="1173"/>
      <c r="E38" s="1173"/>
      <c r="F38" s="1174"/>
      <c r="G38" s="214"/>
      <c r="H38" s="214"/>
      <c r="I38" s="214"/>
      <c r="J38" s="214"/>
      <c r="K38" s="214"/>
      <c r="L38" s="214" t="s">
        <v>223</v>
      </c>
      <c r="M38" s="1218"/>
      <c r="N38" s="1219"/>
      <c r="O38" s="1219"/>
      <c r="P38" s="1219"/>
      <c r="Q38" s="1219"/>
      <c r="R38" s="1220"/>
      <c r="S38" s="1220"/>
      <c r="T38" s="1220"/>
      <c r="U38" s="487"/>
      <c r="V38" s="497"/>
      <c r="W38" s="214"/>
      <c r="X38" s="214"/>
      <c r="Y38" s="214"/>
      <c r="Z38" s="214"/>
      <c r="AA38" s="491" t="s">
        <v>223</v>
      </c>
    </row>
    <row r="39" spans="1:27" ht="9.75" customHeight="1">
      <c r="A39" s="486"/>
      <c r="B39" s="503"/>
      <c r="C39" s="503"/>
      <c r="D39" s="503"/>
      <c r="E39" s="503"/>
      <c r="F39" s="487"/>
      <c r="G39" s="214"/>
      <c r="H39" s="214"/>
      <c r="I39" s="214"/>
      <c r="J39" s="214"/>
      <c r="K39" s="214"/>
      <c r="L39" s="214"/>
      <c r="M39" s="499"/>
      <c r="N39" s="500"/>
      <c r="O39" s="500"/>
      <c r="P39" s="500"/>
      <c r="Q39" s="500"/>
      <c r="R39" s="504"/>
      <c r="S39" s="504"/>
      <c r="T39" s="504"/>
      <c r="U39" s="487"/>
      <c r="V39" s="497"/>
      <c r="W39" s="214"/>
      <c r="X39" s="214"/>
      <c r="Y39" s="214"/>
      <c r="Z39" s="214"/>
      <c r="AA39" s="491"/>
    </row>
    <row r="40" spans="1:27" ht="18" customHeight="1">
      <c r="A40" s="486"/>
      <c r="B40" s="492"/>
      <c r="C40" s="492"/>
      <c r="D40" s="492"/>
      <c r="E40" s="492"/>
      <c r="F40" s="487"/>
      <c r="G40" s="214"/>
      <c r="H40" s="214"/>
      <c r="I40" s="214"/>
      <c r="J40" s="214"/>
      <c r="K40" s="214"/>
      <c r="L40" s="214"/>
      <c r="M40" s="497"/>
      <c r="N40" s="219" t="s">
        <v>21</v>
      </c>
      <c r="O40" s="219"/>
      <c r="P40" s="1222" t="e">
        <f>VLOOKUP('説明（入力箇所有　必ずお読みください）'!$C$18,施設情報!$A$4:$BD$215,24,0)+VLOOKUP('説明（入力箇所有　必ずお読みください）'!$C$18,施設情報!$A$4:$BD$215,28,0)</f>
        <v>#N/A</v>
      </c>
      <c r="Q40" s="1222"/>
      <c r="R40" s="1222"/>
      <c r="S40" s="1222"/>
      <c r="T40" s="219" t="s">
        <v>223</v>
      </c>
      <c r="U40" s="487"/>
      <c r="V40" s="497"/>
      <c r="W40" s="214"/>
      <c r="X40" s="214"/>
      <c r="Y40" s="214"/>
      <c r="Z40" s="214"/>
      <c r="AA40" s="491"/>
    </row>
    <row r="41" spans="1:27" ht="3.75" customHeight="1">
      <c r="A41" s="486"/>
      <c r="B41" s="492"/>
      <c r="C41" s="492"/>
      <c r="D41" s="492"/>
      <c r="E41" s="492"/>
      <c r="F41" s="487"/>
      <c r="G41" s="214"/>
      <c r="H41" s="214"/>
      <c r="I41" s="214"/>
      <c r="J41" s="214"/>
      <c r="K41" s="214"/>
      <c r="L41" s="214"/>
      <c r="M41" s="497"/>
      <c r="N41" s="214"/>
      <c r="O41" s="214"/>
      <c r="P41" s="502"/>
      <c r="Q41" s="502"/>
      <c r="R41" s="502"/>
      <c r="S41" s="502"/>
      <c r="T41" s="214"/>
      <c r="U41" s="487"/>
      <c r="V41" s="497"/>
      <c r="W41" s="214"/>
      <c r="X41" s="214"/>
      <c r="Y41" s="214"/>
      <c r="Z41" s="214"/>
      <c r="AA41" s="491"/>
    </row>
    <row r="42" spans="1:27" ht="18" customHeight="1">
      <c r="A42" s="222"/>
      <c r="B42" s="225"/>
      <c r="C42" s="225"/>
      <c r="D42" s="225"/>
      <c r="E42" s="225"/>
      <c r="F42" s="223"/>
      <c r="G42" s="1224" t="e">
        <f>G22+G29+G36</f>
        <v>#N/A</v>
      </c>
      <c r="H42" s="1170"/>
      <c r="I42" s="1170"/>
      <c r="J42" s="1170"/>
      <c r="K42" s="1170"/>
      <c r="L42" s="489"/>
      <c r="M42" s="494"/>
      <c r="N42" s="1170" t="e">
        <f>SUM(P26+P33+P40)</f>
        <v>#N/A</v>
      </c>
      <c r="O42" s="1170"/>
      <c r="P42" s="1170"/>
      <c r="Q42" s="1170"/>
      <c r="R42" s="1170"/>
      <c r="S42" s="1170"/>
      <c r="T42" s="489"/>
      <c r="U42" s="223"/>
      <c r="V42" s="1224" t="e">
        <f>V22+V29+V36</f>
        <v>#N/A</v>
      </c>
      <c r="W42" s="1170"/>
      <c r="X42" s="1170"/>
      <c r="Y42" s="1170"/>
      <c r="Z42" s="1170"/>
      <c r="AA42" s="490"/>
    </row>
    <row r="43" spans="1:27" ht="18" customHeight="1">
      <c r="A43" s="1184" t="s">
        <v>239</v>
      </c>
      <c r="B43" s="1185"/>
      <c r="C43" s="1185"/>
      <c r="D43" s="1185"/>
      <c r="E43" s="1185"/>
      <c r="F43" s="1186"/>
      <c r="G43" s="1221"/>
      <c r="H43" s="1171"/>
      <c r="I43" s="1171"/>
      <c r="J43" s="1171"/>
      <c r="K43" s="1171"/>
      <c r="L43" s="214"/>
      <c r="M43" s="497"/>
      <c r="N43" s="1171"/>
      <c r="O43" s="1171"/>
      <c r="P43" s="1171"/>
      <c r="Q43" s="1171"/>
      <c r="R43" s="1171"/>
      <c r="S43" s="1171"/>
      <c r="T43" s="214"/>
      <c r="U43" s="487"/>
      <c r="V43" s="1221"/>
      <c r="W43" s="1171"/>
      <c r="X43" s="1171"/>
      <c r="Y43" s="1171"/>
      <c r="Z43" s="1171"/>
      <c r="AA43" s="491"/>
    </row>
    <row r="44" spans="1:27" ht="18" customHeight="1">
      <c r="A44" s="1184"/>
      <c r="B44" s="1185"/>
      <c r="C44" s="1185"/>
      <c r="D44" s="1185"/>
      <c r="E44" s="1185"/>
      <c r="F44" s="1186"/>
      <c r="G44" s="214"/>
      <c r="H44" s="214"/>
      <c r="I44" s="214"/>
      <c r="J44" s="214"/>
      <c r="K44" s="214"/>
      <c r="L44" s="214" t="s">
        <v>223</v>
      </c>
      <c r="M44" s="497"/>
      <c r="N44" s="505"/>
      <c r="O44" s="505"/>
      <c r="T44" s="214" t="s">
        <v>223</v>
      </c>
      <c r="U44" s="487"/>
      <c r="V44" s="497"/>
      <c r="W44" s="214"/>
      <c r="X44" s="214"/>
      <c r="Y44" s="214"/>
      <c r="Z44" s="214"/>
      <c r="AA44" s="491" t="s">
        <v>223</v>
      </c>
    </row>
    <row r="45" spans="1:27" ht="12.75" customHeight="1">
      <c r="A45" s="220"/>
      <c r="B45" s="224"/>
      <c r="C45" s="224"/>
      <c r="D45" s="224"/>
      <c r="E45" s="224"/>
      <c r="F45" s="221"/>
      <c r="G45" s="219"/>
      <c r="H45" s="219"/>
      <c r="I45" s="219"/>
      <c r="J45" s="219"/>
      <c r="K45" s="219"/>
      <c r="L45" s="219"/>
      <c r="M45" s="506"/>
      <c r="N45" s="219"/>
      <c r="O45" s="219"/>
      <c r="P45" s="219"/>
      <c r="Q45" s="219"/>
      <c r="R45" s="219"/>
      <c r="S45" s="219"/>
      <c r="T45" s="219"/>
      <c r="U45" s="221"/>
      <c r="V45" s="506"/>
      <c r="W45" s="219"/>
      <c r="X45" s="219"/>
      <c r="Y45" s="219"/>
      <c r="Z45" s="219"/>
      <c r="AA45" s="488"/>
    </row>
    <row r="46" spans="1:27" ht="18" customHeight="1">
      <c r="A46" s="214"/>
      <c r="B46" s="492"/>
      <c r="C46" s="492"/>
      <c r="D46" s="492"/>
      <c r="E46" s="492"/>
      <c r="F46" s="214"/>
      <c r="G46" s="214"/>
      <c r="H46" s="214"/>
      <c r="I46" s="214"/>
      <c r="J46" s="214"/>
      <c r="K46" s="214"/>
      <c r="L46" s="214"/>
      <c r="M46" s="214"/>
      <c r="N46" s="214"/>
      <c r="O46" s="214"/>
      <c r="P46" s="214"/>
      <c r="Q46" s="214"/>
      <c r="R46" s="214"/>
      <c r="S46" s="214"/>
      <c r="T46" s="214"/>
      <c r="U46" s="214"/>
      <c r="V46" s="214"/>
      <c r="W46" s="214"/>
      <c r="X46" s="214"/>
      <c r="Y46" s="214"/>
      <c r="Z46" s="214"/>
      <c r="AA46" s="214"/>
    </row>
    <row r="47" spans="1:27" ht="20.25" customHeight="1">
      <c r="A47" s="214" t="s">
        <v>1719</v>
      </c>
      <c r="B47" s="492"/>
      <c r="C47" s="492"/>
      <c r="D47" s="492"/>
      <c r="E47" s="492"/>
      <c r="F47" s="214"/>
      <c r="G47" s="214"/>
      <c r="I47" s="492"/>
      <c r="J47" s="492"/>
      <c r="L47" s="492"/>
      <c r="M47" s="492"/>
      <c r="N47" s="492"/>
      <c r="O47" s="492"/>
      <c r="P47" s="492"/>
      <c r="Q47" s="492"/>
      <c r="R47" s="492"/>
      <c r="S47" s="492"/>
      <c r="T47" s="492"/>
      <c r="U47" s="492"/>
      <c r="V47" s="492"/>
      <c r="W47" s="492"/>
      <c r="X47" s="492"/>
      <c r="Y47" s="492"/>
      <c r="Z47" s="492"/>
      <c r="AA47" s="214"/>
    </row>
    <row r="48" spans="1:27" ht="20.25" customHeight="1">
      <c r="A48" s="214" t="s">
        <v>1720</v>
      </c>
      <c r="B48" s="496"/>
      <c r="C48" s="496"/>
      <c r="D48" s="496"/>
      <c r="E48" s="496"/>
      <c r="F48" s="496"/>
      <c r="G48" s="214"/>
      <c r="I48" s="492"/>
      <c r="J48" s="492"/>
      <c r="L48" s="492"/>
      <c r="M48" s="492"/>
      <c r="N48" s="492"/>
      <c r="O48" s="492"/>
      <c r="P48" s="492"/>
      <c r="Q48" s="492"/>
      <c r="R48" s="492"/>
      <c r="S48" s="492"/>
      <c r="T48" s="492"/>
      <c r="U48" s="492"/>
      <c r="V48" s="492"/>
      <c r="W48" s="492"/>
      <c r="X48" s="492"/>
      <c r="Y48" s="492"/>
      <c r="Z48" s="492"/>
      <c r="AA48" s="214"/>
    </row>
    <row r="49" spans="1:27" ht="20.25" customHeight="1">
      <c r="A49" s="214" t="s">
        <v>1716</v>
      </c>
      <c r="B49" s="496"/>
      <c r="C49" s="496"/>
      <c r="D49" s="496"/>
      <c r="E49" s="496"/>
      <c r="F49" s="496"/>
      <c r="G49" s="214"/>
      <c r="I49" s="492"/>
      <c r="J49" s="492"/>
      <c r="L49" s="492"/>
      <c r="M49" s="492"/>
      <c r="N49" s="492"/>
      <c r="O49" s="492"/>
      <c r="P49" s="492"/>
      <c r="Q49" s="492"/>
      <c r="R49" s="492"/>
      <c r="S49" s="492"/>
      <c r="T49" s="492"/>
      <c r="U49" s="492"/>
      <c r="V49" s="492"/>
      <c r="W49" s="492"/>
      <c r="X49" s="492"/>
      <c r="Y49" s="492"/>
      <c r="Z49" s="492"/>
      <c r="AA49" s="214"/>
    </row>
    <row r="50" spans="1:27" ht="20.25" customHeight="1">
      <c r="A50" s="214" t="s">
        <v>1717</v>
      </c>
      <c r="B50" s="496"/>
      <c r="C50" s="496"/>
      <c r="D50" s="496"/>
      <c r="E50" s="496"/>
      <c r="F50" s="214"/>
      <c r="G50" s="214"/>
      <c r="I50" s="492"/>
      <c r="J50" s="492"/>
      <c r="L50" s="492"/>
      <c r="M50" s="492"/>
      <c r="N50" s="492"/>
      <c r="O50" s="492"/>
      <c r="P50" s="492"/>
      <c r="Q50" s="492"/>
      <c r="R50" s="492"/>
      <c r="S50" s="492"/>
      <c r="T50" s="492"/>
      <c r="U50" s="492"/>
      <c r="V50" s="492"/>
      <c r="W50" s="492"/>
      <c r="X50" s="492"/>
      <c r="Y50" s="492"/>
      <c r="Z50" s="492"/>
      <c r="AA50" s="214"/>
    </row>
    <row r="51" spans="1:27" ht="20.25" customHeight="1">
      <c r="A51" s="214" t="s">
        <v>1718</v>
      </c>
      <c r="B51" s="214"/>
      <c r="C51" s="214"/>
      <c r="D51" s="214"/>
      <c r="E51" s="214"/>
      <c r="F51" s="214"/>
      <c r="G51" s="214"/>
      <c r="H51" s="214"/>
      <c r="I51" s="214"/>
      <c r="J51" s="214"/>
      <c r="K51" s="214"/>
      <c r="L51" s="214"/>
      <c r="M51" s="214"/>
      <c r="N51" s="214"/>
      <c r="O51" s="214"/>
      <c r="P51" s="214"/>
      <c r="Q51" s="214"/>
      <c r="R51" s="214"/>
      <c r="S51" s="214"/>
      <c r="T51" s="214"/>
      <c r="U51" s="214"/>
      <c r="V51" s="214"/>
      <c r="W51" s="214"/>
      <c r="X51" s="214"/>
      <c r="Y51" s="214"/>
      <c r="Z51" s="214"/>
      <c r="AA51" s="214"/>
    </row>
    <row r="52" spans="1:27" ht="14.4">
      <c r="A52" s="214"/>
      <c r="B52" s="214"/>
      <c r="C52" s="214"/>
      <c r="D52" s="214"/>
      <c r="E52" s="214"/>
      <c r="F52" s="214"/>
      <c r="G52" s="214"/>
      <c r="H52" s="214"/>
      <c r="I52" s="214"/>
      <c r="J52" s="214"/>
      <c r="K52" s="214"/>
      <c r="L52" s="214"/>
      <c r="M52" s="214"/>
      <c r="N52" s="214"/>
      <c r="O52" s="214"/>
      <c r="P52" s="214"/>
      <c r="Q52" s="214"/>
      <c r="R52" s="214"/>
      <c r="S52" s="214"/>
      <c r="T52" s="214"/>
      <c r="U52" s="214"/>
      <c r="V52" s="214"/>
      <c r="W52" s="214"/>
      <c r="X52" s="214"/>
      <c r="Y52" s="214"/>
      <c r="Z52" s="214"/>
      <c r="AA52" s="214"/>
    </row>
    <row r="53" spans="1:27" ht="14.4">
      <c r="A53" s="226"/>
      <c r="B53" s="226"/>
      <c r="C53" s="226"/>
      <c r="D53" s="226"/>
      <c r="E53" s="226"/>
      <c r="F53" s="226"/>
      <c r="G53" s="226"/>
      <c r="H53" s="226"/>
      <c r="I53" s="226"/>
      <c r="J53" s="226"/>
      <c r="K53" s="226"/>
      <c r="L53" s="226"/>
      <c r="M53" s="226"/>
      <c r="N53" s="226"/>
      <c r="O53" s="226"/>
      <c r="P53" s="226"/>
      <c r="Q53" s="226"/>
      <c r="R53" s="226"/>
      <c r="S53" s="226"/>
      <c r="T53" s="226"/>
      <c r="U53" s="226"/>
      <c r="V53" s="226"/>
      <c r="W53" s="226"/>
      <c r="X53" s="226"/>
      <c r="Y53" s="226"/>
      <c r="Z53" s="226"/>
      <c r="AA53" s="226"/>
    </row>
    <row r="54" spans="1:27" ht="14.4">
      <c r="A54" s="226"/>
      <c r="B54" s="226"/>
      <c r="C54" s="226"/>
      <c r="D54" s="226"/>
      <c r="E54" s="226"/>
      <c r="F54" s="226"/>
      <c r="G54" s="226"/>
      <c r="H54" s="226"/>
      <c r="I54" s="226"/>
      <c r="J54" s="226"/>
      <c r="K54" s="226"/>
      <c r="L54" s="226"/>
      <c r="M54" s="226"/>
      <c r="N54" s="226"/>
      <c r="O54" s="226"/>
      <c r="P54" s="226"/>
      <c r="Q54" s="226"/>
      <c r="R54" s="226"/>
      <c r="S54" s="226"/>
      <c r="T54" s="226"/>
      <c r="U54" s="226"/>
      <c r="V54" s="226"/>
      <c r="W54" s="226"/>
      <c r="X54" s="226"/>
      <c r="Y54" s="226"/>
      <c r="Z54" s="226"/>
      <c r="AA54" s="226"/>
    </row>
    <row r="55" spans="1:27" ht="14.4">
      <c r="A55" s="226"/>
      <c r="B55" s="226"/>
      <c r="C55" s="226"/>
      <c r="D55" s="226"/>
      <c r="E55" s="226"/>
      <c r="F55" s="226"/>
      <c r="G55" s="226"/>
      <c r="H55" s="226"/>
      <c r="I55" s="226"/>
      <c r="J55" s="226"/>
      <c r="K55" s="226"/>
      <c r="L55" s="226"/>
      <c r="M55" s="226"/>
      <c r="N55" s="226"/>
      <c r="O55" s="226"/>
      <c r="P55" s="226"/>
      <c r="Q55" s="226"/>
      <c r="R55" s="226"/>
      <c r="S55" s="226"/>
      <c r="T55" s="226"/>
      <c r="U55" s="226"/>
      <c r="V55" s="226"/>
      <c r="W55" s="226"/>
      <c r="X55" s="226"/>
      <c r="Y55" s="226"/>
      <c r="Z55" s="226"/>
      <c r="AA55" s="226"/>
    </row>
    <row r="56" spans="1:27" ht="14.4">
      <c r="A56" s="226"/>
      <c r="B56" s="226"/>
      <c r="C56" s="226"/>
      <c r="D56" s="226"/>
      <c r="E56" s="226"/>
      <c r="F56" s="226"/>
      <c r="G56" s="226"/>
      <c r="H56" s="226"/>
      <c r="I56" s="226"/>
      <c r="J56" s="226"/>
      <c r="K56" s="226"/>
      <c r="L56" s="226"/>
      <c r="M56" s="226"/>
      <c r="N56" s="226"/>
      <c r="O56" s="226"/>
      <c r="P56" s="226"/>
      <c r="Q56" s="226"/>
      <c r="R56" s="226"/>
      <c r="S56" s="226"/>
      <c r="T56" s="226"/>
      <c r="U56" s="226"/>
      <c r="V56" s="226"/>
      <c r="W56" s="226"/>
      <c r="X56" s="226"/>
      <c r="Y56" s="226"/>
      <c r="Z56" s="226"/>
      <c r="AA56" s="226"/>
    </row>
    <row r="57" spans="1:27" ht="14.4">
      <c r="A57" s="226"/>
      <c r="B57" s="226"/>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row>
    <row r="58" spans="1:27" ht="14.4">
      <c r="A58" s="226"/>
      <c r="B58" s="226"/>
      <c r="C58" s="226"/>
      <c r="D58" s="226"/>
      <c r="E58" s="226"/>
      <c r="F58" s="226"/>
      <c r="G58" s="226"/>
      <c r="H58" s="226"/>
      <c r="I58" s="226"/>
      <c r="J58" s="226"/>
      <c r="K58" s="226"/>
      <c r="L58" s="226"/>
      <c r="M58" s="226"/>
      <c r="N58" s="226"/>
      <c r="O58" s="226"/>
      <c r="P58" s="226"/>
      <c r="Q58" s="226"/>
      <c r="R58" s="226"/>
      <c r="S58" s="226"/>
      <c r="T58" s="226"/>
      <c r="U58" s="226"/>
      <c r="V58" s="226"/>
      <c r="W58" s="226"/>
      <c r="X58" s="226"/>
      <c r="Y58" s="226"/>
      <c r="Z58" s="226"/>
      <c r="AA58" s="226"/>
    </row>
    <row r="59" spans="1:27" ht="14.4">
      <c r="A59" s="226"/>
      <c r="B59" s="226"/>
      <c r="C59" s="226"/>
      <c r="D59" s="226"/>
      <c r="E59" s="226"/>
      <c r="F59" s="226"/>
      <c r="G59" s="226"/>
      <c r="H59" s="226"/>
      <c r="I59" s="226"/>
      <c r="J59" s="226"/>
      <c r="K59" s="226"/>
      <c r="L59" s="226"/>
      <c r="M59" s="226"/>
      <c r="N59" s="226"/>
      <c r="O59" s="226"/>
      <c r="P59" s="226"/>
      <c r="Q59" s="226"/>
      <c r="R59" s="226"/>
      <c r="S59" s="226"/>
      <c r="T59" s="226"/>
      <c r="U59" s="226"/>
      <c r="V59" s="226"/>
      <c r="W59" s="226"/>
      <c r="X59" s="226"/>
      <c r="Y59" s="226"/>
      <c r="Z59" s="226"/>
      <c r="AA59" s="226"/>
    </row>
    <row r="60" spans="1:27" ht="14.4">
      <c r="A60" s="226"/>
      <c r="B60" s="226"/>
      <c r="C60" s="226"/>
      <c r="D60" s="226"/>
      <c r="E60" s="226"/>
      <c r="F60" s="226"/>
      <c r="G60" s="226"/>
      <c r="H60" s="226"/>
      <c r="I60" s="226"/>
      <c r="J60" s="226"/>
      <c r="K60" s="226"/>
      <c r="L60" s="226"/>
      <c r="M60" s="226"/>
      <c r="N60" s="226"/>
      <c r="O60" s="226"/>
      <c r="P60" s="226"/>
      <c r="Q60" s="226"/>
      <c r="R60" s="226"/>
      <c r="S60" s="226"/>
      <c r="T60" s="226"/>
      <c r="U60" s="226"/>
      <c r="V60" s="226"/>
      <c r="W60" s="226"/>
      <c r="X60" s="226"/>
      <c r="Y60" s="226"/>
      <c r="Z60" s="226"/>
      <c r="AA60" s="226"/>
    </row>
  </sheetData>
  <sheetProtection password="CCCF" sheet="1" selectLockedCells="1"/>
  <mergeCells count="53">
    <mergeCell ref="V42:Z43"/>
    <mergeCell ref="A43:F44"/>
    <mergeCell ref="P33:S33"/>
    <mergeCell ref="G36:K37"/>
    <mergeCell ref="M36:Q36"/>
    <mergeCell ref="R36:T36"/>
    <mergeCell ref="P40:S40"/>
    <mergeCell ref="G42:K43"/>
    <mergeCell ref="N42:S43"/>
    <mergeCell ref="V36:Z37"/>
    <mergeCell ref="A37:F38"/>
    <mergeCell ref="M37:Q37"/>
    <mergeCell ref="R37:T37"/>
    <mergeCell ref="M38:Q38"/>
    <mergeCell ref="R38:T38"/>
    <mergeCell ref="A30:F31"/>
    <mergeCell ref="M30:Q30"/>
    <mergeCell ref="R30:T30"/>
    <mergeCell ref="M31:Q31"/>
    <mergeCell ref="R31:T31"/>
    <mergeCell ref="P26:S26"/>
    <mergeCell ref="G29:K30"/>
    <mergeCell ref="M29:Q29"/>
    <mergeCell ref="R29:T29"/>
    <mergeCell ref="V29:Z30"/>
    <mergeCell ref="A19:F20"/>
    <mergeCell ref="G19:L20"/>
    <mergeCell ref="M19:U20"/>
    <mergeCell ref="V19:AA20"/>
    <mergeCell ref="G22:K23"/>
    <mergeCell ref="M22:Q22"/>
    <mergeCell ref="R22:T22"/>
    <mergeCell ref="V22:Z23"/>
    <mergeCell ref="A23:F24"/>
    <mergeCell ref="M23:Q23"/>
    <mergeCell ref="R23:T23"/>
    <mergeCell ref="M24:Q24"/>
    <mergeCell ref="R24:T24"/>
    <mergeCell ref="Z1:AA1"/>
    <mergeCell ref="A15:AA17"/>
    <mergeCell ref="T2:AA2"/>
    <mergeCell ref="H5:S5"/>
    <mergeCell ref="H6:S6"/>
    <mergeCell ref="M9:N9"/>
    <mergeCell ref="O9:AA9"/>
    <mergeCell ref="M10:N10"/>
    <mergeCell ref="O10:AA10"/>
    <mergeCell ref="L11:N11"/>
    <mergeCell ref="O11:R11"/>
    <mergeCell ref="S11:Y11"/>
    <mergeCell ref="L12:N12"/>
    <mergeCell ref="O12:AA12"/>
    <mergeCell ref="G7:T8"/>
  </mergeCells>
  <phoneticPr fontId="4"/>
  <conditionalFormatting sqref="A5:AA12">
    <cfRule type="expression" dxfId="2" priority="1">
      <formula>$AD$4="不要"</formula>
    </cfRule>
  </conditionalFormatting>
  <printOptions horizontalCentered="1" verticalCentered="1"/>
  <pageMargins left="0.78740157480314965" right="0.78740157480314965" top="0.98425196850393704" bottom="0.98425196850393704" header="0.51181102362204722" footer="0.51181102362204722"/>
  <pageSetup paperSize="9" scale="86"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tabColor theme="8" tint="0.59999389629810485"/>
    <pageSetUpPr fitToPage="1"/>
  </sheetPr>
  <dimension ref="A1:AF58"/>
  <sheetViews>
    <sheetView view="pageBreakPreview" zoomScale="85" zoomScaleNormal="100" zoomScaleSheetLayoutView="85" workbookViewId="0">
      <selection activeCell="A14" sqref="A14:AA18"/>
    </sheetView>
  </sheetViews>
  <sheetFormatPr defaultColWidth="3.109375" defaultRowHeight="13.2"/>
  <cols>
    <col min="1" max="27" width="3.44140625" style="215" customWidth="1"/>
    <col min="28" max="30" width="3.109375" style="215"/>
    <col min="31" max="31" width="8.33203125" style="215" customWidth="1"/>
    <col min="32" max="256" width="3.109375" style="215"/>
    <col min="257" max="283" width="3.44140625" style="215" customWidth="1"/>
    <col min="284" max="512" width="3.109375" style="215"/>
    <col min="513" max="539" width="3.44140625" style="215" customWidth="1"/>
    <col min="540" max="768" width="3.109375" style="215"/>
    <col min="769" max="795" width="3.44140625" style="215" customWidth="1"/>
    <col min="796" max="1024" width="3.109375" style="215"/>
    <col min="1025" max="1051" width="3.44140625" style="215" customWidth="1"/>
    <col min="1052" max="1280" width="3.109375" style="215"/>
    <col min="1281" max="1307" width="3.44140625" style="215" customWidth="1"/>
    <col min="1308" max="1536" width="3.109375" style="215"/>
    <col min="1537" max="1563" width="3.44140625" style="215" customWidth="1"/>
    <col min="1564" max="1792" width="3.109375" style="215"/>
    <col min="1793" max="1819" width="3.44140625" style="215" customWidth="1"/>
    <col min="1820" max="2048" width="3.109375" style="215"/>
    <col min="2049" max="2075" width="3.44140625" style="215" customWidth="1"/>
    <col min="2076" max="2304" width="3.109375" style="215"/>
    <col min="2305" max="2331" width="3.44140625" style="215" customWidth="1"/>
    <col min="2332" max="2560" width="3.109375" style="215"/>
    <col min="2561" max="2587" width="3.44140625" style="215" customWidth="1"/>
    <col min="2588" max="2816" width="3.109375" style="215"/>
    <col min="2817" max="2843" width="3.44140625" style="215" customWidth="1"/>
    <col min="2844" max="3072" width="3.109375" style="215"/>
    <col min="3073" max="3099" width="3.44140625" style="215" customWidth="1"/>
    <col min="3100" max="3328" width="3.109375" style="215"/>
    <col min="3329" max="3355" width="3.44140625" style="215" customWidth="1"/>
    <col min="3356" max="3584" width="3.109375" style="215"/>
    <col min="3585" max="3611" width="3.44140625" style="215" customWidth="1"/>
    <col min="3612" max="3840" width="3.109375" style="215"/>
    <col min="3841" max="3867" width="3.44140625" style="215" customWidth="1"/>
    <col min="3868" max="4096" width="3.109375" style="215"/>
    <col min="4097" max="4123" width="3.44140625" style="215" customWidth="1"/>
    <col min="4124" max="4352" width="3.109375" style="215"/>
    <col min="4353" max="4379" width="3.44140625" style="215" customWidth="1"/>
    <col min="4380" max="4608" width="3.109375" style="215"/>
    <col min="4609" max="4635" width="3.44140625" style="215" customWidth="1"/>
    <col min="4636" max="4864" width="3.109375" style="215"/>
    <col min="4865" max="4891" width="3.44140625" style="215" customWidth="1"/>
    <col min="4892" max="5120" width="3.109375" style="215"/>
    <col min="5121" max="5147" width="3.44140625" style="215" customWidth="1"/>
    <col min="5148" max="5376" width="3.109375" style="215"/>
    <col min="5377" max="5403" width="3.44140625" style="215" customWidth="1"/>
    <col min="5404" max="5632" width="3.109375" style="215"/>
    <col min="5633" max="5659" width="3.44140625" style="215" customWidth="1"/>
    <col min="5660" max="5888" width="3.109375" style="215"/>
    <col min="5889" max="5915" width="3.44140625" style="215" customWidth="1"/>
    <col min="5916" max="6144" width="3.109375" style="215"/>
    <col min="6145" max="6171" width="3.44140625" style="215" customWidth="1"/>
    <col min="6172" max="6400" width="3.109375" style="215"/>
    <col min="6401" max="6427" width="3.44140625" style="215" customWidth="1"/>
    <col min="6428" max="6656" width="3.109375" style="215"/>
    <col min="6657" max="6683" width="3.44140625" style="215" customWidth="1"/>
    <col min="6684" max="6912" width="3.109375" style="215"/>
    <col min="6913" max="6939" width="3.44140625" style="215" customWidth="1"/>
    <col min="6940" max="7168" width="3.109375" style="215"/>
    <col min="7169" max="7195" width="3.44140625" style="215" customWidth="1"/>
    <col min="7196" max="7424" width="3.109375" style="215"/>
    <col min="7425" max="7451" width="3.44140625" style="215" customWidth="1"/>
    <col min="7452" max="7680" width="3.109375" style="215"/>
    <col min="7681" max="7707" width="3.44140625" style="215" customWidth="1"/>
    <col min="7708" max="7936" width="3.109375" style="215"/>
    <col min="7937" max="7963" width="3.44140625" style="215" customWidth="1"/>
    <col min="7964" max="8192" width="3.109375" style="215"/>
    <col min="8193" max="8219" width="3.44140625" style="215" customWidth="1"/>
    <col min="8220" max="8448" width="3.109375" style="215"/>
    <col min="8449" max="8475" width="3.44140625" style="215" customWidth="1"/>
    <col min="8476" max="8704" width="3.109375" style="215"/>
    <col min="8705" max="8731" width="3.44140625" style="215" customWidth="1"/>
    <col min="8732" max="8960" width="3.109375" style="215"/>
    <col min="8961" max="8987" width="3.44140625" style="215" customWidth="1"/>
    <col min="8988" max="9216" width="3.109375" style="215"/>
    <col min="9217" max="9243" width="3.44140625" style="215" customWidth="1"/>
    <col min="9244" max="9472" width="3.109375" style="215"/>
    <col min="9473" max="9499" width="3.44140625" style="215" customWidth="1"/>
    <col min="9500" max="9728" width="3.109375" style="215"/>
    <col min="9729" max="9755" width="3.44140625" style="215" customWidth="1"/>
    <col min="9756" max="9984" width="3.109375" style="215"/>
    <col min="9985" max="10011" width="3.44140625" style="215" customWidth="1"/>
    <col min="10012" max="10240" width="3.109375" style="215"/>
    <col min="10241" max="10267" width="3.44140625" style="215" customWidth="1"/>
    <col min="10268" max="10496" width="3.109375" style="215"/>
    <col min="10497" max="10523" width="3.44140625" style="215" customWidth="1"/>
    <col min="10524" max="10752" width="3.109375" style="215"/>
    <col min="10753" max="10779" width="3.44140625" style="215" customWidth="1"/>
    <col min="10780" max="11008" width="3.109375" style="215"/>
    <col min="11009" max="11035" width="3.44140625" style="215" customWidth="1"/>
    <col min="11036" max="11264" width="3.109375" style="215"/>
    <col min="11265" max="11291" width="3.44140625" style="215" customWidth="1"/>
    <col min="11292" max="11520" width="3.109375" style="215"/>
    <col min="11521" max="11547" width="3.44140625" style="215" customWidth="1"/>
    <col min="11548" max="11776" width="3.109375" style="215"/>
    <col min="11777" max="11803" width="3.44140625" style="215" customWidth="1"/>
    <col min="11804" max="12032" width="3.109375" style="215"/>
    <col min="12033" max="12059" width="3.44140625" style="215" customWidth="1"/>
    <col min="12060" max="12288" width="3.109375" style="215"/>
    <col min="12289" max="12315" width="3.44140625" style="215" customWidth="1"/>
    <col min="12316" max="12544" width="3.109375" style="215"/>
    <col min="12545" max="12571" width="3.44140625" style="215" customWidth="1"/>
    <col min="12572" max="12800" width="3.109375" style="215"/>
    <col min="12801" max="12827" width="3.44140625" style="215" customWidth="1"/>
    <col min="12828" max="13056" width="3.109375" style="215"/>
    <col min="13057" max="13083" width="3.44140625" style="215" customWidth="1"/>
    <col min="13084" max="13312" width="3.109375" style="215"/>
    <col min="13313" max="13339" width="3.44140625" style="215" customWidth="1"/>
    <col min="13340" max="13568" width="3.109375" style="215"/>
    <col min="13569" max="13595" width="3.44140625" style="215" customWidth="1"/>
    <col min="13596" max="13824" width="3.109375" style="215"/>
    <col min="13825" max="13851" width="3.44140625" style="215" customWidth="1"/>
    <col min="13852" max="14080" width="3.109375" style="215"/>
    <col min="14081" max="14107" width="3.44140625" style="215" customWidth="1"/>
    <col min="14108" max="14336" width="3.109375" style="215"/>
    <col min="14337" max="14363" width="3.44140625" style="215" customWidth="1"/>
    <col min="14364" max="14592" width="3.109375" style="215"/>
    <col min="14593" max="14619" width="3.44140625" style="215" customWidth="1"/>
    <col min="14620" max="14848" width="3.109375" style="215"/>
    <col min="14849" max="14875" width="3.44140625" style="215" customWidth="1"/>
    <col min="14876" max="15104" width="3.109375" style="215"/>
    <col min="15105" max="15131" width="3.44140625" style="215" customWidth="1"/>
    <col min="15132" max="15360" width="3.109375" style="215"/>
    <col min="15361" max="15387" width="3.44140625" style="215" customWidth="1"/>
    <col min="15388" max="15616" width="3.109375" style="215"/>
    <col min="15617" max="15643" width="3.44140625" style="215" customWidth="1"/>
    <col min="15644" max="15872" width="3.109375" style="215"/>
    <col min="15873" max="15899" width="3.44140625" style="215" customWidth="1"/>
    <col min="15900" max="16128" width="3.109375" style="215"/>
    <col min="16129" max="16155" width="3.44140625" style="215" customWidth="1"/>
    <col min="16156" max="16384" width="3.109375" style="215"/>
  </cols>
  <sheetData>
    <row r="1" spans="1:32" ht="21" customHeight="1">
      <c r="A1" s="214"/>
      <c r="B1" s="214"/>
      <c r="C1" s="214"/>
      <c r="D1" s="214"/>
      <c r="E1" s="214"/>
      <c r="G1" s="214"/>
      <c r="H1" s="214"/>
      <c r="I1" s="214"/>
      <c r="J1" s="214"/>
      <c r="K1" s="214"/>
      <c r="L1" s="214"/>
      <c r="M1" s="214"/>
      <c r="N1" s="214"/>
      <c r="O1" s="214"/>
      <c r="P1" s="214"/>
      <c r="Q1" s="214"/>
      <c r="R1" s="214"/>
      <c r="S1" s="214"/>
      <c r="T1" s="214"/>
      <c r="U1" s="214"/>
      <c r="W1" s="214"/>
      <c r="X1" s="214"/>
      <c r="Y1" s="214"/>
      <c r="Z1" s="1155" t="e">
        <f>様式第１２号★!Z1</f>
        <v>#N/A</v>
      </c>
      <c r="AA1" s="1155"/>
    </row>
    <row r="2" spans="1:32" ht="14.25" customHeight="1">
      <c r="A2" s="214" t="s">
        <v>1715</v>
      </c>
      <c r="B2" s="214"/>
      <c r="C2" s="214"/>
      <c r="D2" s="214"/>
      <c r="E2" s="214"/>
      <c r="G2" s="214"/>
      <c r="H2" s="214"/>
      <c r="I2" s="214"/>
      <c r="J2" s="214"/>
      <c r="K2" s="214"/>
      <c r="L2" s="214"/>
      <c r="M2" s="214"/>
      <c r="N2" s="214"/>
      <c r="O2" s="214"/>
      <c r="P2" s="214"/>
      <c r="Q2" s="214"/>
      <c r="R2" s="214"/>
      <c r="S2" s="214"/>
      <c r="T2" s="214"/>
      <c r="U2" s="1156">
        <f>様式第１２号★!T2</f>
        <v>45382</v>
      </c>
      <c r="V2" s="1156"/>
      <c r="W2" s="1156"/>
      <c r="X2" s="1156"/>
      <c r="Y2" s="1156"/>
      <c r="Z2" s="1156"/>
      <c r="AA2" s="1156"/>
    </row>
    <row r="3" spans="1:32" ht="14.25" customHeight="1">
      <c r="A3" s="214"/>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row>
    <row r="4" spans="1:32" ht="14.4">
      <c r="A4" s="214"/>
      <c r="B4" s="214"/>
      <c r="C4" s="214"/>
      <c r="D4" s="214"/>
      <c r="E4" s="214"/>
      <c r="F4" s="214"/>
      <c r="G4" s="214"/>
      <c r="H4" s="214"/>
      <c r="I4" s="214"/>
      <c r="J4" s="214"/>
      <c r="K4" s="214"/>
      <c r="L4" s="214"/>
      <c r="M4" s="214"/>
      <c r="N4" s="214"/>
      <c r="O4" s="214"/>
      <c r="P4" s="214"/>
      <c r="Q4" s="214"/>
      <c r="R4" s="214"/>
      <c r="S4" s="214"/>
      <c r="T4" s="214"/>
      <c r="U4" s="214"/>
      <c r="V4" s="214"/>
      <c r="W4" s="214"/>
      <c r="X4" s="214"/>
      <c r="Y4" s="214"/>
      <c r="Z4" s="214"/>
      <c r="AA4" s="214"/>
    </row>
    <row r="5" spans="1:32" ht="21" customHeight="1">
      <c r="A5" s="214"/>
      <c r="B5" s="214"/>
      <c r="C5" s="214"/>
      <c r="D5" s="214"/>
      <c r="E5" s="214"/>
      <c r="F5" s="214"/>
      <c r="G5" s="214"/>
      <c r="H5" s="1158" t="s">
        <v>214</v>
      </c>
      <c r="I5" s="1158"/>
      <c r="J5" s="1158"/>
      <c r="K5" s="1158"/>
      <c r="L5" s="1158"/>
      <c r="M5" s="1158"/>
      <c r="N5" s="1158"/>
      <c r="O5" s="1158"/>
      <c r="P5" s="1158"/>
      <c r="Q5" s="1158"/>
      <c r="R5" s="1158"/>
      <c r="S5" s="1158"/>
      <c r="T5" s="214"/>
      <c r="U5" s="214"/>
      <c r="V5" s="214"/>
      <c r="W5" s="214"/>
      <c r="X5" s="214"/>
      <c r="Y5" s="214"/>
      <c r="Z5" s="214"/>
      <c r="AA5" s="214"/>
      <c r="AE5" s="100" t="e">
        <f>IF(K21&lt;=0,"不要","必要")</f>
        <v>#N/A</v>
      </c>
      <c r="AF5" s="215" t="s">
        <v>1724</v>
      </c>
    </row>
    <row r="6" spans="1:32" ht="21" customHeight="1">
      <c r="A6" s="214"/>
      <c r="B6" s="214"/>
      <c r="C6" s="214"/>
      <c r="D6" s="214"/>
      <c r="E6" s="214"/>
      <c r="F6" s="214"/>
      <c r="G6" s="214"/>
      <c r="H6" s="1158" t="s">
        <v>241</v>
      </c>
      <c r="I6" s="1158"/>
      <c r="J6" s="1158"/>
      <c r="K6" s="1158"/>
      <c r="L6" s="1158"/>
      <c r="M6" s="1158"/>
      <c r="N6" s="1158"/>
      <c r="O6" s="1158"/>
      <c r="P6" s="1158"/>
      <c r="Q6" s="1158"/>
      <c r="R6" s="1158"/>
      <c r="S6" s="1158"/>
      <c r="T6" s="214"/>
      <c r="U6" s="214"/>
      <c r="V6" s="214"/>
      <c r="W6" s="214"/>
      <c r="X6" s="214"/>
      <c r="Y6" s="214"/>
      <c r="Z6" s="214"/>
      <c r="AA6" s="214"/>
    </row>
    <row r="7" spans="1:32" ht="14.4">
      <c r="A7" s="214"/>
      <c r="B7" s="214"/>
      <c r="C7" s="214"/>
      <c r="D7" s="214"/>
      <c r="E7" s="214"/>
      <c r="F7" s="214"/>
      <c r="G7" s="214"/>
      <c r="H7" s="1226" t="s">
        <v>1670</v>
      </c>
      <c r="I7" s="1226"/>
      <c r="J7" s="1226"/>
      <c r="K7" s="1226"/>
      <c r="L7" s="1226"/>
      <c r="M7" s="1226"/>
      <c r="N7" s="1226"/>
      <c r="O7" s="1226"/>
      <c r="P7" s="1226"/>
      <c r="Q7" s="1226"/>
      <c r="R7" s="1226"/>
      <c r="S7" s="1226"/>
      <c r="T7" s="214"/>
      <c r="U7" s="214"/>
      <c r="V7" s="214"/>
      <c r="W7" s="214"/>
      <c r="X7" s="214"/>
      <c r="Y7" s="214"/>
      <c r="Z7" s="214"/>
      <c r="AA7" s="214"/>
    </row>
    <row r="8" spans="1:32" ht="18.75" customHeight="1">
      <c r="A8" s="214" t="s">
        <v>216</v>
      </c>
      <c r="B8" s="214"/>
      <c r="C8" s="214"/>
      <c r="D8" s="214"/>
      <c r="E8" s="214"/>
      <c r="F8" s="214"/>
      <c r="G8" s="214"/>
      <c r="H8" s="1226"/>
      <c r="I8" s="1226"/>
      <c r="J8" s="1226"/>
      <c r="K8" s="1226"/>
      <c r="L8" s="1226"/>
      <c r="M8" s="1226"/>
      <c r="N8" s="1226"/>
      <c r="O8" s="1226"/>
      <c r="P8" s="1226"/>
      <c r="Q8" s="1226"/>
      <c r="R8" s="1226"/>
      <c r="S8" s="1226"/>
      <c r="T8" s="214"/>
      <c r="U8" s="214"/>
      <c r="V8" s="214"/>
      <c r="W8" s="214"/>
      <c r="X8" s="214"/>
      <c r="Y8" s="214"/>
      <c r="Z8" s="214"/>
      <c r="AA8" s="214"/>
    </row>
    <row r="9" spans="1:32" ht="18.75" customHeight="1">
      <c r="A9" s="214"/>
      <c r="B9" s="214"/>
      <c r="C9" s="214"/>
      <c r="D9" s="214"/>
      <c r="E9" s="214"/>
      <c r="F9" s="214"/>
      <c r="G9" s="214"/>
      <c r="H9" s="1226"/>
      <c r="I9" s="1226"/>
      <c r="J9" s="1226"/>
      <c r="K9" s="1226"/>
      <c r="L9" s="1226"/>
      <c r="M9" s="1226"/>
      <c r="N9" s="1226"/>
      <c r="O9" s="1226"/>
      <c r="P9" s="1226"/>
      <c r="Q9" s="1226"/>
      <c r="R9" s="1226"/>
      <c r="S9" s="1226"/>
      <c r="T9" s="214"/>
      <c r="U9" s="214"/>
      <c r="V9" s="214"/>
      <c r="W9" s="214"/>
      <c r="X9" s="214"/>
      <c r="Y9" s="214"/>
      <c r="Z9" s="214"/>
      <c r="AA9" s="214"/>
    </row>
    <row r="10" spans="1:32" ht="24.75" customHeight="1">
      <c r="A10" s="214"/>
      <c r="B10" s="214"/>
      <c r="C10" s="214"/>
      <c r="D10" s="214"/>
      <c r="E10" s="214"/>
      <c r="F10" s="214"/>
      <c r="G10" s="214"/>
      <c r="H10" s="214"/>
      <c r="I10" s="214"/>
      <c r="J10" s="214"/>
      <c r="K10" s="214"/>
      <c r="L10" s="214"/>
      <c r="M10" s="1197" t="s">
        <v>217</v>
      </c>
      <c r="N10" s="1197"/>
      <c r="O10" s="1198" t="e">
        <f>VLOOKUP('説明（入力箇所有　必ずお読みください）'!$C$18,施設情報!$A$4:$BD$215,10,0)</f>
        <v>#N/A</v>
      </c>
      <c r="P10" s="1198"/>
      <c r="Q10" s="1198"/>
      <c r="R10" s="1198"/>
      <c r="S10" s="1198"/>
      <c r="T10" s="1198"/>
      <c r="U10" s="1198"/>
      <c r="V10" s="1198"/>
      <c r="W10" s="1198"/>
      <c r="X10" s="1198"/>
      <c r="Y10" s="1198"/>
      <c r="Z10" s="1198"/>
      <c r="AA10" s="1198"/>
      <c r="AB10" s="227"/>
    </row>
    <row r="11" spans="1:32" ht="24.75" customHeight="1">
      <c r="A11" s="214"/>
      <c r="B11" s="214"/>
      <c r="C11" s="214"/>
      <c r="D11" s="214"/>
      <c r="E11" s="214"/>
      <c r="F11" s="214"/>
      <c r="G11" s="214"/>
      <c r="H11" s="214"/>
      <c r="I11" s="214"/>
      <c r="J11" s="214"/>
      <c r="K11" s="214"/>
      <c r="L11" s="214"/>
      <c r="M11" s="1197" t="s">
        <v>218</v>
      </c>
      <c r="N11" s="1197"/>
      <c r="O11" s="1199" t="e">
        <f>VLOOKUP('説明（入力箇所有　必ずお読みください）'!$C$18,施設情報!$A$4:$BD$215,4,0)</f>
        <v>#N/A</v>
      </c>
      <c r="P11" s="1199"/>
      <c r="Q11" s="1199"/>
      <c r="R11" s="1199"/>
      <c r="S11" s="1199"/>
      <c r="T11" s="1199"/>
      <c r="U11" s="1199"/>
      <c r="V11" s="1199"/>
      <c r="W11" s="1199"/>
      <c r="X11" s="1199"/>
      <c r="Y11" s="1199"/>
      <c r="Z11" s="1199"/>
      <c r="AA11" s="1199"/>
      <c r="AB11" s="227"/>
    </row>
    <row r="12" spans="1:32" ht="24.75" customHeight="1">
      <c r="A12" s="214"/>
      <c r="B12" s="214"/>
      <c r="C12" s="214"/>
      <c r="D12" s="214"/>
      <c r="E12" s="214"/>
      <c r="F12" s="214"/>
      <c r="G12" s="214"/>
      <c r="H12" s="214"/>
      <c r="I12" s="214"/>
      <c r="J12" s="214"/>
      <c r="K12" s="214"/>
      <c r="L12" s="1200" t="s">
        <v>219</v>
      </c>
      <c r="M12" s="1200"/>
      <c r="N12" s="1200"/>
      <c r="O12" s="1225" t="e">
        <f>VLOOKUP('説明（入力箇所有　必ずお読みください）'!$C$18,施設情報!$A$4:$BD$215,8,0)</f>
        <v>#N/A</v>
      </c>
      <c r="P12" s="1225"/>
      <c r="Q12" s="1225"/>
      <c r="R12" s="1225"/>
      <c r="S12" s="1201" t="e">
        <f>VLOOKUP('説明（入力箇所有　必ずお読みください）'!$C$18,施設情報!$A$4:$BD$215,9,0)</f>
        <v>#N/A</v>
      </c>
      <c r="T12" s="1201"/>
      <c r="U12" s="1201"/>
      <c r="V12" s="1201"/>
      <c r="W12" s="1201"/>
      <c r="X12" s="1201"/>
      <c r="Y12" s="1201"/>
      <c r="Z12" s="493"/>
      <c r="AA12" s="493" t="s">
        <v>233</v>
      </c>
      <c r="AB12" s="228"/>
    </row>
    <row r="13" spans="1:32" ht="24.75" customHeight="1">
      <c r="A13" s="214"/>
      <c r="B13" s="214"/>
      <c r="C13" s="214"/>
      <c r="D13" s="214"/>
      <c r="E13" s="214"/>
      <c r="F13" s="214"/>
      <c r="G13" s="214"/>
      <c r="H13" s="214"/>
      <c r="I13" s="214"/>
      <c r="J13" s="214"/>
      <c r="K13" s="214"/>
      <c r="L13" s="1200" t="s">
        <v>234</v>
      </c>
      <c r="M13" s="1200"/>
      <c r="N13" s="1200"/>
      <c r="O13" s="1202" t="e">
        <f>VLOOKUP('説明（入力箇所有　必ずお読みください）'!$C$18,施設情報!$A$4:$BD$215,3,0)</f>
        <v>#N/A</v>
      </c>
      <c r="P13" s="1202"/>
      <c r="Q13" s="1202"/>
      <c r="R13" s="1202"/>
      <c r="S13" s="1202"/>
      <c r="T13" s="1202"/>
      <c r="U13" s="1202"/>
      <c r="V13" s="1202"/>
      <c r="W13" s="1202"/>
      <c r="X13" s="1202"/>
      <c r="Y13" s="1202"/>
      <c r="Z13" s="1202"/>
      <c r="AA13" s="1202"/>
      <c r="AB13" s="229"/>
    </row>
    <row r="14" spans="1:32" ht="20.25" customHeight="1">
      <c r="A14" s="214"/>
      <c r="B14" s="214"/>
      <c r="C14" s="214"/>
      <c r="D14" s="214"/>
      <c r="E14" s="214"/>
      <c r="F14" s="214"/>
      <c r="G14" s="214"/>
      <c r="H14" s="214"/>
      <c r="I14" s="214"/>
      <c r="J14" s="214"/>
      <c r="K14" s="214"/>
      <c r="L14" s="214"/>
      <c r="M14" s="214"/>
      <c r="N14" s="214"/>
      <c r="O14" s="214"/>
      <c r="P14" s="214"/>
      <c r="Q14" s="214"/>
      <c r="R14" s="214"/>
      <c r="S14" s="214"/>
      <c r="T14" s="214"/>
      <c r="U14" s="214"/>
      <c r="V14" s="214"/>
      <c r="W14" s="214"/>
      <c r="X14" s="214"/>
      <c r="Y14" s="214"/>
      <c r="Z14" s="214"/>
      <c r="AA14" s="214"/>
    </row>
    <row r="15" spans="1:32" ht="14.4">
      <c r="A15" s="214"/>
      <c r="B15" s="214"/>
      <c r="C15" s="214"/>
      <c r="D15" s="214"/>
      <c r="E15" s="214"/>
      <c r="F15" s="214"/>
      <c r="G15" s="214"/>
      <c r="H15" s="214"/>
      <c r="I15" s="214"/>
      <c r="J15" s="214"/>
      <c r="K15" s="214"/>
      <c r="L15" s="214"/>
      <c r="M15" s="214"/>
      <c r="N15" s="214"/>
      <c r="O15" s="214"/>
      <c r="P15" s="214"/>
      <c r="Q15" s="214"/>
      <c r="R15" s="214"/>
      <c r="S15" s="214"/>
      <c r="T15" s="214"/>
      <c r="U15" s="214"/>
      <c r="V15" s="214"/>
      <c r="W15" s="214"/>
      <c r="X15" s="214"/>
      <c r="Y15" s="214"/>
      <c r="Z15" s="214"/>
      <c r="AA15" s="214"/>
    </row>
    <row r="16" spans="1:32" ht="21.75" customHeight="1">
      <c r="A16" s="1163" t="s">
        <v>1659</v>
      </c>
      <c r="B16" s="1163"/>
      <c r="C16" s="1163"/>
      <c r="D16" s="1163"/>
      <c r="E16" s="1163"/>
      <c r="F16" s="1163"/>
      <c r="G16" s="1163"/>
      <c r="H16" s="1163"/>
      <c r="I16" s="1163"/>
      <c r="J16" s="1163"/>
      <c r="K16" s="1163"/>
      <c r="L16" s="1163"/>
      <c r="M16" s="1163"/>
      <c r="N16" s="1163"/>
      <c r="O16" s="1163"/>
      <c r="P16" s="1163"/>
      <c r="Q16" s="1163"/>
      <c r="R16" s="1163"/>
      <c r="S16" s="1163"/>
      <c r="T16" s="1163"/>
      <c r="U16" s="1163"/>
      <c r="V16" s="1163"/>
      <c r="W16" s="1163"/>
      <c r="X16" s="1163"/>
      <c r="Y16" s="1163"/>
      <c r="Z16" s="1163"/>
      <c r="AA16" s="1163"/>
    </row>
    <row r="17" spans="1:27" ht="21.75" customHeight="1">
      <c r="A17" s="1163"/>
      <c r="B17" s="1163"/>
      <c r="C17" s="1163"/>
      <c r="D17" s="1163"/>
      <c r="E17" s="1163"/>
      <c r="F17" s="1163"/>
      <c r="G17" s="1163"/>
      <c r="H17" s="1163"/>
      <c r="I17" s="1163"/>
      <c r="J17" s="1163"/>
      <c r="K17" s="1163"/>
      <c r="L17" s="1163"/>
      <c r="M17" s="1163"/>
      <c r="N17" s="1163"/>
      <c r="O17" s="1163"/>
      <c r="P17" s="1163"/>
      <c r="Q17" s="1163"/>
      <c r="R17" s="1163"/>
      <c r="S17" s="1163"/>
      <c r="T17" s="1163"/>
      <c r="U17" s="1163"/>
      <c r="V17" s="1163"/>
      <c r="W17" s="1163"/>
      <c r="X17" s="1163"/>
      <c r="Y17" s="1163"/>
      <c r="Z17" s="1163"/>
      <c r="AA17" s="1163"/>
    </row>
    <row r="18" spans="1:27" ht="21.75" customHeight="1">
      <c r="A18" s="1163"/>
      <c r="B18" s="1163"/>
      <c r="C18" s="1163"/>
      <c r="D18" s="1163"/>
      <c r="E18" s="1163"/>
      <c r="F18" s="1163"/>
      <c r="G18" s="1163"/>
      <c r="H18" s="1163"/>
      <c r="I18" s="1163"/>
      <c r="J18" s="1163"/>
      <c r="K18" s="1163"/>
      <c r="L18" s="1163"/>
      <c r="M18" s="1163"/>
      <c r="N18" s="1163"/>
      <c r="O18" s="1163"/>
      <c r="P18" s="1163"/>
      <c r="Q18" s="1163"/>
      <c r="R18" s="1163"/>
      <c r="S18" s="1163"/>
      <c r="T18" s="1163"/>
      <c r="U18" s="1163"/>
      <c r="V18" s="1163"/>
      <c r="W18" s="1163"/>
      <c r="X18" s="1163"/>
      <c r="Y18" s="1163"/>
      <c r="Z18" s="1163"/>
      <c r="AA18" s="1163"/>
    </row>
    <row r="19" spans="1:27" ht="21.75" customHeight="1">
      <c r="A19" s="507"/>
      <c r="B19" s="232"/>
      <c r="C19" s="232"/>
      <c r="D19" s="232"/>
      <c r="E19" s="232"/>
      <c r="F19" s="232"/>
      <c r="G19" s="232"/>
      <c r="H19" s="232"/>
      <c r="I19" s="232"/>
      <c r="J19" s="232"/>
      <c r="K19" s="232"/>
      <c r="L19" s="232"/>
      <c r="M19" s="232"/>
      <c r="N19" s="232"/>
      <c r="O19" s="232"/>
      <c r="P19" s="232"/>
      <c r="Q19" s="232"/>
      <c r="R19" s="232"/>
      <c r="S19" s="232"/>
      <c r="T19" s="232"/>
      <c r="U19" s="232"/>
      <c r="V19" s="232"/>
      <c r="W19" s="232"/>
      <c r="X19" s="232"/>
      <c r="Y19" s="232"/>
      <c r="Z19" s="232"/>
      <c r="AA19" s="232"/>
    </row>
    <row r="20" spans="1:27" ht="21.75" customHeight="1">
      <c r="A20" s="507"/>
      <c r="B20" s="232"/>
      <c r="C20" s="232"/>
      <c r="D20" s="232"/>
      <c r="E20" s="232"/>
      <c r="F20" s="232"/>
      <c r="G20" s="232"/>
      <c r="H20" s="232"/>
      <c r="I20" s="232"/>
      <c r="J20" s="232"/>
      <c r="K20" s="232"/>
      <c r="L20" s="232"/>
      <c r="M20" s="232"/>
      <c r="N20" s="232"/>
      <c r="O20" s="232"/>
      <c r="P20" s="232"/>
      <c r="Q20" s="232"/>
      <c r="R20" s="232"/>
      <c r="S20" s="232"/>
      <c r="T20" s="232"/>
      <c r="U20" s="232"/>
      <c r="V20" s="232"/>
      <c r="W20" s="232"/>
      <c r="X20" s="232"/>
      <c r="Y20" s="232"/>
      <c r="Z20" s="232"/>
      <c r="AA20" s="232"/>
    </row>
    <row r="21" spans="1:27" ht="21.75" customHeight="1">
      <c r="A21" s="508"/>
      <c r="B21" s="1227" t="s">
        <v>242</v>
      </c>
      <c r="C21" s="1228"/>
      <c r="D21" s="1228"/>
      <c r="E21" s="1228"/>
      <c r="F21" s="1228"/>
      <c r="G21" s="509"/>
      <c r="H21" s="509"/>
      <c r="I21" s="509"/>
      <c r="J21" s="509"/>
      <c r="K21" s="1229" t="e">
        <f>V46</f>
        <v>#N/A</v>
      </c>
      <c r="L21" s="1229"/>
      <c r="M21" s="1229"/>
      <c r="N21" s="1229"/>
      <c r="O21" s="1229"/>
      <c r="P21" s="1229"/>
      <c r="Q21" s="1229"/>
      <c r="R21" s="509"/>
      <c r="S21" s="509"/>
      <c r="T21" s="508" t="s">
        <v>223</v>
      </c>
      <c r="U21" s="232"/>
      <c r="V21" s="232"/>
      <c r="W21" s="232"/>
      <c r="X21" s="232"/>
      <c r="Y21" s="232"/>
      <c r="Z21" s="232"/>
      <c r="AA21" s="232"/>
    </row>
    <row r="22" spans="1:27" ht="14.4">
      <c r="A22" s="214"/>
      <c r="B22" s="214"/>
      <c r="C22" s="214"/>
      <c r="D22" s="214"/>
      <c r="E22" s="214"/>
      <c r="F22" s="214"/>
      <c r="G22" s="214"/>
      <c r="H22" s="214"/>
      <c r="I22" s="214"/>
      <c r="J22" s="214"/>
      <c r="K22" s="214"/>
      <c r="L22" s="214"/>
      <c r="M22" s="214"/>
      <c r="N22" s="214"/>
      <c r="O22" s="214"/>
      <c r="P22" s="214"/>
      <c r="Q22" s="214"/>
      <c r="R22" s="214"/>
      <c r="S22" s="214"/>
      <c r="T22" s="214"/>
      <c r="U22" s="214"/>
      <c r="V22" s="214"/>
      <c r="W22" s="214"/>
      <c r="X22" s="214"/>
      <c r="Y22" s="214"/>
      <c r="Z22" s="214"/>
      <c r="AA22" s="214"/>
    </row>
    <row r="23" spans="1:27" ht="15" thickBot="1">
      <c r="A23" s="214"/>
      <c r="B23" s="214"/>
      <c r="C23" s="214"/>
      <c r="D23" s="214"/>
      <c r="E23" s="214"/>
      <c r="F23" s="214"/>
      <c r="G23" s="214"/>
      <c r="H23" s="214"/>
      <c r="I23" s="214"/>
      <c r="J23" s="214"/>
      <c r="K23" s="214"/>
      <c r="L23" s="214"/>
      <c r="M23" s="214"/>
      <c r="N23" s="214"/>
      <c r="O23" s="214"/>
      <c r="P23" s="214"/>
      <c r="Q23" s="214"/>
      <c r="R23" s="214"/>
      <c r="S23" s="214"/>
      <c r="T23" s="214"/>
      <c r="U23" s="214"/>
      <c r="V23" s="214"/>
      <c r="W23" s="214"/>
      <c r="X23" s="214"/>
      <c r="Y23" s="214"/>
      <c r="Z23" s="214"/>
      <c r="AA23" s="214"/>
    </row>
    <row r="24" spans="1:27" ht="22.5" customHeight="1">
      <c r="A24" s="482"/>
      <c r="B24" s="483"/>
      <c r="C24" s="483"/>
      <c r="D24" s="483"/>
      <c r="E24" s="483"/>
      <c r="F24" s="484"/>
      <c r="G24" s="1230" t="s">
        <v>243</v>
      </c>
      <c r="H24" s="1231"/>
      <c r="I24" s="1231"/>
      <c r="J24" s="1231"/>
      <c r="K24" s="1231"/>
      <c r="L24" s="1232"/>
      <c r="M24" s="1230" t="s">
        <v>236</v>
      </c>
      <c r="N24" s="1233"/>
      <c r="O24" s="1233"/>
      <c r="P24" s="1233"/>
      <c r="Q24" s="1233"/>
      <c r="R24" s="1233"/>
      <c r="S24" s="1233"/>
      <c r="T24" s="1233"/>
      <c r="U24" s="1234"/>
      <c r="V24" s="1230" t="s">
        <v>244</v>
      </c>
      <c r="W24" s="1233"/>
      <c r="X24" s="1233"/>
      <c r="Y24" s="1233"/>
      <c r="Z24" s="1233"/>
      <c r="AA24" s="1235"/>
    </row>
    <row r="25" spans="1:27" ht="6" customHeight="1">
      <c r="A25" s="222"/>
      <c r="B25" s="489"/>
      <c r="C25" s="489"/>
      <c r="D25" s="489"/>
      <c r="E25" s="489"/>
      <c r="F25" s="223"/>
      <c r="G25" s="489"/>
      <c r="H25" s="489"/>
      <c r="I25" s="489"/>
      <c r="J25" s="489"/>
      <c r="K25" s="489"/>
      <c r="L25" s="489"/>
      <c r="M25" s="494"/>
      <c r="N25" s="489"/>
      <c r="O25" s="489"/>
      <c r="P25" s="489"/>
      <c r="Q25" s="489"/>
      <c r="R25" s="489"/>
      <c r="S25" s="489"/>
      <c r="T25" s="489"/>
      <c r="U25" s="223"/>
      <c r="V25" s="494"/>
      <c r="W25" s="489"/>
      <c r="X25" s="489"/>
      <c r="Y25" s="489"/>
      <c r="Z25" s="489"/>
      <c r="AA25" s="490"/>
    </row>
    <row r="26" spans="1:27" ht="18" customHeight="1">
      <c r="A26" s="495"/>
      <c r="C26" s="496"/>
      <c r="D26" s="496"/>
      <c r="E26" s="496"/>
      <c r="F26" s="487"/>
      <c r="G26" s="1221">
        <f>様式第１２号★!G22</f>
        <v>0</v>
      </c>
      <c r="H26" s="1171"/>
      <c r="I26" s="1171"/>
      <c r="J26" s="1171"/>
      <c r="K26" s="1171"/>
      <c r="L26" s="214"/>
      <c r="M26" s="1218"/>
      <c r="N26" s="1219"/>
      <c r="O26" s="1219"/>
      <c r="P26" s="1219"/>
      <c r="Q26" s="1219"/>
      <c r="R26" s="1236"/>
      <c r="S26" s="1236"/>
      <c r="T26" s="1236"/>
      <c r="U26" s="487"/>
      <c r="V26" s="1221" t="e">
        <f>G26-P30</f>
        <v>#N/A</v>
      </c>
      <c r="W26" s="1171"/>
      <c r="X26" s="1171"/>
      <c r="Y26" s="1171"/>
      <c r="Z26" s="1171"/>
      <c r="AA26" s="491"/>
    </row>
    <row r="27" spans="1:27" ht="18" customHeight="1">
      <c r="A27" s="1172" t="s">
        <v>227</v>
      </c>
      <c r="B27" s="1173"/>
      <c r="C27" s="1173"/>
      <c r="D27" s="1173"/>
      <c r="E27" s="1173"/>
      <c r="F27" s="1174"/>
      <c r="G27" s="1221"/>
      <c r="H27" s="1171"/>
      <c r="I27" s="1171"/>
      <c r="J27" s="1171"/>
      <c r="K27" s="1171"/>
      <c r="L27" s="214"/>
      <c r="M27" s="1218"/>
      <c r="N27" s="1219"/>
      <c r="O27" s="1219"/>
      <c r="P27" s="1219"/>
      <c r="Q27" s="1219"/>
      <c r="R27" s="1236"/>
      <c r="S27" s="1236"/>
      <c r="T27" s="1236"/>
      <c r="U27" s="487"/>
      <c r="V27" s="1221"/>
      <c r="W27" s="1171"/>
      <c r="X27" s="1171"/>
      <c r="Y27" s="1171"/>
      <c r="Z27" s="1171"/>
      <c r="AA27" s="491"/>
    </row>
    <row r="28" spans="1:27" ht="18" customHeight="1">
      <c r="A28" s="1172"/>
      <c r="B28" s="1173"/>
      <c r="C28" s="1173"/>
      <c r="D28" s="1173"/>
      <c r="E28" s="1173"/>
      <c r="F28" s="1174"/>
      <c r="G28" s="214"/>
      <c r="H28" s="214"/>
      <c r="I28" s="214"/>
      <c r="J28" s="214"/>
      <c r="K28" s="214"/>
      <c r="L28" s="214" t="s">
        <v>223</v>
      </c>
      <c r="M28" s="1218"/>
      <c r="N28" s="1219"/>
      <c r="O28" s="1219"/>
      <c r="P28" s="1219"/>
      <c r="Q28" s="1219"/>
      <c r="R28" s="1236"/>
      <c r="S28" s="1236"/>
      <c r="T28" s="1236"/>
      <c r="U28" s="487"/>
      <c r="V28" s="497"/>
      <c r="W28" s="214"/>
      <c r="X28" s="214"/>
      <c r="Y28" s="214"/>
      <c r="Z28" s="214"/>
      <c r="AA28" s="491" t="s">
        <v>223</v>
      </c>
    </row>
    <row r="29" spans="1:27" ht="18" customHeight="1">
      <c r="A29" s="486"/>
      <c r="B29" s="498"/>
      <c r="C29" s="498"/>
      <c r="D29" s="498"/>
      <c r="E29" s="498"/>
      <c r="F29" s="487"/>
      <c r="G29" s="214"/>
      <c r="H29" s="214"/>
      <c r="I29" s="214"/>
      <c r="J29" s="214"/>
      <c r="K29" s="214"/>
      <c r="L29" s="214"/>
      <c r="M29" s="499"/>
      <c r="N29" s="500"/>
      <c r="O29" s="500"/>
      <c r="P29" s="500"/>
      <c r="Q29" s="500"/>
      <c r="R29" s="504"/>
      <c r="S29" s="504"/>
      <c r="T29" s="504"/>
      <c r="U29" s="487"/>
      <c r="V29" s="497"/>
      <c r="W29" s="214"/>
      <c r="X29" s="214"/>
      <c r="Y29" s="214"/>
      <c r="Z29" s="214"/>
      <c r="AA29" s="491"/>
    </row>
    <row r="30" spans="1:27" ht="18" customHeight="1">
      <c r="A30" s="486"/>
      <c r="B30" s="492"/>
      <c r="C30" s="492"/>
      <c r="D30" s="492"/>
      <c r="E30" s="492"/>
      <c r="F30" s="487"/>
      <c r="G30" s="214"/>
      <c r="H30" s="214"/>
      <c r="I30" s="214"/>
      <c r="J30" s="214"/>
      <c r="K30" s="214"/>
      <c r="L30" s="214"/>
      <c r="M30" s="497"/>
      <c r="N30" s="219" t="s">
        <v>21</v>
      </c>
      <c r="O30" s="219"/>
      <c r="P30" s="1222" t="e">
        <f>様式第１２号★!P26</f>
        <v>#N/A</v>
      </c>
      <c r="Q30" s="1222"/>
      <c r="R30" s="1222"/>
      <c r="S30" s="1222"/>
      <c r="T30" s="219" t="s">
        <v>223</v>
      </c>
      <c r="U30" s="487"/>
      <c r="V30" s="497"/>
      <c r="W30" s="214"/>
      <c r="X30" s="214"/>
      <c r="Y30" s="214"/>
      <c r="Z30" s="214"/>
      <c r="AA30" s="491"/>
    </row>
    <row r="31" spans="1:27" ht="4.5" customHeight="1">
      <c r="A31" s="486"/>
      <c r="B31" s="492"/>
      <c r="C31" s="492"/>
      <c r="D31" s="492"/>
      <c r="E31" s="492"/>
      <c r="F31" s="487"/>
      <c r="G31" s="214"/>
      <c r="H31" s="214"/>
      <c r="I31" s="214"/>
      <c r="J31" s="214"/>
      <c r="K31" s="214"/>
      <c r="L31" s="214"/>
      <c r="M31" s="497"/>
      <c r="N31" s="214"/>
      <c r="O31" s="214"/>
      <c r="P31" s="502"/>
      <c r="Q31" s="502"/>
      <c r="R31" s="502"/>
      <c r="S31" s="502"/>
      <c r="T31" s="214"/>
      <c r="U31" s="487"/>
      <c r="V31" s="497"/>
      <c r="W31" s="214"/>
      <c r="X31" s="214"/>
      <c r="Y31" s="214"/>
      <c r="Z31" s="214"/>
      <c r="AA31" s="491"/>
    </row>
    <row r="32" spans="1:27" ht="6" customHeight="1">
      <c r="A32" s="222"/>
      <c r="B32" s="489"/>
      <c r="C32" s="489"/>
      <c r="D32" s="489"/>
      <c r="E32" s="489"/>
      <c r="F32" s="223"/>
      <c r="G32" s="489"/>
      <c r="H32" s="489"/>
      <c r="I32" s="489"/>
      <c r="J32" s="489"/>
      <c r="K32" s="489"/>
      <c r="L32" s="489"/>
      <c r="M32" s="494"/>
      <c r="N32" s="489"/>
      <c r="O32" s="489"/>
      <c r="P32" s="489"/>
      <c r="Q32" s="489"/>
      <c r="R32" s="489"/>
      <c r="S32" s="489"/>
      <c r="T32" s="489"/>
      <c r="U32" s="223"/>
      <c r="V32" s="494"/>
      <c r="W32" s="489"/>
      <c r="X32" s="489"/>
      <c r="Y32" s="489"/>
      <c r="Z32" s="489"/>
      <c r="AA32" s="490"/>
    </row>
    <row r="33" spans="1:27" ht="15.75" customHeight="1">
      <c r="A33" s="495"/>
      <c r="C33" s="496"/>
      <c r="D33" s="496"/>
      <c r="E33" s="496"/>
      <c r="F33" s="487"/>
      <c r="G33" s="1221" t="e">
        <f>様式第１２号★!G29</f>
        <v>#N/A</v>
      </c>
      <c r="H33" s="1171"/>
      <c r="I33" s="1171"/>
      <c r="J33" s="1171"/>
      <c r="K33" s="1171"/>
      <c r="L33" s="214"/>
      <c r="M33" s="1218"/>
      <c r="N33" s="1219"/>
      <c r="O33" s="1219"/>
      <c r="P33" s="1219"/>
      <c r="Q33" s="1219"/>
      <c r="R33" s="1236"/>
      <c r="S33" s="1236"/>
      <c r="T33" s="1236"/>
      <c r="U33" s="487"/>
      <c r="V33" s="1221" t="e">
        <f>G33-P37</f>
        <v>#N/A</v>
      </c>
      <c r="W33" s="1171"/>
      <c r="X33" s="1171"/>
      <c r="Y33" s="1171"/>
      <c r="Z33" s="1171"/>
      <c r="AA33" s="491"/>
    </row>
    <row r="34" spans="1:27" ht="15.75" customHeight="1">
      <c r="A34" s="1237" t="s">
        <v>228</v>
      </c>
      <c r="B34" s="1238"/>
      <c r="C34" s="1238"/>
      <c r="D34" s="1238"/>
      <c r="E34" s="1238"/>
      <c r="F34" s="1239"/>
      <c r="G34" s="1221"/>
      <c r="H34" s="1171"/>
      <c r="I34" s="1171"/>
      <c r="J34" s="1171"/>
      <c r="K34" s="1171"/>
      <c r="L34" s="214"/>
      <c r="M34" s="1218"/>
      <c r="N34" s="1219"/>
      <c r="O34" s="1219"/>
      <c r="P34" s="1219"/>
      <c r="Q34" s="1219"/>
      <c r="R34" s="1236"/>
      <c r="S34" s="1236"/>
      <c r="T34" s="1236"/>
      <c r="U34" s="487"/>
      <c r="V34" s="1221"/>
      <c r="W34" s="1171"/>
      <c r="X34" s="1171"/>
      <c r="Y34" s="1171"/>
      <c r="Z34" s="1171"/>
      <c r="AA34" s="491"/>
    </row>
    <row r="35" spans="1:27" ht="15.75" customHeight="1">
      <c r="A35" s="1240"/>
      <c r="B35" s="1238"/>
      <c r="C35" s="1238"/>
      <c r="D35" s="1238"/>
      <c r="E35" s="1238"/>
      <c r="F35" s="1239"/>
      <c r="G35" s="214"/>
      <c r="H35" s="214"/>
      <c r="I35" s="214"/>
      <c r="J35" s="214"/>
      <c r="K35" s="214"/>
      <c r="L35" s="214" t="s">
        <v>223</v>
      </c>
      <c r="M35" s="1218"/>
      <c r="N35" s="1219"/>
      <c r="O35" s="1219"/>
      <c r="P35" s="1219"/>
      <c r="Q35" s="1219"/>
      <c r="R35" s="1236"/>
      <c r="S35" s="1236"/>
      <c r="T35" s="1236"/>
      <c r="U35" s="487"/>
      <c r="V35" s="497"/>
      <c r="W35" s="214"/>
      <c r="X35" s="214"/>
      <c r="Y35" s="214"/>
      <c r="Z35" s="214"/>
      <c r="AA35" s="491" t="s">
        <v>223</v>
      </c>
    </row>
    <row r="36" spans="1:27" ht="15.75" customHeight="1">
      <c r="A36" s="486"/>
      <c r="B36" s="498"/>
      <c r="C36" s="498"/>
      <c r="D36" s="498"/>
      <c r="E36" s="498"/>
      <c r="F36" s="487"/>
      <c r="G36" s="214"/>
      <c r="H36" s="214"/>
      <c r="I36" s="214"/>
      <c r="J36" s="214"/>
      <c r="K36" s="214"/>
      <c r="L36" s="214"/>
      <c r="M36" s="499"/>
      <c r="N36" s="500"/>
      <c r="O36" s="500"/>
      <c r="P36" s="500"/>
      <c r="Q36" s="500"/>
      <c r="R36" s="504"/>
      <c r="S36" s="504"/>
      <c r="T36" s="504"/>
      <c r="U36" s="487"/>
      <c r="V36" s="497"/>
      <c r="W36" s="214"/>
      <c r="X36" s="214"/>
      <c r="Y36" s="214"/>
      <c r="Z36" s="214"/>
      <c r="AA36" s="491"/>
    </row>
    <row r="37" spans="1:27" ht="15.75" customHeight="1">
      <c r="A37" s="486"/>
      <c r="B37" s="492"/>
      <c r="C37" s="492"/>
      <c r="D37" s="492"/>
      <c r="E37" s="492"/>
      <c r="F37" s="487"/>
      <c r="G37" s="214"/>
      <c r="H37" s="214"/>
      <c r="I37" s="214"/>
      <c r="J37" s="214"/>
      <c r="K37" s="214"/>
      <c r="L37" s="214"/>
      <c r="M37" s="497"/>
      <c r="N37" s="219" t="s">
        <v>21</v>
      </c>
      <c r="O37" s="219"/>
      <c r="P37" s="1222" t="e">
        <f>様式第１２号★!P33</f>
        <v>#N/A</v>
      </c>
      <c r="Q37" s="1222"/>
      <c r="R37" s="1222"/>
      <c r="S37" s="1222"/>
      <c r="T37" s="219" t="s">
        <v>223</v>
      </c>
      <c r="U37" s="487"/>
      <c r="V37" s="497"/>
      <c r="W37" s="214"/>
      <c r="X37" s="214"/>
      <c r="Y37" s="214"/>
      <c r="Z37" s="214"/>
      <c r="AA37" s="491"/>
    </row>
    <row r="38" spans="1:27" ht="3.75" customHeight="1">
      <c r="A38" s="486"/>
      <c r="B38" s="492"/>
      <c r="C38" s="492"/>
      <c r="D38" s="492"/>
      <c r="E38" s="492"/>
      <c r="F38" s="487"/>
      <c r="G38" s="214"/>
      <c r="H38" s="214"/>
      <c r="I38" s="214"/>
      <c r="J38" s="214"/>
      <c r="K38" s="214"/>
      <c r="L38" s="214"/>
      <c r="M38" s="497"/>
      <c r="N38" s="214"/>
      <c r="O38" s="214"/>
      <c r="P38" s="502"/>
      <c r="Q38" s="502"/>
      <c r="R38" s="502"/>
      <c r="S38" s="502"/>
      <c r="T38" s="214"/>
      <c r="U38" s="487"/>
      <c r="V38" s="497"/>
      <c r="W38" s="214"/>
      <c r="X38" s="214"/>
      <c r="Y38" s="214"/>
      <c r="Z38" s="214"/>
      <c r="AA38" s="491"/>
    </row>
    <row r="39" spans="1:27" ht="8.25" customHeight="1">
      <c r="A39" s="222"/>
      <c r="B39" s="225"/>
      <c r="C39" s="225"/>
      <c r="D39" s="225"/>
      <c r="E39" s="225"/>
      <c r="F39" s="223"/>
      <c r="G39" s="489"/>
      <c r="H39" s="489"/>
      <c r="I39" s="489"/>
      <c r="J39" s="489"/>
      <c r="K39" s="489"/>
      <c r="L39" s="489"/>
      <c r="M39" s="494"/>
      <c r="N39" s="489"/>
      <c r="O39" s="489"/>
      <c r="P39" s="489"/>
      <c r="Q39" s="489"/>
      <c r="R39" s="489"/>
      <c r="S39" s="489"/>
      <c r="T39" s="489"/>
      <c r="U39" s="223"/>
      <c r="V39" s="494"/>
      <c r="W39" s="489"/>
      <c r="X39" s="489"/>
      <c r="Y39" s="489"/>
      <c r="Z39" s="489"/>
      <c r="AA39" s="490"/>
    </row>
    <row r="40" spans="1:27" ht="18" customHeight="1">
      <c r="A40" s="495"/>
      <c r="C40" s="498"/>
      <c r="D40" s="498"/>
      <c r="E40" s="498"/>
      <c r="F40" s="487"/>
      <c r="G40" s="1221">
        <f>様式第１２号★!G36</f>
        <v>0</v>
      </c>
      <c r="H40" s="1171"/>
      <c r="I40" s="1171"/>
      <c r="J40" s="1171"/>
      <c r="K40" s="1171"/>
      <c r="L40" s="214"/>
      <c r="M40" s="1218"/>
      <c r="N40" s="1219"/>
      <c r="O40" s="1219"/>
      <c r="P40" s="1219"/>
      <c r="Q40" s="1219"/>
      <c r="R40" s="1236"/>
      <c r="S40" s="1236"/>
      <c r="T40" s="1236"/>
      <c r="U40" s="487"/>
      <c r="V40" s="1221" t="e">
        <f>G40-P44</f>
        <v>#N/A</v>
      </c>
      <c r="W40" s="1171"/>
      <c r="X40" s="1171"/>
      <c r="Y40" s="1171"/>
      <c r="Z40" s="1171"/>
      <c r="AA40" s="491"/>
    </row>
    <row r="41" spans="1:27" ht="18" customHeight="1">
      <c r="A41" s="1172" t="s">
        <v>229</v>
      </c>
      <c r="B41" s="1173"/>
      <c r="C41" s="1173"/>
      <c r="D41" s="1173"/>
      <c r="E41" s="1173"/>
      <c r="F41" s="1174"/>
      <c r="G41" s="1221"/>
      <c r="H41" s="1171"/>
      <c r="I41" s="1171"/>
      <c r="J41" s="1171"/>
      <c r="K41" s="1171"/>
      <c r="L41" s="214"/>
      <c r="M41" s="1218"/>
      <c r="N41" s="1219"/>
      <c r="O41" s="1219"/>
      <c r="P41" s="1219"/>
      <c r="Q41" s="1219"/>
      <c r="R41" s="1236"/>
      <c r="S41" s="1236"/>
      <c r="T41" s="1236"/>
      <c r="U41" s="487"/>
      <c r="V41" s="1221"/>
      <c r="W41" s="1171"/>
      <c r="X41" s="1171"/>
      <c r="Y41" s="1171"/>
      <c r="Z41" s="1171"/>
      <c r="AA41" s="491"/>
    </row>
    <row r="42" spans="1:27" ht="18" customHeight="1">
      <c r="A42" s="1172"/>
      <c r="B42" s="1173"/>
      <c r="C42" s="1173"/>
      <c r="D42" s="1173"/>
      <c r="E42" s="1173"/>
      <c r="F42" s="1174"/>
      <c r="G42" s="214"/>
      <c r="H42" s="214"/>
      <c r="I42" s="214"/>
      <c r="J42" s="214"/>
      <c r="K42" s="214"/>
      <c r="L42" s="214" t="s">
        <v>223</v>
      </c>
      <c r="M42" s="1218"/>
      <c r="N42" s="1219"/>
      <c r="O42" s="1219"/>
      <c r="P42" s="1219"/>
      <c r="Q42" s="1219"/>
      <c r="R42" s="1236"/>
      <c r="S42" s="1236"/>
      <c r="T42" s="1236"/>
      <c r="U42" s="487"/>
      <c r="V42" s="497"/>
      <c r="W42" s="214"/>
      <c r="X42" s="214"/>
      <c r="Y42" s="214"/>
      <c r="Z42" s="214"/>
      <c r="AA42" s="491" t="s">
        <v>223</v>
      </c>
    </row>
    <row r="43" spans="1:27" ht="18" customHeight="1">
      <c r="A43" s="486"/>
      <c r="B43" s="503"/>
      <c r="C43" s="503"/>
      <c r="D43" s="503"/>
      <c r="E43" s="503"/>
      <c r="F43" s="487"/>
      <c r="G43" s="214"/>
      <c r="H43" s="214"/>
      <c r="I43" s="214"/>
      <c r="J43" s="214"/>
      <c r="K43" s="214"/>
      <c r="L43" s="214"/>
      <c r="M43" s="499"/>
      <c r="N43" s="500"/>
      <c r="O43" s="500"/>
      <c r="P43" s="500"/>
      <c r="Q43" s="500"/>
      <c r="R43" s="504"/>
      <c r="S43" s="504"/>
      <c r="T43" s="504"/>
      <c r="U43" s="487"/>
      <c r="V43" s="497"/>
      <c r="W43" s="214"/>
      <c r="X43" s="214"/>
      <c r="Y43" s="214"/>
      <c r="Z43" s="214"/>
      <c r="AA43" s="491"/>
    </row>
    <row r="44" spans="1:27" ht="18" customHeight="1">
      <c r="A44" s="486"/>
      <c r="B44" s="492"/>
      <c r="C44" s="492"/>
      <c r="D44" s="492"/>
      <c r="E44" s="492"/>
      <c r="F44" s="487"/>
      <c r="G44" s="214"/>
      <c r="H44" s="214"/>
      <c r="I44" s="214"/>
      <c r="J44" s="214"/>
      <c r="K44" s="214"/>
      <c r="L44" s="214"/>
      <c r="M44" s="497"/>
      <c r="N44" s="219" t="s">
        <v>21</v>
      </c>
      <c r="O44" s="219"/>
      <c r="P44" s="1222" t="e">
        <f>様式第１２号★!P40</f>
        <v>#N/A</v>
      </c>
      <c r="Q44" s="1222"/>
      <c r="R44" s="1222"/>
      <c r="S44" s="1222"/>
      <c r="T44" s="219" t="s">
        <v>223</v>
      </c>
      <c r="U44" s="487"/>
      <c r="V44" s="497"/>
      <c r="W44" s="214"/>
      <c r="X44" s="214"/>
      <c r="Y44" s="214"/>
      <c r="Z44" s="214"/>
      <c r="AA44" s="491"/>
    </row>
    <row r="45" spans="1:27" ht="3.75" customHeight="1">
      <c r="A45" s="486"/>
      <c r="B45" s="492"/>
      <c r="C45" s="492"/>
      <c r="D45" s="492"/>
      <c r="E45" s="492"/>
      <c r="F45" s="487"/>
      <c r="G45" s="214"/>
      <c r="H45" s="214"/>
      <c r="I45" s="214"/>
      <c r="J45" s="214"/>
      <c r="K45" s="214"/>
      <c r="L45" s="214"/>
      <c r="M45" s="497"/>
      <c r="N45" s="214"/>
      <c r="O45" s="214"/>
      <c r="P45" s="502"/>
      <c r="Q45" s="502"/>
      <c r="R45" s="502"/>
      <c r="S45" s="502"/>
      <c r="T45" s="214"/>
      <c r="U45" s="487"/>
      <c r="V45" s="497"/>
      <c r="W45" s="214"/>
      <c r="X45" s="214"/>
      <c r="Y45" s="214"/>
      <c r="Z45" s="214"/>
      <c r="AA45" s="491"/>
    </row>
    <row r="46" spans="1:27" ht="18" customHeight="1">
      <c r="A46" s="222"/>
      <c r="B46" s="225"/>
      <c r="C46" s="225"/>
      <c r="D46" s="225"/>
      <c r="E46" s="225"/>
      <c r="F46" s="223"/>
      <c r="G46" s="1224" t="e">
        <f>G26+G33+G40</f>
        <v>#N/A</v>
      </c>
      <c r="H46" s="1170"/>
      <c r="I46" s="1170"/>
      <c r="J46" s="1170"/>
      <c r="K46" s="1170"/>
      <c r="L46" s="489"/>
      <c r="M46" s="494"/>
      <c r="N46" s="489"/>
      <c r="O46" s="1170" t="e">
        <f>P30+P37+P44</f>
        <v>#N/A</v>
      </c>
      <c r="P46" s="1170"/>
      <c r="Q46" s="1170"/>
      <c r="R46" s="1170"/>
      <c r="S46" s="1170"/>
      <c r="T46" s="489"/>
      <c r="U46" s="223"/>
      <c r="V46" s="1224" t="e">
        <f>V26+V33+V40</f>
        <v>#N/A</v>
      </c>
      <c r="W46" s="1170"/>
      <c r="X46" s="1170"/>
      <c r="Y46" s="1170"/>
      <c r="Z46" s="1170"/>
      <c r="AA46" s="490"/>
    </row>
    <row r="47" spans="1:27" ht="18" customHeight="1">
      <c r="A47" s="1184" t="s">
        <v>230</v>
      </c>
      <c r="B47" s="1185"/>
      <c r="C47" s="1185"/>
      <c r="D47" s="1185"/>
      <c r="E47" s="1185"/>
      <c r="F47" s="1186"/>
      <c r="G47" s="1221"/>
      <c r="H47" s="1171"/>
      <c r="I47" s="1171"/>
      <c r="J47" s="1171"/>
      <c r="K47" s="1171"/>
      <c r="L47" s="214"/>
      <c r="M47" s="497"/>
      <c r="N47" s="214"/>
      <c r="O47" s="1171"/>
      <c r="P47" s="1171"/>
      <c r="Q47" s="1171"/>
      <c r="R47" s="1171"/>
      <c r="S47" s="1171"/>
      <c r="T47" s="214"/>
      <c r="U47" s="487"/>
      <c r="V47" s="1221"/>
      <c r="W47" s="1171"/>
      <c r="X47" s="1171"/>
      <c r="Y47" s="1171"/>
      <c r="Z47" s="1171"/>
      <c r="AA47" s="491"/>
    </row>
    <row r="48" spans="1:27" ht="18" customHeight="1">
      <c r="A48" s="1184"/>
      <c r="B48" s="1185"/>
      <c r="C48" s="1185"/>
      <c r="D48" s="1185"/>
      <c r="E48" s="1185"/>
      <c r="F48" s="1186"/>
      <c r="G48" s="214"/>
      <c r="H48" s="214"/>
      <c r="I48" s="214"/>
      <c r="J48" s="214"/>
      <c r="K48" s="214"/>
      <c r="L48" s="214" t="s">
        <v>223</v>
      </c>
      <c r="M48" s="497"/>
      <c r="N48" s="505"/>
      <c r="O48" s="505"/>
      <c r="T48" s="214" t="s">
        <v>223</v>
      </c>
      <c r="U48" s="487"/>
      <c r="V48" s="497"/>
      <c r="W48" s="214"/>
      <c r="X48" s="214"/>
      <c r="Y48" s="214"/>
      <c r="Z48" s="214"/>
      <c r="AA48" s="491" t="s">
        <v>223</v>
      </c>
    </row>
    <row r="49" spans="1:27" ht="18" customHeight="1" thickBot="1">
      <c r="A49" s="510"/>
      <c r="B49" s="511"/>
      <c r="C49" s="511"/>
      <c r="D49" s="511"/>
      <c r="E49" s="511"/>
      <c r="F49" s="512"/>
      <c r="G49" s="513"/>
      <c r="H49" s="513"/>
      <c r="I49" s="513"/>
      <c r="J49" s="513"/>
      <c r="K49" s="513"/>
      <c r="L49" s="513"/>
      <c r="M49" s="514"/>
      <c r="N49" s="513"/>
      <c r="O49" s="513"/>
      <c r="P49" s="513"/>
      <c r="Q49" s="513"/>
      <c r="R49" s="513"/>
      <c r="S49" s="513"/>
      <c r="T49" s="513"/>
      <c r="U49" s="512"/>
      <c r="V49" s="514"/>
      <c r="W49" s="513"/>
      <c r="X49" s="513"/>
      <c r="Y49" s="513"/>
      <c r="Z49" s="513"/>
      <c r="AA49" s="515"/>
    </row>
    <row r="50" spans="1:27" ht="14.4">
      <c r="A50" s="214"/>
      <c r="B50" s="214"/>
      <c r="C50" s="214"/>
      <c r="D50" s="214"/>
      <c r="E50" s="214"/>
      <c r="F50" s="214"/>
      <c r="G50" s="214"/>
      <c r="H50" s="214"/>
      <c r="I50" s="214"/>
      <c r="J50" s="214"/>
      <c r="K50" s="214"/>
      <c r="L50" s="214"/>
      <c r="M50" s="214"/>
      <c r="N50" s="214"/>
      <c r="O50" s="214"/>
      <c r="P50" s="214"/>
      <c r="Q50" s="214"/>
      <c r="R50" s="214"/>
      <c r="S50" s="214"/>
      <c r="T50" s="214"/>
      <c r="U50" s="214"/>
      <c r="V50" s="214"/>
      <c r="W50" s="214"/>
      <c r="X50" s="214"/>
      <c r="Y50" s="214"/>
      <c r="Z50" s="214"/>
      <c r="AA50" s="214"/>
    </row>
    <row r="51" spans="1:27" ht="14.4">
      <c r="A51" s="226"/>
      <c r="B51" s="226"/>
      <c r="C51" s="226"/>
      <c r="D51" s="226"/>
      <c r="E51" s="226"/>
      <c r="F51" s="226"/>
      <c r="G51" s="226"/>
      <c r="H51" s="226"/>
      <c r="I51" s="226"/>
      <c r="J51" s="226"/>
      <c r="K51" s="226"/>
      <c r="L51" s="226"/>
      <c r="M51" s="226"/>
      <c r="N51" s="226"/>
      <c r="O51" s="226"/>
      <c r="P51" s="226"/>
      <c r="Q51" s="226"/>
      <c r="R51" s="226"/>
      <c r="S51" s="226"/>
      <c r="T51" s="226"/>
      <c r="U51" s="226"/>
      <c r="V51" s="226"/>
      <c r="W51" s="226"/>
      <c r="X51" s="226"/>
      <c r="Y51" s="226"/>
      <c r="Z51" s="226"/>
      <c r="AA51" s="226"/>
    </row>
    <row r="52" spans="1:27" ht="14.4">
      <c r="A52" s="226"/>
      <c r="B52" s="226"/>
      <c r="C52" s="226"/>
      <c r="D52" s="226"/>
      <c r="E52" s="226"/>
      <c r="F52" s="226"/>
      <c r="G52" s="226"/>
      <c r="H52" s="226"/>
      <c r="I52" s="226"/>
      <c r="J52" s="226"/>
      <c r="K52" s="226"/>
      <c r="L52" s="226"/>
      <c r="M52" s="226"/>
      <c r="N52" s="226"/>
      <c r="O52" s="226"/>
      <c r="P52" s="226"/>
      <c r="Q52" s="226"/>
      <c r="R52" s="226"/>
      <c r="S52" s="226"/>
      <c r="T52" s="226"/>
      <c r="U52" s="226"/>
      <c r="V52" s="226"/>
      <c r="W52" s="226"/>
      <c r="X52" s="226"/>
      <c r="Y52" s="226"/>
      <c r="Z52" s="226"/>
      <c r="AA52" s="226"/>
    </row>
    <row r="53" spans="1:27" ht="14.4">
      <c r="A53" s="226"/>
      <c r="B53" s="226"/>
      <c r="C53" s="226"/>
      <c r="D53" s="226"/>
      <c r="E53" s="226"/>
      <c r="F53" s="226"/>
      <c r="G53" s="226"/>
      <c r="H53" s="226"/>
      <c r="I53" s="226"/>
      <c r="J53" s="226"/>
      <c r="K53" s="226"/>
      <c r="L53" s="226"/>
      <c r="M53" s="226"/>
      <c r="N53" s="226"/>
      <c r="O53" s="226"/>
      <c r="P53" s="226"/>
      <c r="Q53" s="226"/>
      <c r="R53" s="226"/>
      <c r="S53" s="226"/>
      <c r="T53" s="226"/>
      <c r="U53" s="226"/>
      <c r="V53" s="226"/>
      <c r="W53" s="226"/>
      <c r="X53" s="226"/>
      <c r="Y53" s="226"/>
      <c r="Z53" s="226"/>
      <c r="AA53" s="226"/>
    </row>
    <row r="54" spans="1:27" ht="14.4">
      <c r="A54" s="226"/>
      <c r="B54" s="226"/>
      <c r="C54" s="226"/>
      <c r="D54" s="226"/>
      <c r="E54" s="226"/>
      <c r="F54" s="226"/>
      <c r="G54" s="226"/>
      <c r="H54" s="226"/>
      <c r="I54" s="226"/>
      <c r="J54" s="226"/>
      <c r="K54" s="226"/>
      <c r="L54" s="226"/>
      <c r="M54" s="226"/>
      <c r="N54" s="226"/>
      <c r="O54" s="226"/>
      <c r="P54" s="226"/>
      <c r="Q54" s="226"/>
      <c r="R54" s="226"/>
      <c r="S54" s="226"/>
      <c r="T54" s="226"/>
      <c r="U54" s="226"/>
      <c r="V54" s="226"/>
      <c r="W54" s="226"/>
      <c r="X54" s="226"/>
      <c r="Y54" s="226"/>
      <c r="Z54" s="226"/>
      <c r="AA54" s="226"/>
    </row>
    <row r="55" spans="1:27" ht="14.4">
      <c r="A55" s="226"/>
      <c r="B55" s="226"/>
      <c r="C55" s="226"/>
      <c r="D55" s="226"/>
      <c r="E55" s="226"/>
      <c r="F55" s="226"/>
      <c r="G55" s="226"/>
      <c r="H55" s="226"/>
      <c r="I55" s="226"/>
      <c r="J55" s="226"/>
      <c r="K55" s="226"/>
      <c r="L55" s="226"/>
      <c r="M55" s="226"/>
      <c r="N55" s="226"/>
      <c r="O55" s="226"/>
      <c r="P55" s="226"/>
      <c r="Q55" s="226"/>
      <c r="R55" s="226"/>
      <c r="S55" s="226"/>
      <c r="T55" s="226"/>
      <c r="U55" s="226"/>
      <c r="V55" s="226"/>
      <c r="W55" s="226"/>
      <c r="X55" s="226"/>
      <c r="Y55" s="226"/>
      <c r="Z55" s="226"/>
      <c r="AA55" s="226"/>
    </row>
    <row r="56" spans="1:27" ht="14.4">
      <c r="A56" s="226"/>
      <c r="B56" s="226"/>
      <c r="C56" s="226"/>
      <c r="D56" s="226"/>
      <c r="E56" s="226"/>
      <c r="F56" s="226"/>
      <c r="G56" s="226"/>
      <c r="H56" s="226"/>
      <c r="I56" s="226"/>
      <c r="J56" s="226"/>
      <c r="K56" s="226"/>
      <c r="L56" s="226"/>
      <c r="M56" s="226"/>
      <c r="N56" s="226"/>
      <c r="O56" s="226"/>
      <c r="P56" s="226"/>
      <c r="Q56" s="226"/>
      <c r="R56" s="226"/>
      <c r="S56" s="226"/>
      <c r="T56" s="226"/>
      <c r="U56" s="226"/>
      <c r="V56" s="226"/>
      <c r="W56" s="226"/>
      <c r="X56" s="226"/>
      <c r="Y56" s="226"/>
      <c r="Z56" s="226"/>
      <c r="AA56" s="226"/>
    </row>
    <row r="57" spans="1:27" ht="14.4">
      <c r="A57" s="226"/>
      <c r="B57" s="226"/>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row>
    <row r="58" spans="1:27" ht="14.4">
      <c r="A58" s="226"/>
      <c r="B58" s="226"/>
      <c r="C58" s="226"/>
      <c r="D58" s="226"/>
      <c r="E58" s="226"/>
      <c r="F58" s="226"/>
      <c r="G58" s="226"/>
      <c r="H58" s="226"/>
      <c r="I58" s="226"/>
      <c r="J58" s="226"/>
      <c r="K58" s="226"/>
      <c r="L58" s="226"/>
      <c r="M58" s="226"/>
      <c r="N58" s="226"/>
      <c r="O58" s="226"/>
      <c r="P58" s="226"/>
      <c r="Q58" s="226"/>
      <c r="R58" s="226"/>
      <c r="S58" s="226"/>
      <c r="T58" s="226"/>
      <c r="U58" s="226"/>
      <c r="V58" s="226"/>
      <c r="W58" s="226"/>
      <c r="X58" s="226"/>
      <c r="Y58" s="226"/>
      <c r="Z58" s="226"/>
      <c r="AA58" s="226"/>
    </row>
  </sheetData>
  <sheetProtection password="CCCF" sheet="1" selectLockedCells="1"/>
  <mergeCells count="54">
    <mergeCell ref="P44:S44"/>
    <mergeCell ref="G46:K47"/>
    <mergeCell ref="O46:S47"/>
    <mergeCell ref="V46:Z47"/>
    <mergeCell ref="A47:F48"/>
    <mergeCell ref="P37:S37"/>
    <mergeCell ref="G40:K41"/>
    <mergeCell ref="M40:Q40"/>
    <mergeCell ref="R40:T40"/>
    <mergeCell ref="V40:Z41"/>
    <mergeCell ref="A41:F42"/>
    <mergeCell ref="M41:Q41"/>
    <mergeCell ref="R41:T41"/>
    <mergeCell ref="M42:Q42"/>
    <mergeCell ref="R42:T42"/>
    <mergeCell ref="P30:S30"/>
    <mergeCell ref="G33:K34"/>
    <mergeCell ref="M33:Q33"/>
    <mergeCell ref="R33:T33"/>
    <mergeCell ref="V33:Z34"/>
    <mergeCell ref="A34:F35"/>
    <mergeCell ref="M34:Q34"/>
    <mergeCell ref="R34:T34"/>
    <mergeCell ref="M35:Q35"/>
    <mergeCell ref="R35:T35"/>
    <mergeCell ref="G26:K27"/>
    <mergeCell ref="M26:Q26"/>
    <mergeCell ref="R26:T26"/>
    <mergeCell ref="V26:Z27"/>
    <mergeCell ref="A27:F28"/>
    <mergeCell ref="M27:Q27"/>
    <mergeCell ref="R27:T27"/>
    <mergeCell ref="M28:Q28"/>
    <mergeCell ref="R28:T28"/>
    <mergeCell ref="A16:AA18"/>
    <mergeCell ref="B21:F21"/>
    <mergeCell ref="K21:Q21"/>
    <mergeCell ref="G24:L24"/>
    <mergeCell ref="M24:U24"/>
    <mergeCell ref="V24:AA24"/>
    <mergeCell ref="L13:N13"/>
    <mergeCell ref="O13:AA13"/>
    <mergeCell ref="Z1:AA1"/>
    <mergeCell ref="U2:AA2"/>
    <mergeCell ref="H5:S5"/>
    <mergeCell ref="H6:S6"/>
    <mergeCell ref="M10:N10"/>
    <mergeCell ref="O10:AA10"/>
    <mergeCell ref="M11:N11"/>
    <mergeCell ref="O11:AA11"/>
    <mergeCell ref="L12:N12"/>
    <mergeCell ref="O12:R12"/>
    <mergeCell ref="S12:Y12"/>
    <mergeCell ref="H7:S9"/>
  </mergeCells>
  <phoneticPr fontId="4"/>
  <conditionalFormatting sqref="A5:AA6 A7:H7 T7:AA9 A8:G9 A10:AA13">
    <cfRule type="expression" dxfId="1" priority="1">
      <formula>$AE$5="不要"</formula>
    </cfRule>
  </conditionalFormatting>
  <printOptions horizontalCentered="1" verticalCentered="1"/>
  <pageMargins left="0.78740157480314965" right="0.78740157480314965" top="0.98425196850393704" bottom="0.98425196850393704" header="0.51181102362204722" footer="0.51181102362204722"/>
  <pageSetup paperSize="9" scale="90" orientation="portrait" r:id="rId1"/>
  <headerFooter alignWithMargins="0"/>
  <drawing r:id="rId2"/>
  <legacy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2642C-ACE5-4465-BE22-7FE3F7745437}">
  <sheetPr codeName="Sheet21">
    <tabColor theme="8" tint="0.59999389629810485"/>
    <pageSetUpPr fitToPage="1"/>
  </sheetPr>
  <dimension ref="A1:AA33"/>
  <sheetViews>
    <sheetView view="pageBreakPreview" topLeftCell="A10" zoomScale="85" zoomScaleNormal="70" zoomScaleSheetLayoutView="85" workbookViewId="0">
      <selection activeCell="A14" sqref="A14:AA18"/>
    </sheetView>
  </sheetViews>
  <sheetFormatPr defaultColWidth="3.33203125" defaultRowHeight="14.4"/>
  <cols>
    <col min="1" max="1" width="20.6640625" style="316" customWidth="1"/>
    <col min="2" max="3" width="19.77734375" style="316" customWidth="1"/>
    <col min="4" max="4" width="26.88671875" style="316" customWidth="1"/>
    <col min="5" max="5" width="3.6640625" style="316" customWidth="1"/>
    <col min="6" max="6" width="14.77734375" style="316" bestFit="1" customWidth="1"/>
    <col min="7" max="7" width="10.44140625" style="316" customWidth="1"/>
    <col min="8" max="8" width="11.33203125" style="316" bestFit="1" customWidth="1"/>
    <col min="9" max="238" width="3.33203125" style="316"/>
    <col min="239" max="260" width="3.88671875" style="316" customWidth="1"/>
    <col min="261" max="261" width="3.6640625" style="316" customWidth="1"/>
    <col min="262" max="494" width="3.33203125" style="316"/>
    <col min="495" max="516" width="3.88671875" style="316" customWidth="1"/>
    <col min="517" max="517" width="3.6640625" style="316" customWidth="1"/>
    <col min="518" max="750" width="3.33203125" style="316"/>
    <col min="751" max="772" width="3.88671875" style="316" customWidth="1"/>
    <col min="773" max="773" width="3.6640625" style="316" customWidth="1"/>
    <col min="774" max="1006" width="3.33203125" style="316"/>
    <col min="1007" max="1028" width="3.88671875" style="316" customWidth="1"/>
    <col min="1029" max="1029" width="3.6640625" style="316" customWidth="1"/>
    <col min="1030" max="1262" width="3.33203125" style="316"/>
    <col min="1263" max="1284" width="3.88671875" style="316" customWidth="1"/>
    <col min="1285" max="1285" width="3.6640625" style="316" customWidth="1"/>
    <col min="1286" max="1518" width="3.33203125" style="316"/>
    <col min="1519" max="1540" width="3.88671875" style="316" customWidth="1"/>
    <col min="1541" max="1541" width="3.6640625" style="316" customWidth="1"/>
    <col min="1542" max="1774" width="3.33203125" style="316"/>
    <col min="1775" max="1796" width="3.88671875" style="316" customWidth="1"/>
    <col min="1797" max="1797" width="3.6640625" style="316" customWidth="1"/>
    <col min="1798" max="2030" width="3.33203125" style="316"/>
    <col min="2031" max="2052" width="3.88671875" style="316" customWidth="1"/>
    <col min="2053" max="2053" width="3.6640625" style="316" customWidth="1"/>
    <col min="2054" max="2286" width="3.33203125" style="316"/>
    <col min="2287" max="2308" width="3.88671875" style="316" customWidth="1"/>
    <col min="2309" max="2309" width="3.6640625" style="316" customWidth="1"/>
    <col min="2310" max="2542" width="3.33203125" style="316"/>
    <col min="2543" max="2564" width="3.88671875" style="316" customWidth="1"/>
    <col min="2565" max="2565" width="3.6640625" style="316" customWidth="1"/>
    <col min="2566" max="2798" width="3.33203125" style="316"/>
    <col min="2799" max="2820" width="3.88671875" style="316" customWidth="1"/>
    <col min="2821" max="2821" width="3.6640625" style="316" customWidth="1"/>
    <col min="2822" max="3054" width="3.33203125" style="316"/>
    <col min="3055" max="3076" width="3.88671875" style="316" customWidth="1"/>
    <col min="3077" max="3077" width="3.6640625" style="316" customWidth="1"/>
    <col min="3078" max="3310" width="3.33203125" style="316"/>
    <col min="3311" max="3332" width="3.88671875" style="316" customWidth="1"/>
    <col min="3333" max="3333" width="3.6640625" style="316" customWidth="1"/>
    <col min="3334" max="3566" width="3.33203125" style="316"/>
    <col min="3567" max="3588" width="3.88671875" style="316" customWidth="1"/>
    <col min="3589" max="3589" width="3.6640625" style="316" customWidth="1"/>
    <col min="3590" max="3822" width="3.33203125" style="316"/>
    <col min="3823" max="3844" width="3.88671875" style="316" customWidth="1"/>
    <col min="3845" max="3845" width="3.6640625" style="316" customWidth="1"/>
    <col min="3846" max="4078" width="3.33203125" style="316"/>
    <col min="4079" max="4100" width="3.88671875" style="316" customWidth="1"/>
    <col min="4101" max="4101" width="3.6640625" style="316" customWidth="1"/>
    <col min="4102" max="4334" width="3.33203125" style="316"/>
    <col min="4335" max="4356" width="3.88671875" style="316" customWidth="1"/>
    <col min="4357" max="4357" width="3.6640625" style="316" customWidth="1"/>
    <col min="4358" max="4590" width="3.33203125" style="316"/>
    <col min="4591" max="4612" width="3.88671875" style="316" customWidth="1"/>
    <col min="4613" max="4613" width="3.6640625" style="316" customWidth="1"/>
    <col min="4614" max="4846" width="3.33203125" style="316"/>
    <col min="4847" max="4868" width="3.88671875" style="316" customWidth="1"/>
    <col min="4869" max="4869" width="3.6640625" style="316" customWidth="1"/>
    <col min="4870" max="5102" width="3.33203125" style="316"/>
    <col min="5103" max="5124" width="3.88671875" style="316" customWidth="1"/>
    <col min="5125" max="5125" width="3.6640625" style="316" customWidth="1"/>
    <col min="5126" max="5358" width="3.33203125" style="316"/>
    <col min="5359" max="5380" width="3.88671875" style="316" customWidth="1"/>
    <col min="5381" max="5381" width="3.6640625" style="316" customWidth="1"/>
    <col min="5382" max="5614" width="3.33203125" style="316"/>
    <col min="5615" max="5636" width="3.88671875" style="316" customWidth="1"/>
    <col min="5637" max="5637" width="3.6640625" style="316" customWidth="1"/>
    <col min="5638" max="5870" width="3.33203125" style="316"/>
    <col min="5871" max="5892" width="3.88671875" style="316" customWidth="1"/>
    <col min="5893" max="5893" width="3.6640625" style="316" customWidth="1"/>
    <col min="5894" max="6126" width="3.33203125" style="316"/>
    <col min="6127" max="6148" width="3.88671875" style="316" customWidth="1"/>
    <col min="6149" max="6149" width="3.6640625" style="316" customWidth="1"/>
    <col min="6150" max="6382" width="3.33203125" style="316"/>
    <col min="6383" max="6404" width="3.88671875" style="316" customWidth="1"/>
    <col min="6405" max="6405" width="3.6640625" style="316" customWidth="1"/>
    <col min="6406" max="6638" width="3.33203125" style="316"/>
    <col min="6639" max="6660" width="3.88671875" style="316" customWidth="1"/>
    <col min="6661" max="6661" width="3.6640625" style="316" customWidth="1"/>
    <col min="6662" max="6894" width="3.33203125" style="316"/>
    <col min="6895" max="6916" width="3.88671875" style="316" customWidth="1"/>
    <col min="6917" max="6917" width="3.6640625" style="316" customWidth="1"/>
    <col min="6918" max="7150" width="3.33203125" style="316"/>
    <col min="7151" max="7172" width="3.88671875" style="316" customWidth="1"/>
    <col min="7173" max="7173" width="3.6640625" style="316" customWidth="1"/>
    <col min="7174" max="7406" width="3.33203125" style="316"/>
    <col min="7407" max="7428" width="3.88671875" style="316" customWidth="1"/>
    <col min="7429" max="7429" width="3.6640625" style="316" customWidth="1"/>
    <col min="7430" max="7662" width="3.33203125" style="316"/>
    <col min="7663" max="7684" width="3.88671875" style="316" customWidth="1"/>
    <col min="7685" max="7685" width="3.6640625" style="316" customWidth="1"/>
    <col min="7686" max="7918" width="3.33203125" style="316"/>
    <col min="7919" max="7940" width="3.88671875" style="316" customWidth="1"/>
    <col min="7941" max="7941" width="3.6640625" style="316" customWidth="1"/>
    <col min="7942" max="8174" width="3.33203125" style="316"/>
    <col min="8175" max="8196" width="3.88671875" style="316" customWidth="1"/>
    <col min="8197" max="8197" width="3.6640625" style="316" customWidth="1"/>
    <col min="8198" max="8430" width="3.33203125" style="316"/>
    <col min="8431" max="8452" width="3.88671875" style="316" customWidth="1"/>
    <col min="8453" max="8453" width="3.6640625" style="316" customWidth="1"/>
    <col min="8454" max="8686" width="3.33203125" style="316"/>
    <col min="8687" max="8708" width="3.88671875" style="316" customWidth="1"/>
    <col min="8709" max="8709" width="3.6640625" style="316" customWidth="1"/>
    <col min="8710" max="8942" width="3.33203125" style="316"/>
    <col min="8943" max="8964" width="3.88671875" style="316" customWidth="1"/>
    <col min="8965" max="8965" width="3.6640625" style="316" customWidth="1"/>
    <col min="8966" max="9198" width="3.33203125" style="316"/>
    <col min="9199" max="9220" width="3.88671875" style="316" customWidth="1"/>
    <col min="9221" max="9221" width="3.6640625" style="316" customWidth="1"/>
    <col min="9222" max="9454" width="3.33203125" style="316"/>
    <col min="9455" max="9476" width="3.88671875" style="316" customWidth="1"/>
    <col min="9477" max="9477" width="3.6640625" style="316" customWidth="1"/>
    <col min="9478" max="9710" width="3.33203125" style="316"/>
    <col min="9711" max="9732" width="3.88671875" style="316" customWidth="1"/>
    <col min="9733" max="9733" width="3.6640625" style="316" customWidth="1"/>
    <col min="9734" max="9966" width="3.33203125" style="316"/>
    <col min="9967" max="9988" width="3.88671875" style="316" customWidth="1"/>
    <col min="9989" max="9989" width="3.6640625" style="316" customWidth="1"/>
    <col min="9990" max="10222" width="3.33203125" style="316"/>
    <col min="10223" max="10244" width="3.88671875" style="316" customWidth="1"/>
    <col min="10245" max="10245" width="3.6640625" style="316" customWidth="1"/>
    <col min="10246" max="10478" width="3.33203125" style="316"/>
    <col min="10479" max="10500" width="3.88671875" style="316" customWidth="1"/>
    <col min="10501" max="10501" width="3.6640625" style="316" customWidth="1"/>
    <col min="10502" max="10734" width="3.33203125" style="316"/>
    <col min="10735" max="10756" width="3.88671875" style="316" customWidth="1"/>
    <col min="10757" max="10757" width="3.6640625" style="316" customWidth="1"/>
    <col min="10758" max="10990" width="3.33203125" style="316"/>
    <col min="10991" max="11012" width="3.88671875" style="316" customWidth="1"/>
    <col min="11013" max="11013" width="3.6640625" style="316" customWidth="1"/>
    <col min="11014" max="11246" width="3.33203125" style="316"/>
    <col min="11247" max="11268" width="3.88671875" style="316" customWidth="1"/>
    <col min="11269" max="11269" width="3.6640625" style="316" customWidth="1"/>
    <col min="11270" max="11502" width="3.33203125" style="316"/>
    <col min="11503" max="11524" width="3.88671875" style="316" customWidth="1"/>
    <col min="11525" max="11525" width="3.6640625" style="316" customWidth="1"/>
    <col min="11526" max="11758" width="3.33203125" style="316"/>
    <col min="11759" max="11780" width="3.88671875" style="316" customWidth="1"/>
    <col min="11781" max="11781" width="3.6640625" style="316" customWidth="1"/>
    <col min="11782" max="12014" width="3.33203125" style="316"/>
    <col min="12015" max="12036" width="3.88671875" style="316" customWidth="1"/>
    <col min="12037" max="12037" width="3.6640625" style="316" customWidth="1"/>
    <col min="12038" max="12270" width="3.33203125" style="316"/>
    <col min="12271" max="12292" width="3.88671875" style="316" customWidth="1"/>
    <col min="12293" max="12293" width="3.6640625" style="316" customWidth="1"/>
    <col min="12294" max="12526" width="3.33203125" style="316"/>
    <col min="12527" max="12548" width="3.88671875" style="316" customWidth="1"/>
    <col min="12549" max="12549" width="3.6640625" style="316" customWidth="1"/>
    <col min="12550" max="12782" width="3.33203125" style="316"/>
    <col min="12783" max="12804" width="3.88671875" style="316" customWidth="1"/>
    <col min="12805" max="12805" width="3.6640625" style="316" customWidth="1"/>
    <col min="12806" max="13038" width="3.33203125" style="316"/>
    <col min="13039" max="13060" width="3.88671875" style="316" customWidth="1"/>
    <col min="13061" max="13061" width="3.6640625" style="316" customWidth="1"/>
    <col min="13062" max="13294" width="3.33203125" style="316"/>
    <col min="13295" max="13316" width="3.88671875" style="316" customWidth="1"/>
    <col min="13317" max="13317" width="3.6640625" style="316" customWidth="1"/>
    <col min="13318" max="13550" width="3.33203125" style="316"/>
    <col min="13551" max="13572" width="3.88671875" style="316" customWidth="1"/>
    <col min="13573" max="13573" width="3.6640625" style="316" customWidth="1"/>
    <col min="13574" max="13806" width="3.33203125" style="316"/>
    <col min="13807" max="13828" width="3.88671875" style="316" customWidth="1"/>
    <col min="13829" max="13829" width="3.6640625" style="316" customWidth="1"/>
    <col min="13830" max="14062" width="3.33203125" style="316"/>
    <col min="14063" max="14084" width="3.88671875" style="316" customWidth="1"/>
    <col min="14085" max="14085" width="3.6640625" style="316" customWidth="1"/>
    <col min="14086" max="14318" width="3.33203125" style="316"/>
    <col min="14319" max="14340" width="3.88671875" style="316" customWidth="1"/>
    <col min="14341" max="14341" width="3.6640625" style="316" customWidth="1"/>
    <col min="14342" max="14574" width="3.33203125" style="316"/>
    <col min="14575" max="14596" width="3.88671875" style="316" customWidth="1"/>
    <col min="14597" max="14597" width="3.6640625" style="316" customWidth="1"/>
    <col min="14598" max="14830" width="3.33203125" style="316"/>
    <col min="14831" max="14852" width="3.88671875" style="316" customWidth="1"/>
    <col min="14853" max="14853" width="3.6640625" style="316" customWidth="1"/>
    <col min="14854" max="15086" width="3.33203125" style="316"/>
    <col min="15087" max="15108" width="3.88671875" style="316" customWidth="1"/>
    <col min="15109" max="15109" width="3.6640625" style="316" customWidth="1"/>
    <col min="15110" max="15342" width="3.33203125" style="316"/>
    <col min="15343" max="15364" width="3.88671875" style="316" customWidth="1"/>
    <col min="15365" max="15365" width="3.6640625" style="316" customWidth="1"/>
    <col min="15366" max="15598" width="3.33203125" style="316"/>
    <col min="15599" max="15620" width="3.88671875" style="316" customWidth="1"/>
    <col min="15621" max="15621" width="3.6640625" style="316" customWidth="1"/>
    <col min="15622" max="15854" width="3.33203125" style="316"/>
    <col min="15855" max="15876" width="3.88671875" style="316" customWidth="1"/>
    <col min="15877" max="15877" width="3.6640625" style="316" customWidth="1"/>
    <col min="15878" max="16110" width="3.33203125" style="316"/>
    <col min="16111" max="16132" width="3.88671875" style="316" customWidth="1"/>
    <col min="16133" max="16133" width="3.6640625" style="316" customWidth="1"/>
    <col min="16134" max="16384" width="3.33203125" style="316"/>
  </cols>
  <sheetData>
    <row r="1" spans="1:27" ht="21.75" customHeight="1">
      <c r="D1" s="328" t="e">
        <f>様式第１号★!AH1</f>
        <v>#N/A</v>
      </c>
      <c r="E1" s="561"/>
      <c r="F1" s="561"/>
    </row>
    <row r="2" spans="1:27" ht="21.75" customHeight="1">
      <c r="D2" s="317">
        <f>様式第１２号★!T2</f>
        <v>45382</v>
      </c>
      <c r="E2" s="561"/>
      <c r="F2" s="561"/>
    </row>
    <row r="3" spans="1:27" ht="21.75" customHeight="1">
      <c r="D3" s="318"/>
      <c r="E3" s="214"/>
      <c r="F3" s="214"/>
      <c r="G3" s="214"/>
      <c r="H3" s="214"/>
      <c r="I3" s="214"/>
      <c r="J3" s="214"/>
      <c r="K3" s="214"/>
    </row>
    <row r="4" spans="1:27" ht="21.75" customHeight="1"/>
    <row r="5" spans="1:27" ht="21.75" customHeight="1">
      <c r="A5" s="1245" t="s">
        <v>1063</v>
      </c>
      <c r="B5" s="1245"/>
      <c r="C5" s="1245"/>
      <c r="D5" s="1245"/>
      <c r="E5" s="319"/>
      <c r="F5" s="332" t="e">
        <f>IF(B22=0,"不要","必要")</f>
        <v>#N/A</v>
      </c>
      <c r="G5" s="316" t="s">
        <v>1725</v>
      </c>
      <c r="I5" s="320"/>
    </row>
    <row r="6" spans="1:27" ht="21.75" customHeight="1">
      <c r="A6" s="1245" t="s">
        <v>1064</v>
      </c>
      <c r="B6" s="1245"/>
      <c r="C6" s="1245"/>
      <c r="D6" s="1245"/>
      <c r="E6" s="319"/>
      <c r="F6" s="321"/>
    </row>
    <row r="7" spans="1:27" ht="21.75" customHeight="1">
      <c r="B7" s="1255" t="s">
        <v>1670</v>
      </c>
      <c r="C7" s="1255"/>
      <c r="E7" s="321"/>
      <c r="F7" s="321"/>
      <c r="G7" s="321"/>
    </row>
    <row r="8" spans="1:27" ht="21.75" customHeight="1">
      <c r="B8" s="1255"/>
      <c r="C8" s="1255"/>
      <c r="D8" s="322"/>
    </row>
    <row r="9" spans="1:27" ht="21.75" customHeight="1">
      <c r="A9" s="316" t="s">
        <v>1065</v>
      </c>
    </row>
    <row r="10" spans="1:27" ht="21.75" customHeight="1"/>
    <row r="11" spans="1:27" ht="21.75" customHeight="1">
      <c r="D11" s="323"/>
    </row>
    <row r="12" spans="1:27" ht="43.5" customHeight="1">
      <c r="B12" s="324" t="s">
        <v>1066</v>
      </c>
      <c r="C12" s="1246" t="e">
        <f>様式第１４号★!O10</f>
        <v>#N/A</v>
      </c>
      <c r="D12" s="1246"/>
    </row>
    <row r="13" spans="1:27" ht="22.5" customHeight="1">
      <c r="B13" s="322" t="s">
        <v>218</v>
      </c>
      <c r="C13" s="1247" t="e">
        <f>様式第１４号★!O11</f>
        <v>#N/A</v>
      </c>
      <c r="D13" s="1247"/>
    </row>
    <row r="14" spans="1:27" ht="21.75" customHeight="1">
      <c r="B14" s="322" t="s">
        <v>1067</v>
      </c>
      <c r="C14" s="516" t="e">
        <f>様式第１４号★!O12</f>
        <v>#N/A</v>
      </c>
      <c r="D14" s="516" t="e">
        <f>様式第１４号★!S12</f>
        <v>#N/A</v>
      </c>
      <c r="G14" s="1241"/>
      <c r="H14" s="1241"/>
      <c r="I14" s="1241"/>
      <c r="J14" s="1241"/>
      <c r="K14" s="1241"/>
      <c r="L14" s="1241"/>
      <c r="M14" s="1241"/>
      <c r="N14" s="1241"/>
      <c r="O14" s="1241"/>
      <c r="P14" s="1241"/>
      <c r="Q14" s="1241"/>
      <c r="R14" s="326"/>
      <c r="S14" s="326"/>
      <c r="T14" s="326"/>
      <c r="U14" s="326"/>
      <c r="V14" s="326"/>
      <c r="W14" s="326"/>
      <c r="X14" s="326"/>
      <c r="Y14" s="326"/>
      <c r="Z14" s="326"/>
      <c r="AA14" s="326"/>
    </row>
    <row r="15" spans="1:27" ht="21.75" customHeight="1">
      <c r="B15" s="322" t="s">
        <v>1068</v>
      </c>
      <c r="C15" s="1247" t="e">
        <f>様式第１４号★!O13</f>
        <v>#N/A</v>
      </c>
      <c r="D15" s="1247"/>
    </row>
    <row r="16" spans="1:27" ht="21.75" customHeight="1">
      <c r="B16" s="322"/>
      <c r="C16" s="327"/>
      <c r="D16" s="327"/>
    </row>
    <row r="17" spans="1:8" ht="21.75" customHeight="1">
      <c r="E17" s="328"/>
      <c r="F17" s="328"/>
      <c r="G17" s="328"/>
    </row>
    <row r="18" spans="1:8" ht="21.75" customHeight="1">
      <c r="A18" s="1248" t="str">
        <f>CONCATENATE(A5,"について、下記の通り精算します。")</f>
        <v>千葉市施設型給付対象施設延長保育事業等補助金について、下記の通り精算します。</v>
      </c>
      <c r="B18" s="1248"/>
      <c r="C18" s="1248"/>
      <c r="D18" s="1248"/>
    </row>
    <row r="19" spans="1:8" ht="21.75" customHeight="1">
      <c r="A19" s="329"/>
      <c r="B19" s="324"/>
      <c r="C19" s="324"/>
      <c r="D19" s="320"/>
    </row>
    <row r="20" spans="1:8" ht="21.75" customHeight="1">
      <c r="A20" s="325"/>
      <c r="D20" s="330"/>
    </row>
    <row r="21" spans="1:8" ht="37.5" customHeight="1">
      <c r="A21" s="331" t="s">
        <v>1069</v>
      </c>
      <c r="B21" s="332" t="s">
        <v>1070</v>
      </c>
      <c r="C21" s="332" t="s">
        <v>1071</v>
      </c>
      <c r="D21" s="478" t="s">
        <v>1374</v>
      </c>
    </row>
    <row r="22" spans="1:8">
      <c r="A22" s="1242" t="e">
        <f>VLOOKUP('説明（入力箇所有　必ずお読みください）'!$C$18,施設情報!$A$4:$BD$215,30,0)&amp;CHAR(10)&amp;VLOOKUP('説明（入力箇所有　必ずお読みください）'!$C$18,施設情報!$A$4:$BD$215,31,0)</f>
        <v>#N/A</v>
      </c>
      <c r="B22" s="1249" t="e">
        <f>様式第１４号★!O46</f>
        <v>#N/A</v>
      </c>
      <c r="C22" s="1249" t="e">
        <f>様式第１４号★!G46</f>
        <v>#N/A</v>
      </c>
      <c r="D22" s="1252" t="e">
        <f>C22-B22</f>
        <v>#N/A</v>
      </c>
    </row>
    <row r="23" spans="1:8">
      <c r="A23" s="1243"/>
      <c r="B23" s="1250"/>
      <c r="C23" s="1250"/>
      <c r="D23" s="1253"/>
    </row>
    <row r="24" spans="1:8">
      <c r="A24" s="1244"/>
      <c r="B24" s="1251"/>
      <c r="C24" s="1251"/>
      <c r="D24" s="1254"/>
    </row>
    <row r="25" spans="1:8">
      <c r="A25" s="324"/>
      <c r="B25" s="333"/>
      <c r="C25" s="333"/>
      <c r="D25" s="334"/>
    </row>
    <row r="26" spans="1:8" s="337" customFormat="1">
      <c r="A26" s="335"/>
      <c r="B26" s="335"/>
      <c r="C26" s="336"/>
      <c r="D26" s="336"/>
      <c r="F26" s="338"/>
      <c r="G26" s="338"/>
      <c r="H26" s="338"/>
    </row>
    <row r="27" spans="1:8" s="337" customFormat="1">
      <c r="A27" s="335"/>
      <c r="B27" s="335"/>
      <c r="C27" s="339"/>
      <c r="F27" s="340"/>
      <c r="G27" s="340"/>
      <c r="H27" s="340"/>
    </row>
    <row r="28" spans="1:8">
      <c r="A28" s="335"/>
      <c r="B28" s="324"/>
      <c r="C28" s="339"/>
      <c r="D28" s="337"/>
    </row>
    <row r="29" spans="1:8" ht="26.25" customHeight="1"/>
    <row r="31" spans="1:8">
      <c r="D31" s="341"/>
    </row>
    <row r="33" spans="3:3">
      <c r="C33" s="341"/>
    </row>
  </sheetData>
  <sheetProtection password="CCCF" sheet="1" selectLockedCells="1"/>
  <mergeCells count="12">
    <mergeCell ref="G14:Q14"/>
    <mergeCell ref="A22:A24"/>
    <mergeCell ref="A5:D5"/>
    <mergeCell ref="A6:D6"/>
    <mergeCell ref="C12:D12"/>
    <mergeCell ref="C13:D13"/>
    <mergeCell ref="C15:D15"/>
    <mergeCell ref="A18:D18"/>
    <mergeCell ref="B22:B24"/>
    <mergeCell ref="C22:C24"/>
    <mergeCell ref="D22:D24"/>
    <mergeCell ref="B7:C8"/>
  </mergeCells>
  <phoneticPr fontId="4"/>
  <conditionalFormatting sqref="A5:D15">
    <cfRule type="expression" dxfId="0" priority="1">
      <formula>$F$5="不要"</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DEF28-0DE1-40D1-B794-8143F546D5DE}">
  <sheetPr codeName="Sheet15">
    <tabColor rgb="FFFF0000"/>
    <pageSetUpPr fitToPage="1"/>
  </sheetPr>
  <dimension ref="B1:S67"/>
  <sheetViews>
    <sheetView tabSelected="1" view="pageBreakPreview" zoomScale="85" zoomScaleNormal="85" zoomScaleSheetLayoutView="85" workbookViewId="0">
      <pane ySplit="1" topLeftCell="A2" activePane="bottomLeft" state="frozen"/>
      <selection activeCell="B10" sqref="B10"/>
      <selection pane="bottomLeft" activeCell="C22" sqref="C22"/>
    </sheetView>
  </sheetViews>
  <sheetFormatPr defaultRowHeight="16.2"/>
  <cols>
    <col min="1" max="1" width="1" style="300" customWidth="1"/>
    <col min="2" max="2" width="14" style="300" customWidth="1"/>
    <col min="3" max="3" width="21.109375" style="300" customWidth="1"/>
    <col min="4" max="4" width="9" style="300"/>
    <col min="5" max="5" width="5.109375" style="300" customWidth="1"/>
    <col min="6" max="8" width="9" style="300"/>
    <col min="9" max="9" width="2" style="300" customWidth="1"/>
    <col min="10" max="10" width="2.6640625" style="300" customWidth="1"/>
    <col min="11" max="11" width="1.21875" style="300" customWidth="1"/>
    <col min="12" max="12" width="106.21875" style="300" customWidth="1"/>
    <col min="13" max="13" width="0.6640625" style="300" customWidth="1"/>
    <col min="14" max="14" width="9" style="300"/>
    <col min="15" max="15" width="17.21875" style="300" customWidth="1"/>
    <col min="16" max="16" width="29" style="300" bestFit="1" customWidth="1"/>
    <col min="17" max="17" width="26.33203125" style="300" bestFit="1" customWidth="1"/>
    <col min="18" max="18" width="21" style="300" customWidth="1"/>
    <col min="19" max="19" width="29" style="300" bestFit="1" customWidth="1"/>
    <col min="20" max="21" width="9" style="300" customWidth="1"/>
    <col min="22" max="257" width="9" style="300"/>
    <col min="258" max="258" width="5.109375" style="300" customWidth="1"/>
    <col min="259" max="260" width="9" style="300"/>
    <col min="261" max="261" width="5.109375" style="300" customWidth="1"/>
    <col min="262" max="267" width="9" style="300"/>
    <col min="268" max="268" width="8.21875" style="300" customWidth="1"/>
    <col min="269" max="513" width="9" style="300"/>
    <col min="514" max="514" width="5.109375" style="300" customWidth="1"/>
    <col min="515" max="516" width="9" style="300"/>
    <col min="517" max="517" width="5.109375" style="300" customWidth="1"/>
    <col min="518" max="523" width="9" style="300"/>
    <col min="524" max="524" width="8.21875" style="300" customWidth="1"/>
    <col min="525" max="769" width="9" style="300"/>
    <col min="770" max="770" width="5.109375" style="300" customWidth="1"/>
    <col min="771" max="772" width="9" style="300"/>
    <col min="773" max="773" width="5.109375" style="300" customWidth="1"/>
    <col min="774" max="779" width="9" style="300"/>
    <col min="780" max="780" width="8.21875" style="300" customWidth="1"/>
    <col min="781" max="1025" width="9" style="300"/>
    <col min="1026" max="1026" width="5.109375" style="300" customWidth="1"/>
    <col min="1027" max="1028" width="9" style="300"/>
    <col min="1029" max="1029" width="5.109375" style="300" customWidth="1"/>
    <col min="1030" max="1035" width="9" style="300"/>
    <col min="1036" max="1036" width="8.21875" style="300" customWidth="1"/>
    <col min="1037" max="1281" width="9" style="300"/>
    <col min="1282" max="1282" width="5.109375" style="300" customWidth="1"/>
    <col min="1283" max="1284" width="9" style="300"/>
    <col min="1285" max="1285" width="5.109375" style="300" customWidth="1"/>
    <col min="1286" max="1291" width="9" style="300"/>
    <col min="1292" max="1292" width="8.21875" style="300" customWidth="1"/>
    <col min="1293" max="1537" width="9" style="300"/>
    <col min="1538" max="1538" width="5.109375" style="300" customWidth="1"/>
    <col min="1539" max="1540" width="9" style="300"/>
    <col min="1541" max="1541" width="5.109375" style="300" customWidth="1"/>
    <col min="1542" max="1547" width="9" style="300"/>
    <col min="1548" max="1548" width="8.21875" style="300" customWidth="1"/>
    <col min="1549" max="1793" width="9" style="300"/>
    <col min="1794" max="1794" width="5.109375" style="300" customWidth="1"/>
    <col min="1795" max="1796" width="9" style="300"/>
    <col min="1797" max="1797" width="5.109375" style="300" customWidth="1"/>
    <col min="1798" max="1803" width="9" style="300"/>
    <col min="1804" max="1804" width="8.21875" style="300" customWidth="1"/>
    <col min="1805" max="2049" width="9" style="300"/>
    <col min="2050" max="2050" width="5.109375" style="300" customWidth="1"/>
    <col min="2051" max="2052" width="9" style="300"/>
    <col min="2053" max="2053" width="5.109375" style="300" customWidth="1"/>
    <col min="2054" max="2059" width="9" style="300"/>
    <col min="2060" max="2060" width="8.21875" style="300" customWidth="1"/>
    <col min="2061" max="2305" width="9" style="300"/>
    <col min="2306" max="2306" width="5.109375" style="300" customWidth="1"/>
    <col min="2307" max="2308" width="9" style="300"/>
    <col min="2309" max="2309" width="5.109375" style="300" customWidth="1"/>
    <col min="2310" max="2315" width="9" style="300"/>
    <col min="2316" max="2316" width="8.21875" style="300" customWidth="1"/>
    <col min="2317" max="2561" width="9" style="300"/>
    <col min="2562" max="2562" width="5.109375" style="300" customWidth="1"/>
    <col min="2563" max="2564" width="9" style="300"/>
    <col min="2565" max="2565" width="5.109375" style="300" customWidth="1"/>
    <col min="2566" max="2571" width="9" style="300"/>
    <col min="2572" max="2572" width="8.21875" style="300" customWidth="1"/>
    <col min="2573" max="2817" width="9" style="300"/>
    <col min="2818" max="2818" width="5.109375" style="300" customWidth="1"/>
    <col min="2819" max="2820" width="9" style="300"/>
    <col min="2821" max="2821" width="5.109375" style="300" customWidth="1"/>
    <col min="2822" max="2827" width="9" style="300"/>
    <col min="2828" max="2828" width="8.21875" style="300" customWidth="1"/>
    <col min="2829" max="3073" width="9" style="300"/>
    <col min="3074" max="3074" width="5.109375" style="300" customWidth="1"/>
    <col min="3075" max="3076" width="9" style="300"/>
    <col min="3077" max="3077" width="5.109375" style="300" customWidth="1"/>
    <col min="3078" max="3083" width="9" style="300"/>
    <col min="3084" max="3084" width="8.21875" style="300" customWidth="1"/>
    <col min="3085" max="3329" width="9" style="300"/>
    <col min="3330" max="3330" width="5.109375" style="300" customWidth="1"/>
    <col min="3331" max="3332" width="9" style="300"/>
    <col min="3333" max="3333" width="5.109375" style="300" customWidth="1"/>
    <col min="3334" max="3339" width="9" style="300"/>
    <col min="3340" max="3340" width="8.21875" style="300" customWidth="1"/>
    <col min="3341" max="3585" width="9" style="300"/>
    <col min="3586" max="3586" width="5.109375" style="300" customWidth="1"/>
    <col min="3587" max="3588" width="9" style="300"/>
    <col min="3589" max="3589" width="5.109375" style="300" customWidth="1"/>
    <col min="3590" max="3595" width="9" style="300"/>
    <col min="3596" max="3596" width="8.21875" style="300" customWidth="1"/>
    <col min="3597" max="3841" width="9" style="300"/>
    <col min="3842" max="3842" width="5.109375" style="300" customWidth="1"/>
    <col min="3843" max="3844" width="9" style="300"/>
    <col min="3845" max="3845" width="5.109375" style="300" customWidth="1"/>
    <col min="3846" max="3851" width="9" style="300"/>
    <col min="3852" max="3852" width="8.21875" style="300" customWidth="1"/>
    <col min="3853" max="4097" width="9" style="300"/>
    <col min="4098" max="4098" width="5.109375" style="300" customWidth="1"/>
    <col min="4099" max="4100" width="9" style="300"/>
    <col min="4101" max="4101" width="5.109375" style="300" customWidth="1"/>
    <col min="4102" max="4107" width="9" style="300"/>
    <col min="4108" max="4108" width="8.21875" style="300" customWidth="1"/>
    <col min="4109" max="4353" width="9" style="300"/>
    <col min="4354" max="4354" width="5.109375" style="300" customWidth="1"/>
    <col min="4355" max="4356" width="9" style="300"/>
    <col min="4357" max="4357" width="5.109375" style="300" customWidth="1"/>
    <col min="4358" max="4363" width="9" style="300"/>
    <col min="4364" max="4364" width="8.21875" style="300" customWidth="1"/>
    <col min="4365" max="4609" width="9" style="300"/>
    <col min="4610" max="4610" width="5.109375" style="300" customWidth="1"/>
    <col min="4611" max="4612" width="9" style="300"/>
    <col min="4613" max="4613" width="5.109375" style="300" customWidth="1"/>
    <col min="4614" max="4619" width="9" style="300"/>
    <col min="4620" max="4620" width="8.21875" style="300" customWidth="1"/>
    <col min="4621" max="4865" width="9" style="300"/>
    <col min="4866" max="4866" width="5.109375" style="300" customWidth="1"/>
    <col min="4867" max="4868" width="9" style="300"/>
    <col min="4869" max="4869" width="5.109375" style="300" customWidth="1"/>
    <col min="4870" max="4875" width="9" style="300"/>
    <col min="4876" max="4876" width="8.21875" style="300" customWidth="1"/>
    <col min="4877" max="5121" width="9" style="300"/>
    <col min="5122" max="5122" width="5.109375" style="300" customWidth="1"/>
    <col min="5123" max="5124" width="9" style="300"/>
    <col min="5125" max="5125" width="5.109375" style="300" customWidth="1"/>
    <col min="5126" max="5131" width="9" style="300"/>
    <col min="5132" max="5132" width="8.21875" style="300" customWidth="1"/>
    <col min="5133" max="5377" width="9" style="300"/>
    <col min="5378" max="5378" width="5.109375" style="300" customWidth="1"/>
    <col min="5379" max="5380" width="9" style="300"/>
    <col min="5381" max="5381" width="5.109375" style="300" customWidth="1"/>
    <col min="5382" max="5387" width="9" style="300"/>
    <col min="5388" max="5388" width="8.21875" style="300" customWidth="1"/>
    <col min="5389" max="5633" width="9" style="300"/>
    <col min="5634" max="5634" width="5.109375" style="300" customWidth="1"/>
    <col min="5635" max="5636" width="9" style="300"/>
    <col min="5637" max="5637" width="5.109375" style="300" customWidth="1"/>
    <col min="5638" max="5643" width="9" style="300"/>
    <col min="5644" max="5644" width="8.21875" style="300" customWidth="1"/>
    <col min="5645" max="5889" width="9" style="300"/>
    <col min="5890" max="5890" width="5.109375" style="300" customWidth="1"/>
    <col min="5891" max="5892" width="9" style="300"/>
    <col min="5893" max="5893" width="5.109375" style="300" customWidth="1"/>
    <col min="5894" max="5899" width="9" style="300"/>
    <col min="5900" max="5900" width="8.21875" style="300" customWidth="1"/>
    <col min="5901" max="6145" width="9" style="300"/>
    <col min="6146" max="6146" width="5.109375" style="300" customWidth="1"/>
    <col min="6147" max="6148" width="9" style="300"/>
    <col min="6149" max="6149" width="5.109375" style="300" customWidth="1"/>
    <col min="6150" max="6155" width="9" style="300"/>
    <col min="6156" max="6156" width="8.21875" style="300" customWidth="1"/>
    <col min="6157" max="6401" width="9" style="300"/>
    <col min="6402" max="6402" width="5.109375" style="300" customWidth="1"/>
    <col min="6403" max="6404" width="9" style="300"/>
    <col min="6405" max="6405" width="5.109375" style="300" customWidth="1"/>
    <col min="6406" max="6411" width="9" style="300"/>
    <col min="6412" max="6412" width="8.21875" style="300" customWidth="1"/>
    <col min="6413" max="6657" width="9" style="300"/>
    <col min="6658" max="6658" width="5.109375" style="300" customWidth="1"/>
    <col min="6659" max="6660" width="9" style="300"/>
    <col min="6661" max="6661" width="5.109375" style="300" customWidth="1"/>
    <col min="6662" max="6667" width="9" style="300"/>
    <col min="6668" max="6668" width="8.21875" style="300" customWidth="1"/>
    <col min="6669" max="6913" width="9" style="300"/>
    <col min="6914" max="6914" width="5.109375" style="300" customWidth="1"/>
    <col min="6915" max="6916" width="9" style="300"/>
    <col min="6917" max="6917" width="5.109375" style="300" customWidth="1"/>
    <col min="6918" max="6923" width="9" style="300"/>
    <col min="6924" max="6924" width="8.21875" style="300" customWidth="1"/>
    <col min="6925" max="7169" width="9" style="300"/>
    <col min="7170" max="7170" width="5.109375" style="300" customWidth="1"/>
    <col min="7171" max="7172" width="9" style="300"/>
    <col min="7173" max="7173" width="5.109375" style="300" customWidth="1"/>
    <col min="7174" max="7179" width="9" style="300"/>
    <col min="7180" max="7180" width="8.21875" style="300" customWidth="1"/>
    <col min="7181" max="7425" width="9" style="300"/>
    <col min="7426" max="7426" width="5.109375" style="300" customWidth="1"/>
    <col min="7427" max="7428" width="9" style="300"/>
    <col min="7429" max="7429" width="5.109375" style="300" customWidth="1"/>
    <col min="7430" max="7435" width="9" style="300"/>
    <col min="7436" max="7436" width="8.21875" style="300" customWidth="1"/>
    <col min="7437" max="7681" width="9" style="300"/>
    <col min="7682" max="7682" width="5.109375" style="300" customWidth="1"/>
    <col min="7683" max="7684" width="9" style="300"/>
    <col min="7685" max="7685" width="5.109375" style="300" customWidth="1"/>
    <col min="7686" max="7691" width="9" style="300"/>
    <col min="7692" max="7692" width="8.21875" style="300" customWidth="1"/>
    <col min="7693" max="7937" width="9" style="300"/>
    <col min="7938" max="7938" width="5.109375" style="300" customWidth="1"/>
    <col min="7939" max="7940" width="9" style="300"/>
    <col min="7941" max="7941" width="5.109375" style="300" customWidth="1"/>
    <col min="7942" max="7947" width="9" style="300"/>
    <col min="7948" max="7948" width="8.21875" style="300" customWidth="1"/>
    <col min="7949" max="8193" width="9" style="300"/>
    <col min="8194" max="8194" width="5.109375" style="300" customWidth="1"/>
    <col min="8195" max="8196" width="9" style="300"/>
    <col min="8197" max="8197" width="5.109375" style="300" customWidth="1"/>
    <col min="8198" max="8203" width="9" style="300"/>
    <col min="8204" max="8204" width="8.21875" style="300" customWidth="1"/>
    <col min="8205" max="8449" width="9" style="300"/>
    <col min="8450" max="8450" width="5.109375" style="300" customWidth="1"/>
    <col min="8451" max="8452" width="9" style="300"/>
    <col min="8453" max="8453" width="5.109375" style="300" customWidth="1"/>
    <col min="8454" max="8459" width="9" style="300"/>
    <col min="8460" max="8460" width="8.21875" style="300" customWidth="1"/>
    <col min="8461" max="8705" width="9" style="300"/>
    <col min="8706" max="8706" width="5.109375" style="300" customWidth="1"/>
    <col min="8707" max="8708" width="9" style="300"/>
    <col min="8709" max="8709" width="5.109375" style="300" customWidth="1"/>
    <col min="8710" max="8715" width="9" style="300"/>
    <col min="8716" max="8716" width="8.21875" style="300" customWidth="1"/>
    <col min="8717" max="8961" width="9" style="300"/>
    <col min="8962" max="8962" width="5.109375" style="300" customWidth="1"/>
    <col min="8963" max="8964" width="9" style="300"/>
    <col min="8965" max="8965" width="5.109375" style="300" customWidth="1"/>
    <col min="8966" max="8971" width="9" style="300"/>
    <col min="8972" max="8972" width="8.21875" style="300" customWidth="1"/>
    <col min="8973" max="9217" width="9" style="300"/>
    <col min="9218" max="9218" width="5.109375" style="300" customWidth="1"/>
    <col min="9219" max="9220" width="9" style="300"/>
    <col min="9221" max="9221" width="5.109375" style="300" customWidth="1"/>
    <col min="9222" max="9227" width="9" style="300"/>
    <col min="9228" max="9228" width="8.21875" style="300" customWidth="1"/>
    <col min="9229" max="9473" width="9" style="300"/>
    <col min="9474" max="9474" width="5.109375" style="300" customWidth="1"/>
    <col min="9475" max="9476" width="9" style="300"/>
    <col min="9477" max="9477" width="5.109375" style="300" customWidth="1"/>
    <col min="9478" max="9483" width="9" style="300"/>
    <col min="9484" max="9484" width="8.21875" style="300" customWidth="1"/>
    <col min="9485" max="9729" width="9" style="300"/>
    <col min="9730" max="9730" width="5.109375" style="300" customWidth="1"/>
    <col min="9731" max="9732" width="9" style="300"/>
    <col min="9733" max="9733" width="5.109375" style="300" customWidth="1"/>
    <col min="9734" max="9739" width="9" style="300"/>
    <col min="9740" max="9740" width="8.21875" style="300" customWidth="1"/>
    <col min="9741" max="9985" width="9" style="300"/>
    <col min="9986" max="9986" width="5.109375" style="300" customWidth="1"/>
    <col min="9987" max="9988" width="9" style="300"/>
    <col min="9989" max="9989" width="5.109375" style="300" customWidth="1"/>
    <col min="9990" max="9995" width="9" style="300"/>
    <col min="9996" max="9996" width="8.21875" style="300" customWidth="1"/>
    <col min="9997" max="10241" width="9" style="300"/>
    <col min="10242" max="10242" width="5.109375" style="300" customWidth="1"/>
    <col min="10243" max="10244" width="9" style="300"/>
    <col min="10245" max="10245" width="5.109375" style="300" customWidth="1"/>
    <col min="10246" max="10251" width="9" style="300"/>
    <col min="10252" max="10252" width="8.21875" style="300" customWidth="1"/>
    <col min="10253" max="10497" width="9" style="300"/>
    <col min="10498" max="10498" width="5.109375" style="300" customWidth="1"/>
    <col min="10499" max="10500" width="9" style="300"/>
    <col min="10501" max="10501" width="5.109375" style="300" customWidth="1"/>
    <col min="10502" max="10507" width="9" style="300"/>
    <col min="10508" max="10508" width="8.21875" style="300" customWidth="1"/>
    <col min="10509" max="10753" width="9" style="300"/>
    <col min="10754" max="10754" width="5.109375" style="300" customWidth="1"/>
    <col min="10755" max="10756" width="9" style="300"/>
    <col min="10757" max="10757" width="5.109375" style="300" customWidth="1"/>
    <col min="10758" max="10763" width="9" style="300"/>
    <col min="10764" max="10764" width="8.21875" style="300" customWidth="1"/>
    <col min="10765" max="11009" width="9" style="300"/>
    <col min="11010" max="11010" width="5.109375" style="300" customWidth="1"/>
    <col min="11011" max="11012" width="9" style="300"/>
    <col min="11013" max="11013" width="5.109375" style="300" customWidth="1"/>
    <col min="11014" max="11019" width="9" style="300"/>
    <col min="11020" max="11020" width="8.21875" style="300" customWidth="1"/>
    <col min="11021" max="11265" width="9" style="300"/>
    <col min="11266" max="11266" width="5.109375" style="300" customWidth="1"/>
    <col min="11267" max="11268" width="9" style="300"/>
    <col min="11269" max="11269" width="5.109375" style="300" customWidth="1"/>
    <col min="11270" max="11275" width="9" style="300"/>
    <col min="11276" max="11276" width="8.21875" style="300" customWidth="1"/>
    <col min="11277" max="11521" width="9" style="300"/>
    <col min="11522" max="11522" width="5.109375" style="300" customWidth="1"/>
    <col min="11523" max="11524" width="9" style="300"/>
    <col min="11525" max="11525" width="5.109375" style="300" customWidth="1"/>
    <col min="11526" max="11531" width="9" style="300"/>
    <col min="11532" max="11532" width="8.21875" style="300" customWidth="1"/>
    <col min="11533" max="11777" width="9" style="300"/>
    <col min="11778" max="11778" width="5.109375" style="300" customWidth="1"/>
    <col min="11779" max="11780" width="9" style="300"/>
    <col min="11781" max="11781" width="5.109375" style="300" customWidth="1"/>
    <col min="11782" max="11787" width="9" style="300"/>
    <col min="11788" max="11788" width="8.21875" style="300" customWidth="1"/>
    <col min="11789" max="12033" width="9" style="300"/>
    <col min="12034" max="12034" width="5.109375" style="300" customWidth="1"/>
    <col min="12035" max="12036" width="9" style="300"/>
    <col min="12037" max="12037" width="5.109375" style="300" customWidth="1"/>
    <col min="12038" max="12043" width="9" style="300"/>
    <col min="12044" max="12044" width="8.21875" style="300" customWidth="1"/>
    <col min="12045" max="12289" width="9" style="300"/>
    <col min="12290" max="12290" width="5.109375" style="300" customWidth="1"/>
    <col min="12291" max="12292" width="9" style="300"/>
    <col min="12293" max="12293" width="5.109375" style="300" customWidth="1"/>
    <col min="12294" max="12299" width="9" style="300"/>
    <col min="12300" max="12300" width="8.21875" style="300" customWidth="1"/>
    <col min="12301" max="12545" width="9" style="300"/>
    <col min="12546" max="12546" width="5.109375" style="300" customWidth="1"/>
    <col min="12547" max="12548" width="9" style="300"/>
    <col min="12549" max="12549" width="5.109375" style="300" customWidth="1"/>
    <col min="12550" max="12555" width="9" style="300"/>
    <col min="12556" max="12556" width="8.21875" style="300" customWidth="1"/>
    <col min="12557" max="12801" width="9" style="300"/>
    <col min="12802" max="12802" width="5.109375" style="300" customWidth="1"/>
    <col min="12803" max="12804" width="9" style="300"/>
    <col min="12805" max="12805" width="5.109375" style="300" customWidth="1"/>
    <col min="12806" max="12811" width="9" style="300"/>
    <col min="12812" max="12812" width="8.21875" style="300" customWidth="1"/>
    <col min="12813" max="13057" width="9" style="300"/>
    <col min="13058" max="13058" width="5.109375" style="300" customWidth="1"/>
    <col min="13059" max="13060" width="9" style="300"/>
    <col min="13061" max="13061" width="5.109375" style="300" customWidth="1"/>
    <col min="13062" max="13067" width="9" style="300"/>
    <col min="13068" max="13068" width="8.21875" style="300" customWidth="1"/>
    <col min="13069" max="13313" width="9" style="300"/>
    <col min="13314" max="13314" width="5.109375" style="300" customWidth="1"/>
    <col min="13315" max="13316" width="9" style="300"/>
    <col min="13317" max="13317" width="5.109375" style="300" customWidth="1"/>
    <col min="13318" max="13323" width="9" style="300"/>
    <col min="13324" max="13324" width="8.21875" style="300" customWidth="1"/>
    <col min="13325" max="13569" width="9" style="300"/>
    <col min="13570" max="13570" width="5.109375" style="300" customWidth="1"/>
    <col min="13571" max="13572" width="9" style="300"/>
    <col min="13573" max="13573" width="5.109375" style="300" customWidth="1"/>
    <col min="13574" max="13579" width="9" style="300"/>
    <col min="13580" max="13580" width="8.21875" style="300" customWidth="1"/>
    <col min="13581" max="13825" width="9" style="300"/>
    <col min="13826" max="13826" width="5.109375" style="300" customWidth="1"/>
    <col min="13827" max="13828" width="9" style="300"/>
    <col min="13829" max="13829" width="5.109375" style="300" customWidth="1"/>
    <col min="13830" max="13835" width="9" style="300"/>
    <col min="13836" max="13836" width="8.21875" style="300" customWidth="1"/>
    <col min="13837" max="14081" width="9" style="300"/>
    <col min="14082" max="14082" width="5.109375" style="300" customWidth="1"/>
    <col min="14083" max="14084" width="9" style="300"/>
    <col min="14085" max="14085" width="5.109375" style="300" customWidth="1"/>
    <col min="14086" max="14091" width="9" style="300"/>
    <col min="14092" max="14092" width="8.21875" style="300" customWidth="1"/>
    <col min="14093" max="14337" width="9" style="300"/>
    <col min="14338" max="14338" width="5.109375" style="300" customWidth="1"/>
    <col min="14339" max="14340" width="9" style="300"/>
    <col min="14341" max="14341" width="5.109375" style="300" customWidth="1"/>
    <col min="14342" max="14347" width="9" style="300"/>
    <col min="14348" max="14348" width="8.21875" style="300" customWidth="1"/>
    <col min="14349" max="14593" width="9" style="300"/>
    <col min="14594" max="14594" width="5.109375" style="300" customWidth="1"/>
    <col min="14595" max="14596" width="9" style="300"/>
    <col min="14597" max="14597" width="5.109375" style="300" customWidth="1"/>
    <col min="14598" max="14603" width="9" style="300"/>
    <col min="14604" max="14604" width="8.21875" style="300" customWidth="1"/>
    <col min="14605" max="14849" width="9" style="300"/>
    <col min="14850" max="14850" width="5.109375" style="300" customWidth="1"/>
    <col min="14851" max="14852" width="9" style="300"/>
    <col min="14853" max="14853" width="5.109375" style="300" customWidth="1"/>
    <col min="14854" max="14859" width="9" style="300"/>
    <col min="14860" max="14860" width="8.21875" style="300" customWidth="1"/>
    <col min="14861" max="15105" width="9" style="300"/>
    <col min="15106" max="15106" width="5.109375" style="300" customWidth="1"/>
    <col min="15107" max="15108" width="9" style="300"/>
    <col min="15109" max="15109" width="5.109375" style="300" customWidth="1"/>
    <col min="15110" max="15115" width="9" style="300"/>
    <col min="15116" max="15116" width="8.21875" style="300" customWidth="1"/>
    <col min="15117" max="15361" width="9" style="300"/>
    <col min="15362" max="15362" width="5.109375" style="300" customWidth="1"/>
    <col min="15363" max="15364" width="9" style="300"/>
    <col min="15365" max="15365" width="5.109375" style="300" customWidth="1"/>
    <col min="15366" max="15371" width="9" style="300"/>
    <col min="15372" max="15372" width="8.21875" style="300" customWidth="1"/>
    <col min="15373" max="15617" width="9" style="300"/>
    <col min="15618" max="15618" width="5.109375" style="300" customWidth="1"/>
    <col min="15619" max="15620" width="9" style="300"/>
    <col min="15621" max="15621" width="5.109375" style="300" customWidth="1"/>
    <col min="15622" max="15627" width="9" style="300"/>
    <col min="15628" max="15628" width="8.21875" style="300" customWidth="1"/>
    <col min="15629" max="15873" width="9" style="300"/>
    <col min="15874" max="15874" width="5.109375" style="300" customWidth="1"/>
    <col min="15875" max="15876" width="9" style="300"/>
    <col min="15877" max="15877" width="5.109375" style="300" customWidth="1"/>
    <col min="15878" max="15883" width="9" style="300"/>
    <col min="15884" max="15884" width="8.21875" style="300" customWidth="1"/>
    <col min="15885" max="16129" width="9" style="300"/>
    <col min="16130" max="16130" width="5.109375" style="300" customWidth="1"/>
    <col min="16131" max="16132" width="9" style="300"/>
    <col min="16133" max="16133" width="5.109375" style="300" customWidth="1"/>
    <col min="16134" max="16139" width="9" style="300"/>
    <col min="16140" max="16140" width="8.21875" style="300" customWidth="1"/>
    <col min="16141" max="16384" width="9" style="300"/>
  </cols>
  <sheetData>
    <row r="1" spans="2:19" ht="30" customHeight="1">
      <c r="B1" s="669" t="s">
        <v>1809</v>
      </c>
      <c r="C1" s="669"/>
      <c r="D1" s="669"/>
      <c r="E1" s="669"/>
      <c r="F1" s="669"/>
      <c r="G1" s="669"/>
      <c r="H1" s="669"/>
      <c r="I1" s="669"/>
      <c r="J1" s="669"/>
      <c r="K1" s="669"/>
      <c r="L1" s="669"/>
    </row>
    <row r="2" spans="2:19" ht="3" customHeight="1">
      <c r="B2" s="301"/>
      <c r="C2" s="301"/>
      <c r="D2" s="301"/>
      <c r="E2" s="301"/>
      <c r="F2" s="301"/>
      <c r="G2" s="301"/>
      <c r="H2" s="301"/>
      <c r="I2" s="301"/>
      <c r="J2" s="301"/>
      <c r="K2" s="301"/>
      <c r="L2" s="671"/>
    </row>
    <row r="3" spans="2:19" ht="33.75" customHeight="1">
      <c r="B3" s="315" t="s">
        <v>1062</v>
      </c>
      <c r="C3" s="315"/>
      <c r="D3" s="315"/>
      <c r="E3" s="315"/>
      <c r="F3" s="315"/>
      <c r="G3" s="315"/>
      <c r="H3" s="315"/>
      <c r="I3" s="315"/>
      <c r="J3" s="315"/>
      <c r="K3" s="315"/>
      <c r="L3" s="671"/>
    </row>
    <row r="4" spans="2:19" ht="22.5" customHeight="1">
      <c r="B4" s="306"/>
      <c r="C4" s="309" t="s">
        <v>1056</v>
      </c>
      <c r="D4" s="307" t="s">
        <v>1375</v>
      </c>
      <c r="E4" s="306"/>
      <c r="F4" s="306"/>
      <c r="G4" s="306"/>
      <c r="H4" s="302"/>
      <c r="I4" s="302"/>
      <c r="J4" s="302"/>
      <c r="K4" s="302"/>
      <c r="L4" s="302"/>
    </row>
    <row r="5" spans="2:19" ht="4.5" customHeight="1">
      <c r="B5" s="304"/>
      <c r="C5" s="305"/>
      <c r="D5" s="303"/>
      <c r="E5" s="303"/>
      <c r="F5" s="303"/>
      <c r="G5" s="303"/>
      <c r="H5" s="303"/>
      <c r="I5" s="303"/>
      <c r="J5" s="303"/>
      <c r="K5" s="303"/>
      <c r="L5" s="303"/>
    </row>
    <row r="6" spans="2:19" ht="22.5" customHeight="1">
      <c r="B6" s="306"/>
      <c r="C6" s="395" t="s">
        <v>1160</v>
      </c>
      <c r="D6" s="307" t="s">
        <v>1161</v>
      </c>
      <c r="E6" s="306"/>
      <c r="F6" s="306"/>
      <c r="G6" s="306"/>
      <c r="H6" s="302"/>
      <c r="I6" s="302"/>
      <c r="J6" s="302"/>
      <c r="K6" s="302"/>
      <c r="L6" s="302"/>
      <c r="O6" s="300" t="s">
        <v>354</v>
      </c>
      <c r="P6" s="300" t="s">
        <v>355</v>
      </c>
      <c r="Q6" s="300" t="s">
        <v>356</v>
      </c>
      <c r="R6" s="300" t="s">
        <v>357</v>
      </c>
      <c r="S6" s="300" t="s">
        <v>358</v>
      </c>
    </row>
    <row r="7" spans="2:19" ht="4.5" customHeight="1">
      <c r="B7" s="304"/>
      <c r="C7" s="305"/>
      <c r="D7" s="303"/>
      <c r="E7" s="303"/>
      <c r="F7" s="303"/>
      <c r="G7" s="303"/>
      <c r="H7" s="303"/>
      <c r="I7" s="303"/>
      <c r="J7" s="303"/>
      <c r="K7" s="303"/>
      <c r="L7" s="303"/>
    </row>
    <row r="8" spans="2:19" ht="22.5" customHeight="1">
      <c r="B8" s="306"/>
      <c r="C8" s="308" t="s">
        <v>1057</v>
      </c>
      <c r="D8" s="307" t="s">
        <v>1058</v>
      </c>
      <c r="E8" s="306"/>
      <c r="F8" s="306"/>
      <c r="G8" s="306"/>
      <c r="H8" s="302"/>
      <c r="I8" s="302"/>
      <c r="J8" s="302"/>
      <c r="K8" s="302"/>
      <c r="L8" s="302"/>
    </row>
    <row r="9" spans="2:19" ht="5.0999999999999996" customHeight="1">
      <c r="B9" s="304"/>
      <c r="C9" s="305"/>
      <c r="D9" s="303"/>
      <c r="E9" s="303"/>
      <c r="F9" s="303"/>
      <c r="G9" s="303"/>
      <c r="H9" s="303"/>
      <c r="I9" s="303"/>
      <c r="J9" s="303"/>
      <c r="K9" s="303"/>
      <c r="L9" s="303"/>
    </row>
    <row r="10" spans="2:19" ht="33.75" customHeight="1">
      <c r="B10" s="672" t="s">
        <v>1059</v>
      </c>
      <c r="C10" s="672"/>
      <c r="D10" s="672"/>
      <c r="E10" s="672"/>
      <c r="F10" s="672"/>
      <c r="G10" s="672"/>
      <c r="H10" s="672"/>
      <c r="I10" s="672"/>
      <c r="J10" s="672"/>
      <c r="K10" s="672"/>
      <c r="L10" s="672"/>
    </row>
    <row r="11" spans="2:19" ht="5.0999999999999996" customHeight="1">
      <c r="B11" s="304"/>
      <c r="C11" s="305"/>
      <c r="D11" s="303"/>
      <c r="E11" s="303"/>
      <c r="F11" s="303"/>
      <c r="G11" s="303"/>
      <c r="H11" s="303"/>
      <c r="I11" s="303"/>
      <c r="J11" s="303"/>
      <c r="K11" s="303"/>
      <c r="L11" s="303"/>
    </row>
    <row r="12" spans="2:19" ht="24.75" customHeight="1">
      <c r="B12" s="310" t="s">
        <v>545</v>
      </c>
      <c r="C12" s="312"/>
      <c r="D12" s="313" t="s">
        <v>1083</v>
      </c>
      <c r="E12" s="302"/>
      <c r="F12" s="302"/>
      <c r="G12" s="302"/>
      <c r="H12" s="302"/>
      <c r="I12" s="302"/>
      <c r="J12" s="302"/>
      <c r="K12" s="302"/>
      <c r="L12" s="302"/>
    </row>
    <row r="13" spans="2:19" ht="5.0999999999999996" customHeight="1">
      <c r="B13" s="304"/>
      <c r="C13" s="305"/>
      <c r="D13" s="302"/>
      <c r="E13" s="302"/>
      <c r="F13" s="302"/>
      <c r="G13" s="302"/>
      <c r="H13" s="302"/>
      <c r="I13" s="302"/>
      <c r="J13" s="302"/>
      <c r="K13" s="302"/>
      <c r="L13" s="302"/>
    </row>
    <row r="14" spans="2:19" ht="24.75" customHeight="1">
      <c r="B14" s="310" t="s">
        <v>546</v>
      </c>
      <c r="C14" s="312"/>
      <c r="D14" s="313" t="s">
        <v>1084</v>
      </c>
      <c r="E14" s="302"/>
      <c r="F14" s="302"/>
      <c r="G14" s="302"/>
      <c r="H14" s="302"/>
      <c r="I14" s="302"/>
      <c r="J14" s="302"/>
      <c r="K14" s="302"/>
      <c r="L14" s="302"/>
    </row>
    <row r="15" spans="2:19" ht="5.0999999999999996" customHeight="1">
      <c r="B15" s="304"/>
      <c r="C15" s="305"/>
      <c r="D15" s="302"/>
      <c r="E15" s="302"/>
      <c r="F15" s="302"/>
      <c r="G15" s="302"/>
      <c r="H15" s="302"/>
      <c r="I15" s="302"/>
      <c r="J15" s="302"/>
      <c r="K15" s="302"/>
      <c r="L15" s="302"/>
    </row>
    <row r="16" spans="2:19" ht="24.75" customHeight="1">
      <c r="B16" s="310" t="s">
        <v>547</v>
      </c>
      <c r="C16" s="312"/>
      <c r="D16" s="313" t="s">
        <v>1085</v>
      </c>
      <c r="E16" s="302"/>
      <c r="F16" s="302"/>
      <c r="G16" s="302"/>
      <c r="H16" s="302"/>
      <c r="I16" s="302"/>
      <c r="J16" s="302"/>
      <c r="K16" s="302"/>
      <c r="L16" s="302"/>
    </row>
    <row r="17" spans="2:16" ht="5.0999999999999996" customHeight="1">
      <c r="B17" s="313"/>
      <c r="C17" s="302"/>
      <c r="D17" s="302"/>
      <c r="E17" s="302"/>
      <c r="F17" s="302"/>
      <c r="G17" s="302"/>
      <c r="H17" s="302"/>
      <c r="I17" s="302"/>
      <c r="J17" s="302"/>
      <c r="K17" s="302"/>
      <c r="L17" s="302"/>
    </row>
    <row r="18" spans="2:16" ht="24.75" customHeight="1">
      <c r="B18" s="311" t="s">
        <v>548</v>
      </c>
      <c r="C18" s="312"/>
      <c r="D18" s="670" t="s">
        <v>1086</v>
      </c>
      <c r="E18" s="670"/>
      <c r="F18" s="670"/>
      <c r="G18" s="670"/>
      <c r="H18" s="670"/>
      <c r="I18" s="670"/>
      <c r="J18" s="670"/>
      <c r="K18" s="670"/>
      <c r="L18" s="670"/>
    </row>
    <row r="19" spans="2:16" ht="5.0999999999999996" customHeight="1">
      <c r="B19" s="313"/>
      <c r="C19" s="302"/>
      <c r="D19" s="302"/>
      <c r="E19" s="302"/>
      <c r="F19" s="302"/>
      <c r="G19" s="302"/>
      <c r="H19" s="302"/>
      <c r="I19" s="302"/>
      <c r="J19" s="302"/>
      <c r="K19" s="302"/>
      <c r="L19" s="302"/>
    </row>
    <row r="20" spans="2:16" ht="24.75" customHeight="1">
      <c r="B20" s="314" t="s">
        <v>1458</v>
      </c>
      <c r="C20" s="415"/>
      <c r="D20" s="670" t="s">
        <v>1462</v>
      </c>
      <c r="E20" s="670"/>
      <c r="F20" s="670"/>
      <c r="G20" s="670"/>
      <c r="H20" s="670"/>
      <c r="I20" s="670"/>
      <c r="J20" s="670"/>
      <c r="K20" s="670"/>
      <c r="L20" s="670"/>
      <c r="O20" s="300" t="s">
        <v>1460</v>
      </c>
      <c r="P20" s="300" t="s">
        <v>1090</v>
      </c>
    </row>
    <row r="21" spans="2:16" ht="5.0999999999999996" customHeight="1">
      <c r="B21" s="313"/>
      <c r="C21" s="302"/>
      <c r="D21" s="302"/>
      <c r="E21" s="302"/>
      <c r="F21" s="302"/>
      <c r="G21" s="302"/>
      <c r="H21" s="302"/>
      <c r="I21" s="302"/>
      <c r="J21" s="302"/>
      <c r="K21" s="302"/>
      <c r="L21" s="302"/>
      <c r="O21" s="300" t="s">
        <v>1673</v>
      </c>
      <c r="P21" s="300" t="s">
        <v>1773</v>
      </c>
    </row>
    <row r="22" spans="2:16" ht="24.75" customHeight="1">
      <c r="B22" s="314" t="s">
        <v>1459</v>
      </c>
      <c r="C22" s="415"/>
      <c r="D22" s="670" t="s">
        <v>1461</v>
      </c>
      <c r="E22" s="670"/>
      <c r="F22" s="670"/>
      <c r="G22" s="670"/>
      <c r="H22" s="670"/>
      <c r="I22" s="670"/>
      <c r="J22" s="670"/>
      <c r="K22" s="670"/>
      <c r="L22" s="670"/>
      <c r="O22" s="300" t="s">
        <v>1678</v>
      </c>
      <c r="P22" s="300" t="s">
        <v>1776</v>
      </c>
    </row>
    <row r="23" spans="2:16" ht="5.0999999999999996" customHeight="1">
      <c r="B23" s="304"/>
      <c r="C23" s="305"/>
      <c r="D23" s="303"/>
      <c r="E23" s="303"/>
      <c r="F23" s="303"/>
      <c r="G23" s="303"/>
      <c r="H23" s="303"/>
      <c r="I23" s="303"/>
      <c r="J23" s="303"/>
      <c r="K23" s="303"/>
      <c r="L23" s="303"/>
      <c r="O23" s="300" t="s">
        <v>1712</v>
      </c>
      <c r="P23" s="300" t="s">
        <v>1674</v>
      </c>
    </row>
    <row r="24" spans="2:16" ht="30.6" hidden="1" customHeight="1">
      <c r="B24" s="443" t="s">
        <v>1263</v>
      </c>
      <c r="C24" s="415"/>
      <c r="D24" s="670" t="s">
        <v>1089</v>
      </c>
      <c r="E24" s="670"/>
      <c r="F24" s="670"/>
      <c r="G24" s="670"/>
      <c r="H24" s="670"/>
      <c r="I24" s="670"/>
      <c r="J24" s="670"/>
      <c r="K24" s="670"/>
      <c r="L24" s="670"/>
      <c r="P24" s="300" t="s">
        <v>1677</v>
      </c>
    </row>
    <row r="25" spans="2:16" ht="5.0999999999999996" hidden="1" customHeight="1">
      <c r="B25" s="304"/>
      <c r="C25" s="305"/>
      <c r="D25" s="303"/>
      <c r="E25" s="303"/>
      <c r="F25" s="303"/>
      <c r="G25" s="303"/>
      <c r="H25" s="303"/>
      <c r="I25" s="303"/>
      <c r="J25" s="303"/>
      <c r="K25" s="303"/>
      <c r="L25" s="303"/>
      <c r="P25" s="300" t="s">
        <v>1781</v>
      </c>
    </row>
    <row r="26" spans="2:16" ht="30.6" hidden="1" customHeight="1">
      <c r="B26" s="443" t="s">
        <v>1264</v>
      </c>
      <c r="C26" s="415"/>
      <c r="D26" s="670" t="s">
        <v>1091</v>
      </c>
      <c r="E26" s="670"/>
      <c r="F26" s="670"/>
      <c r="G26" s="670"/>
      <c r="H26" s="670"/>
      <c r="I26" s="670"/>
      <c r="J26" s="670"/>
      <c r="K26" s="670"/>
      <c r="L26" s="670"/>
    </row>
    <row r="27" spans="2:16" ht="5.0999999999999996" hidden="1" customHeight="1">
      <c r="B27" s="304"/>
      <c r="C27" s="305"/>
      <c r="D27" s="303"/>
      <c r="E27" s="303"/>
      <c r="F27" s="303"/>
      <c r="G27" s="303"/>
      <c r="H27" s="303"/>
      <c r="I27" s="303"/>
      <c r="J27" s="303"/>
      <c r="K27" s="303"/>
      <c r="L27" s="303"/>
    </row>
    <row r="28" spans="2:16" ht="30.6" hidden="1" customHeight="1">
      <c r="B28" s="548" t="s">
        <v>1660</v>
      </c>
      <c r="C28" s="673"/>
      <c r="D28" s="673"/>
      <c r="E28" s="673"/>
      <c r="F28" s="673"/>
      <c r="G28" s="673"/>
      <c r="H28" s="673"/>
      <c r="I28" s="673"/>
      <c r="J28" s="673"/>
      <c r="K28" s="673"/>
      <c r="L28" s="563"/>
    </row>
    <row r="29" spans="2:16" ht="4.5" hidden="1" customHeight="1">
      <c r="B29" s="304"/>
      <c r="C29" s="305"/>
      <c r="D29" s="303"/>
      <c r="E29" s="303"/>
      <c r="F29" s="303"/>
      <c r="G29" s="303"/>
      <c r="H29" s="303"/>
      <c r="I29" s="303"/>
      <c r="J29" s="303"/>
      <c r="K29" s="303"/>
      <c r="L29" s="303"/>
    </row>
    <row r="30" spans="2:16" ht="66.75" hidden="1" customHeight="1">
      <c r="B30" s="548"/>
      <c r="C30" s="674"/>
      <c r="D30" s="674"/>
      <c r="E30" s="674"/>
      <c r="F30" s="674"/>
      <c r="G30" s="674"/>
      <c r="H30" s="674"/>
      <c r="I30" s="674"/>
      <c r="J30" s="674"/>
      <c r="K30" s="674"/>
      <c r="L30" s="563"/>
    </row>
    <row r="31" spans="2:16" ht="5.0999999999999996" hidden="1" customHeight="1">
      <c r="B31" s="313"/>
      <c r="C31" s="302"/>
      <c r="D31" s="302"/>
      <c r="E31" s="302"/>
      <c r="F31" s="302"/>
      <c r="G31" s="302"/>
      <c r="H31" s="302"/>
      <c r="I31" s="302"/>
      <c r="J31" s="302"/>
      <c r="K31" s="302"/>
      <c r="L31" s="302"/>
    </row>
    <row r="32" spans="2:16" ht="24.75" customHeight="1">
      <c r="B32" s="314" t="s">
        <v>1060</v>
      </c>
      <c r="C32" s="415"/>
      <c r="D32" s="670" t="s">
        <v>1087</v>
      </c>
      <c r="E32" s="670"/>
      <c r="F32" s="670"/>
      <c r="G32" s="670"/>
      <c r="H32" s="670"/>
      <c r="I32" s="670"/>
      <c r="J32" s="670"/>
      <c r="K32" s="670"/>
      <c r="L32" s="670"/>
    </row>
    <row r="33" spans="2:12" ht="5.0999999999999996" customHeight="1">
      <c r="B33" s="313"/>
      <c r="C33" s="302"/>
      <c r="D33" s="302"/>
      <c r="E33" s="302"/>
      <c r="F33" s="302"/>
      <c r="G33" s="302"/>
      <c r="H33" s="302"/>
      <c r="I33" s="302"/>
      <c r="J33" s="302"/>
      <c r="K33" s="302"/>
      <c r="L33" s="302"/>
    </row>
    <row r="34" spans="2:12" ht="24.75" customHeight="1">
      <c r="B34" s="314" t="s">
        <v>1061</v>
      </c>
      <c r="C34" s="416"/>
      <c r="D34" s="670" t="s">
        <v>1088</v>
      </c>
      <c r="E34" s="670"/>
      <c r="F34" s="670"/>
      <c r="G34" s="670"/>
      <c r="H34" s="670"/>
      <c r="I34" s="670"/>
      <c r="J34" s="670"/>
      <c r="K34" s="670"/>
      <c r="L34" s="670"/>
    </row>
    <row r="35" spans="2:12" ht="5.0999999999999996" hidden="1" customHeight="1">
      <c r="B35" s="304"/>
      <c r="C35" s="305"/>
      <c r="D35" s="303"/>
      <c r="E35" s="303"/>
      <c r="F35" s="303"/>
      <c r="G35" s="303"/>
      <c r="H35" s="303"/>
      <c r="I35" s="303"/>
      <c r="J35" s="303"/>
      <c r="K35" s="303"/>
      <c r="L35" s="303"/>
    </row>
    <row r="36" spans="2:12" ht="32.25" hidden="1" customHeight="1">
      <c r="B36" s="443" t="s">
        <v>1263</v>
      </c>
      <c r="C36" s="415"/>
      <c r="D36" s="670" t="s">
        <v>1089</v>
      </c>
      <c r="E36" s="670"/>
      <c r="F36" s="670"/>
      <c r="G36" s="670"/>
      <c r="H36" s="670"/>
      <c r="I36" s="670"/>
      <c r="J36" s="670"/>
      <c r="K36" s="670"/>
      <c r="L36" s="670"/>
    </row>
    <row r="37" spans="2:12" ht="5.0999999999999996" hidden="1" customHeight="1">
      <c r="B37" s="304"/>
      <c r="C37" s="305"/>
      <c r="D37" s="303"/>
      <c r="E37" s="303"/>
      <c r="F37" s="303"/>
      <c r="G37" s="303"/>
      <c r="H37" s="303"/>
      <c r="I37" s="303"/>
      <c r="J37" s="303"/>
      <c r="K37" s="303"/>
      <c r="L37" s="303"/>
    </row>
    <row r="38" spans="2:12" ht="32.25" hidden="1" customHeight="1">
      <c r="B38" s="443" t="s">
        <v>1264</v>
      </c>
      <c r="C38" s="415"/>
      <c r="D38" s="670" t="s">
        <v>1091</v>
      </c>
      <c r="E38" s="670"/>
      <c r="F38" s="670"/>
      <c r="G38" s="670"/>
      <c r="H38" s="670"/>
      <c r="I38" s="670"/>
      <c r="J38" s="670"/>
      <c r="K38" s="670"/>
      <c r="L38" s="670"/>
    </row>
    <row r="39" spans="2:12" ht="10.5" customHeight="1">
      <c r="B39" s="304"/>
      <c r="C39" s="305"/>
      <c r="D39" s="303"/>
      <c r="E39" s="303"/>
      <c r="F39" s="303"/>
      <c r="G39" s="303"/>
      <c r="H39" s="303"/>
      <c r="I39" s="303"/>
      <c r="J39" s="303"/>
      <c r="K39" s="303"/>
      <c r="L39" s="303"/>
    </row>
    <row r="40" spans="2:12" ht="33.75" customHeight="1" thickBot="1">
      <c r="B40" s="672" t="s">
        <v>1163</v>
      </c>
      <c r="C40" s="672"/>
      <c r="D40" s="672"/>
      <c r="E40" s="672"/>
      <c r="F40" s="672"/>
      <c r="G40" s="672"/>
      <c r="H40" s="672"/>
      <c r="I40" s="672"/>
      <c r="J40" s="672"/>
      <c r="K40" s="672"/>
      <c r="L40" s="672"/>
    </row>
    <row r="41" spans="2:12" ht="63" customHeight="1">
      <c r="B41" s="304"/>
      <c r="C41" s="677" t="s">
        <v>1932</v>
      </c>
      <c r="D41" s="678"/>
      <c r="E41" s="678"/>
      <c r="F41" s="678"/>
      <c r="G41" s="678"/>
      <c r="H41" s="678"/>
      <c r="I41" s="678"/>
      <c r="J41" s="678"/>
      <c r="K41" s="678"/>
      <c r="L41" s="679"/>
    </row>
    <row r="42" spans="2:12" ht="233.25" customHeight="1">
      <c r="B42" s="304"/>
      <c r="C42" s="680" t="s">
        <v>1933</v>
      </c>
      <c r="D42" s="681"/>
      <c r="E42" s="681"/>
      <c r="F42" s="681"/>
      <c r="G42" s="681"/>
      <c r="H42" s="681"/>
      <c r="I42" s="681"/>
      <c r="J42" s="681"/>
      <c r="K42" s="681"/>
      <c r="L42" s="682"/>
    </row>
    <row r="43" spans="2:12" ht="59.4" customHeight="1">
      <c r="B43" s="304"/>
      <c r="C43" s="680" t="s">
        <v>1934</v>
      </c>
      <c r="D43" s="681"/>
      <c r="E43" s="681"/>
      <c r="F43" s="681"/>
      <c r="G43" s="681"/>
      <c r="H43" s="681"/>
      <c r="I43" s="681"/>
      <c r="J43" s="681"/>
      <c r="K43" s="681"/>
      <c r="L43" s="682"/>
    </row>
    <row r="44" spans="2:12" ht="78" customHeight="1" thickBot="1">
      <c r="B44" s="306"/>
      <c r="C44" s="683" t="s">
        <v>1935</v>
      </c>
      <c r="D44" s="684"/>
      <c r="E44" s="684"/>
      <c r="F44" s="684"/>
      <c r="G44" s="684"/>
      <c r="H44" s="684"/>
      <c r="I44" s="684"/>
      <c r="J44" s="684"/>
      <c r="K44" s="684"/>
      <c r="L44" s="685"/>
    </row>
    <row r="45" spans="2:12" ht="5.0999999999999996" customHeight="1">
      <c r="C45" s="305"/>
      <c r="D45" s="303"/>
      <c r="E45" s="303"/>
      <c r="F45" s="303"/>
      <c r="G45" s="303"/>
      <c r="H45" s="303"/>
      <c r="I45" s="303"/>
      <c r="J45" s="303"/>
      <c r="K45" s="303"/>
      <c r="L45" s="303"/>
    </row>
    <row r="46" spans="2:12" ht="33.75" customHeight="1" thickBot="1">
      <c r="B46" s="672" t="s">
        <v>1162</v>
      </c>
      <c r="C46" s="672"/>
      <c r="D46" s="672"/>
      <c r="E46" s="672"/>
      <c r="F46" s="672"/>
      <c r="G46" s="672"/>
      <c r="H46" s="672"/>
      <c r="I46" s="672"/>
      <c r="J46" s="672"/>
      <c r="K46" s="672"/>
      <c r="L46" s="672"/>
    </row>
    <row r="47" spans="2:12" ht="66" customHeight="1" thickBot="1">
      <c r="B47" s="304"/>
      <c r="C47" s="686" t="s">
        <v>1929</v>
      </c>
      <c r="D47" s="687"/>
      <c r="E47" s="687"/>
      <c r="F47" s="687"/>
      <c r="G47" s="687"/>
      <c r="H47" s="687"/>
      <c r="I47" s="687"/>
      <c r="J47" s="687"/>
      <c r="K47" s="687"/>
      <c r="L47" s="688"/>
    </row>
    <row r="48" spans="2:12" ht="5.0999999999999996" customHeight="1">
      <c r="C48" s="305"/>
      <c r="D48" s="303"/>
      <c r="E48" s="303"/>
      <c r="F48" s="303"/>
      <c r="G48" s="303"/>
      <c r="H48" s="303"/>
      <c r="I48" s="303"/>
      <c r="J48" s="303"/>
      <c r="K48" s="303"/>
      <c r="L48" s="303"/>
    </row>
    <row r="49" spans="2:15" ht="2.25" customHeight="1">
      <c r="B49" s="302"/>
      <c r="C49" s="302"/>
      <c r="D49" s="302"/>
      <c r="E49" s="302"/>
      <c r="F49" s="302"/>
      <c r="G49" s="302"/>
      <c r="H49" s="302"/>
      <c r="I49" s="302"/>
      <c r="J49" s="302"/>
      <c r="K49" s="302"/>
      <c r="L49" s="302"/>
    </row>
    <row r="50" spans="2:15" ht="33.75" customHeight="1">
      <c r="B50" s="672" t="s">
        <v>1726</v>
      </c>
      <c r="C50" s="672"/>
      <c r="D50" s="672"/>
      <c r="E50" s="672"/>
      <c r="F50" s="672"/>
      <c r="G50" s="672"/>
      <c r="H50" s="672"/>
      <c r="I50" s="672"/>
      <c r="J50" s="672"/>
      <c r="K50" s="672"/>
      <c r="L50" s="672"/>
    </row>
    <row r="51" spans="2:15" ht="23.25" hidden="1" customHeight="1">
      <c r="B51" s="675" t="s">
        <v>549</v>
      </c>
      <c r="C51" s="675"/>
      <c r="D51" s="675"/>
      <c r="E51" s="675"/>
      <c r="F51" s="675"/>
      <c r="G51" s="675"/>
      <c r="H51" s="675"/>
      <c r="I51" s="675"/>
      <c r="J51" s="675"/>
      <c r="K51" s="675"/>
      <c r="L51" s="302"/>
    </row>
    <row r="52" spans="2:15" ht="20.100000000000001" hidden="1" customHeight="1">
      <c r="B52" s="689" t="s">
        <v>550</v>
      </c>
      <c r="C52" s="689"/>
      <c r="D52" s="689"/>
      <c r="E52" s="689"/>
      <c r="F52" s="689"/>
      <c r="G52" s="689"/>
      <c r="H52" s="564" t="s">
        <v>551</v>
      </c>
      <c r="I52" s="690" t="s">
        <v>552</v>
      </c>
      <c r="J52" s="691"/>
      <c r="K52" s="691"/>
      <c r="L52" s="691"/>
    </row>
    <row r="53" spans="2:15" ht="8.25" hidden="1" customHeight="1">
      <c r="B53" s="302"/>
      <c r="C53" s="302"/>
      <c r="D53" s="302"/>
      <c r="E53" s="302"/>
      <c r="F53" s="302"/>
      <c r="G53" s="302"/>
      <c r="H53" s="302"/>
      <c r="I53" s="302"/>
      <c r="J53" s="302"/>
      <c r="K53" s="302"/>
      <c r="L53" s="302"/>
    </row>
    <row r="54" spans="2:15" ht="19.5" hidden="1" customHeight="1">
      <c r="B54" s="675" t="s">
        <v>553</v>
      </c>
      <c r="C54" s="675"/>
      <c r="D54" s="675"/>
      <c r="E54" s="675"/>
      <c r="F54" s="675"/>
      <c r="G54" s="675"/>
      <c r="H54" s="675"/>
      <c r="I54" s="675"/>
      <c r="J54" s="675"/>
      <c r="K54" s="675"/>
      <c r="L54" s="675"/>
    </row>
    <row r="55" spans="2:15" ht="28.5" customHeight="1">
      <c r="B55" s="676" t="s">
        <v>1930</v>
      </c>
      <c r="C55" s="676"/>
      <c r="D55" s="676"/>
      <c r="E55" s="676"/>
      <c r="F55" s="676"/>
      <c r="G55" s="676"/>
      <c r="H55" s="676"/>
      <c r="I55" s="676"/>
      <c r="J55" s="676"/>
      <c r="K55" s="676"/>
      <c r="L55" s="676"/>
    </row>
    <row r="56" spans="2:15" ht="42" hidden="1" customHeight="1">
      <c r="B56" s="694" t="s">
        <v>554</v>
      </c>
      <c r="C56" s="694"/>
      <c r="D56" s="694"/>
      <c r="E56" s="694"/>
      <c r="F56" s="694"/>
      <c r="G56" s="694"/>
      <c r="H56" s="694"/>
      <c r="I56" s="694"/>
      <c r="J56" s="694"/>
      <c r="K56" s="694"/>
      <c r="L56" s="694"/>
      <c r="O56" s="300" t="s">
        <v>1709</v>
      </c>
    </row>
    <row r="57" spans="2:15" ht="28.5" hidden="1" customHeight="1" thickBot="1">
      <c r="B57" s="695" t="s">
        <v>555</v>
      </c>
      <c r="C57" s="695"/>
      <c r="D57" s="695"/>
      <c r="E57" s="695"/>
      <c r="F57" s="695"/>
      <c r="G57" s="695"/>
      <c r="H57" s="695"/>
      <c r="I57" s="695"/>
      <c r="J57" s="695"/>
      <c r="K57" s="695"/>
      <c r="L57" s="695"/>
      <c r="O57" s="300" t="s">
        <v>1710</v>
      </c>
    </row>
    <row r="58" spans="2:15" ht="99" hidden="1" customHeight="1" thickBot="1">
      <c r="B58" s="696" t="s">
        <v>556</v>
      </c>
      <c r="C58" s="697"/>
      <c r="D58" s="697"/>
      <c r="E58" s="697"/>
      <c r="F58" s="697"/>
      <c r="G58" s="697"/>
      <c r="H58" s="697"/>
      <c r="I58" s="697"/>
      <c r="J58" s="697"/>
      <c r="K58" s="697"/>
      <c r="L58" s="698"/>
      <c r="O58" s="300" t="s">
        <v>1711</v>
      </c>
    </row>
    <row r="59" spans="2:15" ht="21.75" customHeight="1">
      <c r="B59" s="302"/>
      <c r="C59" s="302"/>
      <c r="D59" s="699" t="s">
        <v>1675</v>
      </c>
      <c r="E59" s="699"/>
      <c r="F59" s="699"/>
      <c r="G59" s="699"/>
      <c r="H59" s="699"/>
      <c r="I59" s="699"/>
      <c r="J59" s="699"/>
      <c r="K59" s="699"/>
      <c r="L59" s="699"/>
    </row>
    <row r="60" spans="2:15" ht="21.75" customHeight="1">
      <c r="B60" s="302"/>
      <c r="C60" s="302"/>
      <c r="D60" s="675" t="s">
        <v>1931</v>
      </c>
      <c r="E60" s="675"/>
      <c r="F60" s="675"/>
      <c r="G60" s="675"/>
      <c r="H60" s="675"/>
      <c r="I60" s="675"/>
      <c r="J60" s="675"/>
      <c r="K60" s="675"/>
      <c r="L60" s="675"/>
    </row>
    <row r="61" spans="2:15" ht="21.75" customHeight="1">
      <c r="B61" s="302"/>
      <c r="C61" s="302"/>
      <c r="D61" s="675" t="s">
        <v>1164</v>
      </c>
      <c r="E61" s="675"/>
      <c r="F61" s="675"/>
      <c r="G61" s="675"/>
      <c r="H61" s="675"/>
      <c r="I61" s="675"/>
      <c r="J61" s="675"/>
      <c r="K61" s="675"/>
      <c r="L61" s="675"/>
    </row>
    <row r="62" spans="2:15" ht="21.75" customHeight="1">
      <c r="B62" s="302"/>
      <c r="C62" s="302"/>
      <c r="D62" s="305" t="s">
        <v>557</v>
      </c>
      <c r="E62" s="692" t="s">
        <v>552</v>
      </c>
      <c r="F62" s="693"/>
      <c r="G62" s="693"/>
      <c r="H62" s="693"/>
      <c r="I62" s="693"/>
      <c r="J62" s="693"/>
      <c r="K62" s="693"/>
      <c r="L62" s="693"/>
    </row>
    <row r="63" spans="2:15" ht="5.25" customHeight="1"/>
    <row r="64" spans="2:15" ht="20.100000000000001" customHeight="1"/>
    <row r="65" ht="20.100000000000001" customHeight="1"/>
    <row r="66" ht="20.100000000000001" customHeight="1"/>
    <row r="67" ht="20.100000000000001" customHeight="1"/>
  </sheetData>
  <sheetProtection algorithmName="SHA-512" hashValue="U8JjbwbZgex7bZNOWTbVzTghEohtGZeQM352kYWrS6oIwZx2ATJD6lv7AEqsxikWP2M1hK0doyj3Mk3itwSXhg==" saltValue="Pt3R7eCz2kKIMYuWrEEHQA==" spinCount="100000" sheet="1" selectLockedCells="1"/>
  <mergeCells count="34">
    <mergeCell ref="E62:L62"/>
    <mergeCell ref="B56:L56"/>
    <mergeCell ref="B57:L57"/>
    <mergeCell ref="B58:L58"/>
    <mergeCell ref="D59:L59"/>
    <mergeCell ref="D60:L60"/>
    <mergeCell ref="D61:L61"/>
    <mergeCell ref="B54:L54"/>
    <mergeCell ref="B55:L55"/>
    <mergeCell ref="B50:L50"/>
    <mergeCell ref="B40:L40"/>
    <mergeCell ref="D22:L22"/>
    <mergeCell ref="C41:L41"/>
    <mergeCell ref="C42:L42"/>
    <mergeCell ref="C43:L43"/>
    <mergeCell ref="C44:L44"/>
    <mergeCell ref="B46:L46"/>
    <mergeCell ref="C47:L47"/>
    <mergeCell ref="B51:K51"/>
    <mergeCell ref="B52:G52"/>
    <mergeCell ref="I52:L52"/>
    <mergeCell ref="B1:L1"/>
    <mergeCell ref="D18:L18"/>
    <mergeCell ref="L2:L3"/>
    <mergeCell ref="D36:L36"/>
    <mergeCell ref="D38:L38"/>
    <mergeCell ref="B10:L10"/>
    <mergeCell ref="D32:L32"/>
    <mergeCell ref="D34:L34"/>
    <mergeCell ref="D20:L20"/>
    <mergeCell ref="D24:L24"/>
    <mergeCell ref="D26:L26"/>
    <mergeCell ref="C28:K28"/>
    <mergeCell ref="C30:K30"/>
  </mergeCells>
  <phoneticPr fontId="4"/>
  <conditionalFormatting sqref="C30:K30">
    <cfRule type="expression" dxfId="47" priority="1">
      <formula>#REF!=#REF!</formula>
    </cfRule>
  </conditionalFormatting>
  <dataValidations count="6">
    <dataValidation type="list" allowBlank="1" showInputMessage="1" showErrorMessage="1" sqref="C12" xr:uid="{C4C516D2-5CB3-4A83-B2FA-52C00F8F1176}">
      <formula1>"中央区,花見川区,稲毛区,若葉区,緑区,美浜区"</formula1>
    </dataValidation>
    <dataValidation type="list" allowBlank="1" showInputMessage="1" showErrorMessage="1" sqref="C14" xr:uid="{091E9410-50A8-41E4-A397-DC5BC3609E13}">
      <formula1>$O$6:$S$6</formula1>
    </dataValidation>
    <dataValidation type="list" allowBlank="1" showInputMessage="1" showErrorMessage="1" sqref="C16" xr:uid="{A8F60961-BAC9-4029-B26A-D04D0F137084}">
      <formula1>INDIRECT(TEXT($C12&amp;$C14,"@"))</formula1>
    </dataValidation>
    <dataValidation type="list" allowBlank="1" showInputMessage="1" showErrorMessage="1" sqref="C20" xr:uid="{6AA9CD9C-AED5-45FD-ADEF-A5F75BB356B6}">
      <formula1>$O$21:$O$24</formula1>
    </dataValidation>
    <dataValidation type="list" allowBlank="1" showInputMessage="1" showErrorMessage="1" sqref="C22" xr:uid="{03D54AC6-1375-40F2-9F77-6F5E35C1A759}">
      <formula1>$P$21:$P$26</formula1>
    </dataValidation>
    <dataValidation type="list" allowBlank="1" showInputMessage="1" showErrorMessage="1" sqref="C28" xr:uid="{DF9BA30D-9A47-45FA-BF48-1EF0018BDB53}">
      <formula1>$O$56:$O$58</formula1>
    </dataValidation>
  </dataValidations>
  <hyperlinks>
    <hyperlink ref="I52" r:id="rId1" xr:uid="{2E5A1EB7-224B-4EB2-A789-2EEED79E7AA1}"/>
    <hyperlink ref="E62" r:id="rId2" xr:uid="{F92EBBFF-D922-48C3-8978-0CFB674BA0FB}"/>
  </hyperlinks>
  <printOptions horizontalCentered="1"/>
  <pageMargins left="0.25" right="0.25" top="0.75" bottom="0.75" header="0.3" footer="0.3"/>
  <pageSetup paperSize="9" scale="53" orientation="portrait" r:id="rId3"/>
  <headerFooter alignWithMargins="0"/>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I23"/>
  <sheetViews>
    <sheetView showGridLines="0" view="pageBreakPreview" topLeftCell="A20" zoomScale="90" zoomScaleNormal="100" zoomScaleSheetLayoutView="90" workbookViewId="0">
      <selection activeCell="J16" sqref="J16:M16"/>
    </sheetView>
  </sheetViews>
  <sheetFormatPr defaultRowHeight="13.2"/>
  <cols>
    <col min="1" max="1" width="3.88671875" style="89" customWidth="1"/>
    <col min="2" max="4" width="11.88671875" style="89" customWidth="1"/>
    <col min="5" max="5" width="22.77734375" style="89" customWidth="1"/>
    <col min="6" max="6" width="8.109375" style="89" customWidth="1"/>
    <col min="7" max="7" width="16.109375" style="89" customWidth="1"/>
    <col min="8" max="8" width="2.88671875" style="89" customWidth="1"/>
    <col min="9" max="10" width="14.77734375" style="89" customWidth="1"/>
    <col min="11" max="256" width="9" style="89"/>
    <col min="257" max="257" width="3.88671875" style="89" customWidth="1"/>
    <col min="258" max="260" width="11.88671875" style="89" customWidth="1"/>
    <col min="261" max="261" width="22.77734375" style="89" customWidth="1"/>
    <col min="262" max="262" width="8.109375" style="89" customWidth="1"/>
    <col min="263" max="263" width="16.109375" style="89" customWidth="1"/>
    <col min="264" max="264" width="2.88671875" style="89" customWidth="1"/>
    <col min="265" max="266" width="14.77734375" style="89" customWidth="1"/>
    <col min="267" max="512" width="9" style="89"/>
    <col min="513" max="513" width="3.88671875" style="89" customWidth="1"/>
    <col min="514" max="516" width="11.88671875" style="89" customWidth="1"/>
    <col min="517" max="517" width="22.77734375" style="89" customWidth="1"/>
    <col min="518" max="518" width="8.109375" style="89" customWidth="1"/>
    <col min="519" max="519" width="16.109375" style="89" customWidth="1"/>
    <col min="520" max="520" width="2.88671875" style="89" customWidth="1"/>
    <col min="521" max="522" width="14.77734375" style="89" customWidth="1"/>
    <col min="523" max="768" width="9" style="89"/>
    <col min="769" max="769" width="3.88671875" style="89" customWidth="1"/>
    <col min="770" max="772" width="11.88671875" style="89" customWidth="1"/>
    <col min="773" max="773" width="22.77734375" style="89" customWidth="1"/>
    <col min="774" max="774" width="8.109375" style="89" customWidth="1"/>
    <col min="775" max="775" width="16.109375" style="89" customWidth="1"/>
    <col min="776" max="776" width="2.88671875" style="89" customWidth="1"/>
    <col min="777" max="778" width="14.77734375" style="89" customWidth="1"/>
    <col min="779" max="1024" width="9" style="89"/>
    <col min="1025" max="1025" width="3.88671875" style="89" customWidth="1"/>
    <col min="1026" max="1028" width="11.88671875" style="89" customWidth="1"/>
    <col min="1029" max="1029" width="22.77734375" style="89" customWidth="1"/>
    <col min="1030" max="1030" width="8.109375" style="89" customWidth="1"/>
    <col min="1031" max="1031" width="16.109375" style="89" customWidth="1"/>
    <col min="1032" max="1032" width="2.88671875" style="89" customWidth="1"/>
    <col min="1033" max="1034" width="14.77734375" style="89" customWidth="1"/>
    <col min="1035" max="1280" width="9" style="89"/>
    <col min="1281" max="1281" width="3.88671875" style="89" customWidth="1"/>
    <col min="1282" max="1284" width="11.88671875" style="89" customWidth="1"/>
    <col min="1285" max="1285" width="22.77734375" style="89" customWidth="1"/>
    <col min="1286" max="1286" width="8.109375" style="89" customWidth="1"/>
    <col min="1287" max="1287" width="16.109375" style="89" customWidth="1"/>
    <col min="1288" max="1288" width="2.88671875" style="89" customWidth="1"/>
    <col min="1289" max="1290" width="14.77734375" style="89" customWidth="1"/>
    <col min="1291" max="1536" width="9" style="89"/>
    <col min="1537" max="1537" width="3.88671875" style="89" customWidth="1"/>
    <col min="1538" max="1540" width="11.88671875" style="89" customWidth="1"/>
    <col min="1541" max="1541" width="22.77734375" style="89" customWidth="1"/>
    <col min="1542" max="1542" width="8.109375" style="89" customWidth="1"/>
    <col min="1543" max="1543" width="16.109375" style="89" customWidth="1"/>
    <col min="1544" max="1544" width="2.88671875" style="89" customWidth="1"/>
    <col min="1545" max="1546" width="14.77734375" style="89" customWidth="1"/>
    <col min="1547" max="1792" width="9" style="89"/>
    <col min="1793" max="1793" width="3.88671875" style="89" customWidth="1"/>
    <col min="1794" max="1796" width="11.88671875" style="89" customWidth="1"/>
    <col min="1797" max="1797" width="22.77734375" style="89" customWidth="1"/>
    <col min="1798" max="1798" width="8.109375" style="89" customWidth="1"/>
    <col min="1799" max="1799" width="16.109375" style="89" customWidth="1"/>
    <col min="1800" max="1800" width="2.88671875" style="89" customWidth="1"/>
    <col min="1801" max="1802" width="14.77734375" style="89" customWidth="1"/>
    <col min="1803" max="2048" width="9" style="89"/>
    <col min="2049" max="2049" width="3.88671875" style="89" customWidth="1"/>
    <col min="2050" max="2052" width="11.88671875" style="89" customWidth="1"/>
    <col min="2053" max="2053" width="22.77734375" style="89" customWidth="1"/>
    <col min="2054" max="2054" width="8.109375" style="89" customWidth="1"/>
    <col min="2055" max="2055" width="16.109375" style="89" customWidth="1"/>
    <col min="2056" max="2056" width="2.88671875" style="89" customWidth="1"/>
    <col min="2057" max="2058" width="14.77734375" style="89" customWidth="1"/>
    <col min="2059" max="2304" width="9" style="89"/>
    <col min="2305" max="2305" width="3.88671875" style="89" customWidth="1"/>
    <col min="2306" max="2308" width="11.88671875" style="89" customWidth="1"/>
    <col min="2309" max="2309" width="22.77734375" style="89" customWidth="1"/>
    <col min="2310" max="2310" width="8.109375" style="89" customWidth="1"/>
    <col min="2311" max="2311" width="16.109375" style="89" customWidth="1"/>
    <col min="2312" max="2312" width="2.88671875" style="89" customWidth="1"/>
    <col min="2313" max="2314" width="14.77734375" style="89" customWidth="1"/>
    <col min="2315" max="2560" width="9" style="89"/>
    <col min="2561" max="2561" width="3.88671875" style="89" customWidth="1"/>
    <col min="2562" max="2564" width="11.88671875" style="89" customWidth="1"/>
    <col min="2565" max="2565" width="22.77734375" style="89" customWidth="1"/>
    <col min="2566" max="2566" width="8.109375" style="89" customWidth="1"/>
    <col min="2567" max="2567" width="16.109375" style="89" customWidth="1"/>
    <col min="2568" max="2568" width="2.88671875" style="89" customWidth="1"/>
    <col min="2569" max="2570" width="14.77734375" style="89" customWidth="1"/>
    <col min="2571" max="2816" width="9" style="89"/>
    <col min="2817" max="2817" width="3.88671875" style="89" customWidth="1"/>
    <col min="2818" max="2820" width="11.88671875" style="89" customWidth="1"/>
    <col min="2821" max="2821" width="22.77734375" style="89" customWidth="1"/>
    <col min="2822" max="2822" width="8.109375" style="89" customWidth="1"/>
    <col min="2823" max="2823" width="16.109375" style="89" customWidth="1"/>
    <col min="2824" max="2824" width="2.88671875" style="89" customWidth="1"/>
    <col min="2825" max="2826" width="14.77734375" style="89" customWidth="1"/>
    <col min="2827" max="3072" width="9" style="89"/>
    <col min="3073" max="3073" width="3.88671875" style="89" customWidth="1"/>
    <col min="3074" max="3076" width="11.88671875" style="89" customWidth="1"/>
    <col min="3077" max="3077" width="22.77734375" style="89" customWidth="1"/>
    <col min="3078" max="3078" width="8.109375" style="89" customWidth="1"/>
    <col min="3079" max="3079" width="16.109375" style="89" customWidth="1"/>
    <col min="3080" max="3080" width="2.88671875" style="89" customWidth="1"/>
    <col min="3081" max="3082" width="14.77734375" style="89" customWidth="1"/>
    <col min="3083" max="3328" width="9" style="89"/>
    <col min="3329" max="3329" width="3.88671875" style="89" customWidth="1"/>
    <col min="3330" max="3332" width="11.88671875" style="89" customWidth="1"/>
    <col min="3333" max="3333" width="22.77734375" style="89" customWidth="1"/>
    <col min="3334" max="3334" width="8.109375" style="89" customWidth="1"/>
    <col min="3335" max="3335" width="16.109375" style="89" customWidth="1"/>
    <col min="3336" max="3336" width="2.88671875" style="89" customWidth="1"/>
    <col min="3337" max="3338" width="14.77734375" style="89" customWidth="1"/>
    <col min="3339" max="3584" width="9" style="89"/>
    <col min="3585" max="3585" width="3.88671875" style="89" customWidth="1"/>
    <col min="3586" max="3588" width="11.88671875" style="89" customWidth="1"/>
    <col min="3589" max="3589" width="22.77734375" style="89" customWidth="1"/>
    <col min="3590" max="3590" width="8.109375" style="89" customWidth="1"/>
    <col min="3591" max="3591" width="16.109375" style="89" customWidth="1"/>
    <col min="3592" max="3592" width="2.88671875" style="89" customWidth="1"/>
    <col min="3593" max="3594" width="14.77734375" style="89" customWidth="1"/>
    <col min="3595" max="3840" width="9" style="89"/>
    <col min="3841" max="3841" width="3.88671875" style="89" customWidth="1"/>
    <col min="3842" max="3844" width="11.88671875" style="89" customWidth="1"/>
    <col min="3845" max="3845" width="22.77734375" style="89" customWidth="1"/>
    <col min="3846" max="3846" width="8.109375" style="89" customWidth="1"/>
    <col min="3847" max="3847" width="16.109375" style="89" customWidth="1"/>
    <col min="3848" max="3848" width="2.88671875" style="89" customWidth="1"/>
    <col min="3849" max="3850" width="14.77734375" style="89" customWidth="1"/>
    <col min="3851" max="4096" width="9" style="89"/>
    <col min="4097" max="4097" width="3.88671875" style="89" customWidth="1"/>
    <col min="4098" max="4100" width="11.88671875" style="89" customWidth="1"/>
    <col min="4101" max="4101" width="22.77734375" style="89" customWidth="1"/>
    <col min="4102" max="4102" width="8.109375" style="89" customWidth="1"/>
    <col min="4103" max="4103" width="16.109375" style="89" customWidth="1"/>
    <col min="4104" max="4104" width="2.88671875" style="89" customWidth="1"/>
    <col min="4105" max="4106" width="14.77734375" style="89" customWidth="1"/>
    <col min="4107" max="4352" width="9" style="89"/>
    <col min="4353" max="4353" width="3.88671875" style="89" customWidth="1"/>
    <col min="4354" max="4356" width="11.88671875" style="89" customWidth="1"/>
    <col min="4357" max="4357" width="22.77734375" style="89" customWidth="1"/>
    <col min="4358" max="4358" width="8.109375" style="89" customWidth="1"/>
    <col min="4359" max="4359" width="16.109375" style="89" customWidth="1"/>
    <col min="4360" max="4360" width="2.88671875" style="89" customWidth="1"/>
    <col min="4361" max="4362" width="14.77734375" style="89" customWidth="1"/>
    <col min="4363" max="4608" width="9" style="89"/>
    <col min="4609" max="4609" width="3.88671875" style="89" customWidth="1"/>
    <col min="4610" max="4612" width="11.88671875" style="89" customWidth="1"/>
    <col min="4613" max="4613" width="22.77734375" style="89" customWidth="1"/>
    <col min="4614" max="4614" width="8.109375" style="89" customWidth="1"/>
    <col min="4615" max="4615" width="16.109375" style="89" customWidth="1"/>
    <col min="4616" max="4616" width="2.88671875" style="89" customWidth="1"/>
    <col min="4617" max="4618" width="14.77734375" style="89" customWidth="1"/>
    <col min="4619" max="4864" width="9" style="89"/>
    <col min="4865" max="4865" width="3.88671875" style="89" customWidth="1"/>
    <col min="4866" max="4868" width="11.88671875" style="89" customWidth="1"/>
    <col min="4869" max="4869" width="22.77734375" style="89" customWidth="1"/>
    <col min="4870" max="4870" width="8.109375" style="89" customWidth="1"/>
    <col min="4871" max="4871" width="16.109375" style="89" customWidth="1"/>
    <col min="4872" max="4872" width="2.88671875" style="89" customWidth="1"/>
    <col min="4873" max="4874" width="14.77734375" style="89" customWidth="1"/>
    <col min="4875" max="5120" width="9" style="89"/>
    <col min="5121" max="5121" width="3.88671875" style="89" customWidth="1"/>
    <col min="5122" max="5124" width="11.88671875" style="89" customWidth="1"/>
    <col min="5125" max="5125" width="22.77734375" style="89" customWidth="1"/>
    <col min="5126" max="5126" width="8.109375" style="89" customWidth="1"/>
    <col min="5127" max="5127" width="16.109375" style="89" customWidth="1"/>
    <col min="5128" max="5128" width="2.88671875" style="89" customWidth="1"/>
    <col min="5129" max="5130" width="14.77734375" style="89" customWidth="1"/>
    <col min="5131" max="5376" width="9" style="89"/>
    <col min="5377" max="5377" width="3.88671875" style="89" customWidth="1"/>
    <col min="5378" max="5380" width="11.88671875" style="89" customWidth="1"/>
    <col min="5381" max="5381" width="22.77734375" style="89" customWidth="1"/>
    <col min="5382" max="5382" width="8.109375" style="89" customWidth="1"/>
    <col min="5383" max="5383" width="16.109375" style="89" customWidth="1"/>
    <col min="5384" max="5384" width="2.88671875" style="89" customWidth="1"/>
    <col min="5385" max="5386" width="14.77734375" style="89" customWidth="1"/>
    <col min="5387" max="5632" width="9" style="89"/>
    <col min="5633" max="5633" width="3.88671875" style="89" customWidth="1"/>
    <col min="5634" max="5636" width="11.88671875" style="89" customWidth="1"/>
    <col min="5637" max="5637" width="22.77734375" style="89" customWidth="1"/>
    <col min="5638" max="5638" width="8.109375" style="89" customWidth="1"/>
    <col min="5639" max="5639" width="16.109375" style="89" customWidth="1"/>
    <col min="5640" max="5640" width="2.88671875" style="89" customWidth="1"/>
    <col min="5641" max="5642" width="14.77734375" style="89" customWidth="1"/>
    <col min="5643" max="5888" width="9" style="89"/>
    <col min="5889" max="5889" width="3.88671875" style="89" customWidth="1"/>
    <col min="5890" max="5892" width="11.88671875" style="89" customWidth="1"/>
    <col min="5893" max="5893" width="22.77734375" style="89" customWidth="1"/>
    <col min="5894" max="5894" width="8.109375" style="89" customWidth="1"/>
    <col min="5895" max="5895" width="16.109375" style="89" customWidth="1"/>
    <col min="5896" max="5896" width="2.88671875" style="89" customWidth="1"/>
    <col min="5897" max="5898" width="14.77734375" style="89" customWidth="1"/>
    <col min="5899" max="6144" width="9" style="89"/>
    <col min="6145" max="6145" width="3.88671875" style="89" customWidth="1"/>
    <col min="6146" max="6148" width="11.88671875" style="89" customWidth="1"/>
    <col min="6149" max="6149" width="22.77734375" style="89" customWidth="1"/>
    <col min="6150" max="6150" width="8.109375" style="89" customWidth="1"/>
    <col min="6151" max="6151" width="16.109375" style="89" customWidth="1"/>
    <col min="6152" max="6152" width="2.88671875" style="89" customWidth="1"/>
    <col min="6153" max="6154" width="14.77734375" style="89" customWidth="1"/>
    <col min="6155" max="6400" width="9" style="89"/>
    <col min="6401" max="6401" width="3.88671875" style="89" customWidth="1"/>
    <col min="6402" max="6404" width="11.88671875" style="89" customWidth="1"/>
    <col min="6405" max="6405" width="22.77734375" style="89" customWidth="1"/>
    <col min="6406" max="6406" width="8.109375" style="89" customWidth="1"/>
    <col min="6407" max="6407" width="16.109375" style="89" customWidth="1"/>
    <col min="6408" max="6408" width="2.88671875" style="89" customWidth="1"/>
    <col min="6409" max="6410" width="14.77734375" style="89" customWidth="1"/>
    <col min="6411" max="6656" width="9" style="89"/>
    <col min="6657" max="6657" width="3.88671875" style="89" customWidth="1"/>
    <col min="6658" max="6660" width="11.88671875" style="89" customWidth="1"/>
    <col min="6661" max="6661" width="22.77734375" style="89" customWidth="1"/>
    <col min="6662" max="6662" width="8.109375" style="89" customWidth="1"/>
    <col min="6663" max="6663" width="16.109375" style="89" customWidth="1"/>
    <col min="6664" max="6664" width="2.88671875" style="89" customWidth="1"/>
    <col min="6665" max="6666" width="14.77734375" style="89" customWidth="1"/>
    <col min="6667" max="6912" width="9" style="89"/>
    <col min="6913" max="6913" width="3.88671875" style="89" customWidth="1"/>
    <col min="6914" max="6916" width="11.88671875" style="89" customWidth="1"/>
    <col min="6917" max="6917" width="22.77734375" style="89" customWidth="1"/>
    <col min="6918" max="6918" width="8.109375" style="89" customWidth="1"/>
    <col min="6919" max="6919" width="16.109375" style="89" customWidth="1"/>
    <col min="6920" max="6920" width="2.88671875" style="89" customWidth="1"/>
    <col min="6921" max="6922" width="14.77734375" style="89" customWidth="1"/>
    <col min="6923" max="7168" width="9" style="89"/>
    <col min="7169" max="7169" width="3.88671875" style="89" customWidth="1"/>
    <col min="7170" max="7172" width="11.88671875" style="89" customWidth="1"/>
    <col min="7173" max="7173" width="22.77734375" style="89" customWidth="1"/>
    <col min="7174" max="7174" width="8.109375" style="89" customWidth="1"/>
    <col min="7175" max="7175" width="16.109375" style="89" customWidth="1"/>
    <col min="7176" max="7176" width="2.88671875" style="89" customWidth="1"/>
    <col min="7177" max="7178" width="14.77734375" style="89" customWidth="1"/>
    <col min="7179" max="7424" width="9" style="89"/>
    <col min="7425" max="7425" width="3.88671875" style="89" customWidth="1"/>
    <col min="7426" max="7428" width="11.88671875" style="89" customWidth="1"/>
    <col min="7429" max="7429" width="22.77734375" style="89" customWidth="1"/>
    <col min="7430" max="7430" width="8.109375" style="89" customWidth="1"/>
    <col min="7431" max="7431" width="16.109375" style="89" customWidth="1"/>
    <col min="7432" max="7432" width="2.88671875" style="89" customWidth="1"/>
    <col min="7433" max="7434" width="14.77734375" style="89" customWidth="1"/>
    <col min="7435" max="7680" width="9" style="89"/>
    <col min="7681" max="7681" width="3.88671875" style="89" customWidth="1"/>
    <col min="7682" max="7684" width="11.88671875" style="89" customWidth="1"/>
    <col min="7685" max="7685" width="22.77734375" style="89" customWidth="1"/>
    <col min="7686" max="7686" width="8.109375" style="89" customWidth="1"/>
    <col min="7687" max="7687" width="16.109375" style="89" customWidth="1"/>
    <col min="7688" max="7688" width="2.88671875" style="89" customWidth="1"/>
    <col min="7689" max="7690" width="14.77734375" style="89" customWidth="1"/>
    <col min="7691" max="7936" width="9" style="89"/>
    <col min="7937" max="7937" width="3.88671875" style="89" customWidth="1"/>
    <col min="7938" max="7940" width="11.88671875" style="89" customWidth="1"/>
    <col min="7941" max="7941" width="22.77734375" style="89" customWidth="1"/>
    <col min="7942" max="7942" width="8.109375" style="89" customWidth="1"/>
    <col min="7943" max="7943" width="16.109375" style="89" customWidth="1"/>
    <col min="7944" max="7944" width="2.88671875" style="89" customWidth="1"/>
    <col min="7945" max="7946" width="14.77734375" style="89" customWidth="1"/>
    <col min="7947" max="8192" width="9" style="89"/>
    <col min="8193" max="8193" width="3.88671875" style="89" customWidth="1"/>
    <col min="8194" max="8196" width="11.88671875" style="89" customWidth="1"/>
    <col min="8197" max="8197" width="22.77734375" style="89" customWidth="1"/>
    <col min="8198" max="8198" width="8.109375" style="89" customWidth="1"/>
    <col min="8199" max="8199" width="16.109375" style="89" customWidth="1"/>
    <col min="8200" max="8200" width="2.88671875" style="89" customWidth="1"/>
    <col min="8201" max="8202" width="14.77734375" style="89" customWidth="1"/>
    <col min="8203" max="8448" width="9" style="89"/>
    <col min="8449" max="8449" width="3.88671875" style="89" customWidth="1"/>
    <col min="8450" max="8452" width="11.88671875" style="89" customWidth="1"/>
    <col min="8453" max="8453" width="22.77734375" style="89" customWidth="1"/>
    <col min="8454" max="8454" width="8.109375" style="89" customWidth="1"/>
    <col min="8455" max="8455" width="16.109375" style="89" customWidth="1"/>
    <col min="8456" max="8456" width="2.88671875" style="89" customWidth="1"/>
    <col min="8457" max="8458" width="14.77734375" style="89" customWidth="1"/>
    <col min="8459" max="8704" width="9" style="89"/>
    <col min="8705" max="8705" width="3.88671875" style="89" customWidth="1"/>
    <col min="8706" max="8708" width="11.88671875" style="89" customWidth="1"/>
    <col min="8709" max="8709" width="22.77734375" style="89" customWidth="1"/>
    <col min="8710" max="8710" width="8.109375" style="89" customWidth="1"/>
    <col min="8711" max="8711" width="16.109375" style="89" customWidth="1"/>
    <col min="8712" max="8712" width="2.88671875" style="89" customWidth="1"/>
    <col min="8713" max="8714" width="14.77734375" style="89" customWidth="1"/>
    <col min="8715" max="8960" width="9" style="89"/>
    <col min="8961" max="8961" width="3.88671875" style="89" customWidth="1"/>
    <col min="8962" max="8964" width="11.88671875" style="89" customWidth="1"/>
    <col min="8965" max="8965" width="22.77734375" style="89" customWidth="1"/>
    <col min="8966" max="8966" width="8.109375" style="89" customWidth="1"/>
    <col min="8967" max="8967" width="16.109375" style="89" customWidth="1"/>
    <col min="8968" max="8968" width="2.88671875" style="89" customWidth="1"/>
    <col min="8969" max="8970" width="14.77734375" style="89" customWidth="1"/>
    <col min="8971" max="9216" width="9" style="89"/>
    <col min="9217" max="9217" width="3.88671875" style="89" customWidth="1"/>
    <col min="9218" max="9220" width="11.88671875" style="89" customWidth="1"/>
    <col min="9221" max="9221" width="22.77734375" style="89" customWidth="1"/>
    <col min="9222" max="9222" width="8.109375" style="89" customWidth="1"/>
    <col min="9223" max="9223" width="16.109375" style="89" customWidth="1"/>
    <col min="9224" max="9224" width="2.88671875" style="89" customWidth="1"/>
    <col min="9225" max="9226" width="14.77734375" style="89" customWidth="1"/>
    <col min="9227" max="9472" width="9" style="89"/>
    <col min="9473" max="9473" width="3.88671875" style="89" customWidth="1"/>
    <col min="9474" max="9476" width="11.88671875" style="89" customWidth="1"/>
    <col min="9477" max="9477" width="22.77734375" style="89" customWidth="1"/>
    <col min="9478" max="9478" width="8.109375" style="89" customWidth="1"/>
    <col min="9479" max="9479" width="16.109375" style="89" customWidth="1"/>
    <col min="9480" max="9480" width="2.88671875" style="89" customWidth="1"/>
    <col min="9481" max="9482" width="14.77734375" style="89" customWidth="1"/>
    <col min="9483" max="9728" width="9" style="89"/>
    <col min="9729" max="9729" width="3.88671875" style="89" customWidth="1"/>
    <col min="9730" max="9732" width="11.88671875" style="89" customWidth="1"/>
    <col min="9733" max="9733" width="22.77734375" style="89" customWidth="1"/>
    <col min="9734" max="9734" width="8.109375" style="89" customWidth="1"/>
    <col min="9735" max="9735" width="16.109375" style="89" customWidth="1"/>
    <col min="9736" max="9736" width="2.88671875" style="89" customWidth="1"/>
    <col min="9737" max="9738" width="14.77734375" style="89" customWidth="1"/>
    <col min="9739" max="9984" width="9" style="89"/>
    <col min="9985" max="9985" width="3.88671875" style="89" customWidth="1"/>
    <col min="9986" max="9988" width="11.88671875" style="89" customWidth="1"/>
    <col min="9989" max="9989" width="22.77734375" style="89" customWidth="1"/>
    <col min="9990" max="9990" width="8.109375" style="89" customWidth="1"/>
    <col min="9991" max="9991" width="16.109375" style="89" customWidth="1"/>
    <col min="9992" max="9992" width="2.88671875" style="89" customWidth="1"/>
    <col min="9993" max="9994" width="14.77734375" style="89" customWidth="1"/>
    <col min="9995" max="10240" width="9" style="89"/>
    <col min="10241" max="10241" width="3.88671875" style="89" customWidth="1"/>
    <col min="10242" max="10244" width="11.88671875" style="89" customWidth="1"/>
    <col min="10245" max="10245" width="22.77734375" style="89" customWidth="1"/>
    <col min="10246" max="10246" width="8.109375" style="89" customWidth="1"/>
    <col min="10247" max="10247" width="16.109375" style="89" customWidth="1"/>
    <col min="10248" max="10248" width="2.88671875" style="89" customWidth="1"/>
    <col min="10249" max="10250" width="14.77734375" style="89" customWidth="1"/>
    <col min="10251" max="10496" width="9" style="89"/>
    <col min="10497" max="10497" width="3.88671875" style="89" customWidth="1"/>
    <col min="10498" max="10500" width="11.88671875" style="89" customWidth="1"/>
    <col min="10501" max="10501" width="22.77734375" style="89" customWidth="1"/>
    <col min="10502" max="10502" width="8.109375" style="89" customWidth="1"/>
    <col min="10503" max="10503" width="16.109375" style="89" customWidth="1"/>
    <col min="10504" max="10504" width="2.88671875" style="89" customWidth="1"/>
    <col min="10505" max="10506" width="14.77734375" style="89" customWidth="1"/>
    <col min="10507" max="10752" width="9" style="89"/>
    <col min="10753" max="10753" width="3.88671875" style="89" customWidth="1"/>
    <col min="10754" max="10756" width="11.88671875" style="89" customWidth="1"/>
    <col min="10757" max="10757" width="22.77734375" style="89" customWidth="1"/>
    <col min="10758" max="10758" width="8.109375" style="89" customWidth="1"/>
    <col min="10759" max="10759" width="16.109375" style="89" customWidth="1"/>
    <col min="10760" max="10760" width="2.88671875" style="89" customWidth="1"/>
    <col min="10761" max="10762" width="14.77734375" style="89" customWidth="1"/>
    <col min="10763" max="11008" width="9" style="89"/>
    <col min="11009" max="11009" width="3.88671875" style="89" customWidth="1"/>
    <col min="11010" max="11012" width="11.88671875" style="89" customWidth="1"/>
    <col min="11013" max="11013" width="22.77734375" style="89" customWidth="1"/>
    <col min="11014" max="11014" width="8.109375" style="89" customWidth="1"/>
    <col min="11015" max="11015" width="16.109375" style="89" customWidth="1"/>
    <col min="11016" max="11016" width="2.88671875" style="89" customWidth="1"/>
    <col min="11017" max="11018" width="14.77734375" style="89" customWidth="1"/>
    <col min="11019" max="11264" width="9" style="89"/>
    <col min="11265" max="11265" width="3.88671875" style="89" customWidth="1"/>
    <col min="11266" max="11268" width="11.88671875" style="89" customWidth="1"/>
    <col min="11269" max="11269" width="22.77734375" style="89" customWidth="1"/>
    <col min="11270" max="11270" width="8.109375" style="89" customWidth="1"/>
    <col min="11271" max="11271" width="16.109375" style="89" customWidth="1"/>
    <col min="11272" max="11272" width="2.88671875" style="89" customWidth="1"/>
    <col min="11273" max="11274" width="14.77734375" style="89" customWidth="1"/>
    <col min="11275" max="11520" width="9" style="89"/>
    <col min="11521" max="11521" width="3.88671875" style="89" customWidth="1"/>
    <col min="11522" max="11524" width="11.88671875" style="89" customWidth="1"/>
    <col min="11525" max="11525" width="22.77734375" style="89" customWidth="1"/>
    <col min="11526" max="11526" width="8.109375" style="89" customWidth="1"/>
    <col min="11527" max="11527" width="16.109375" style="89" customWidth="1"/>
    <col min="11528" max="11528" width="2.88671875" style="89" customWidth="1"/>
    <col min="11529" max="11530" width="14.77734375" style="89" customWidth="1"/>
    <col min="11531" max="11776" width="9" style="89"/>
    <col min="11777" max="11777" width="3.88671875" style="89" customWidth="1"/>
    <col min="11778" max="11780" width="11.88671875" style="89" customWidth="1"/>
    <col min="11781" max="11781" width="22.77734375" style="89" customWidth="1"/>
    <col min="11782" max="11782" width="8.109375" style="89" customWidth="1"/>
    <col min="11783" max="11783" width="16.109375" style="89" customWidth="1"/>
    <col min="11784" max="11784" width="2.88671875" style="89" customWidth="1"/>
    <col min="11785" max="11786" width="14.77734375" style="89" customWidth="1"/>
    <col min="11787" max="12032" width="9" style="89"/>
    <col min="12033" max="12033" width="3.88671875" style="89" customWidth="1"/>
    <col min="12034" max="12036" width="11.88671875" style="89" customWidth="1"/>
    <col min="12037" max="12037" width="22.77734375" style="89" customWidth="1"/>
    <col min="12038" max="12038" width="8.109375" style="89" customWidth="1"/>
    <col min="12039" max="12039" width="16.109375" style="89" customWidth="1"/>
    <col min="12040" max="12040" width="2.88671875" style="89" customWidth="1"/>
    <col min="12041" max="12042" width="14.77734375" style="89" customWidth="1"/>
    <col min="12043" max="12288" width="9" style="89"/>
    <col min="12289" max="12289" width="3.88671875" style="89" customWidth="1"/>
    <col min="12290" max="12292" width="11.88671875" style="89" customWidth="1"/>
    <col min="12293" max="12293" width="22.77734375" style="89" customWidth="1"/>
    <col min="12294" max="12294" width="8.109375" style="89" customWidth="1"/>
    <col min="12295" max="12295" width="16.109375" style="89" customWidth="1"/>
    <col min="12296" max="12296" width="2.88671875" style="89" customWidth="1"/>
    <col min="12297" max="12298" width="14.77734375" style="89" customWidth="1"/>
    <col min="12299" max="12544" width="9" style="89"/>
    <col min="12545" max="12545" width="3.88671875" style="89" customWidth="1"/>
    <col min="12546" max="12548" width="11.88671875" style="89" customWidth="1"/>
    <col min="12549" max="12549" width="22.77734375" style="89" customWidth="1"/>
    <col min="12550" max="12550" width="8.109375" style="89" customWidth="1"/>
    <col min="12551" max="12551" width="16.109375" style="89" customWidth="1"/>
    <col min="12552" max="12552" width="2.88671875" style="89" customWidth="1"/>
    <col min="12553" max="12554" width="14.77734375" style="89" customWidth="1"/>
    <col min="12555" max="12800" width="9" style="89"/>
    <col min="12801" max="12801" width="3.88671875" style="89" customWidth="1"/>
    <col min="12802" max="12804" width="11.88671875" style="89" customWidth="1"/>
    <col min="12805" max="12805" width="22.77734375" style="89" customWidth="1"/>
    <col min="12806" max="12806" width="8.109375" style="89" customWidth="1"/>
    <col min="12807" max="12807" width="16.109375" style="89" customWidth="1"/>
    <col min="12808" max="12808" width="2.88671875" style="89" customWidth="1"/>
    <col min="12809" max="12810" width="14.77734375" style="89" customWidth="1"/>
    <col min="12811" max="13056" width="9" style="89"/>
    <col min="13057" max="13057" width="3.88671875" style="89" customWidth="1"/>
    <col min="13058" max="13060" width="11.88671875" style="89" customWidth="1"/>
    <col min="13061" max="13061" width="22.77734375" style="89" customWidth="1"/>
    <col min="13062" max="13062" width="8.109375" style="89" customWidth="1"/>
    <col min="13063" max="13063" width="16.109375" style="89" customWidth="1"/>
    <col min="13064" max="13064" width="2.88671875" style="89" customWidth="1"/>
    <col min="13065" max="13066" width="14.77734375" style="89" customWidth="1"/>
    <col min="13067" max="13312" width="9" style="89"/>
    <col min="13313" max="13313" width="3.88671875" style="89" customWidth="1"/>
    <col min="13314" max="13316" width="11.88671875" style="89" customWidth="1"/>
    <col min="13317" max="13317" width="22.77734375" style="89" customWidth="1"/>
    <col min="13318" max="13318" width="8.109375" style="89" customWidth="1"/>
    <col min="13319" max="13319" width="16.109375" style="89" customWidth="1"/>
    <col min="13320" max="13320" width="2.88671875" style="89" customWidth="1"/>
    <col min="13321" max="13322" width="14.77734375" style="89" customWidth="1"/>
    <col min="13323" max="13568" width="9" style="89"/>
    <col min="13569" max="13569" width="3.88671875" style="89" customWidth="1"/>
    <col min="13570" max="13572" width="11.88671875" style="89" customWidth="1"/>
    <col min="13573" max="13573" width="22.77734375" style="89" customWidth="1"/>
    <col min="13574" max="13574" width="8.109375" style="89" customWidth="1"/>
    <col min="13575" max="13575" width="16.109375" style="89" customWidth="1"/>
    <col min="13576" max="13576" width="2.88671875" style="89" customWidth="1"/>
    <col min="13577" max="13578" width="14.77734375" style="89" customWidth="1"/>
    <col min="13579" max="13824" width="9" style="89"/>
    <col min="13825" max="13825" width="3.88671875" style="89" customWidth="1"/>
    <col min="13826" max="13828" width="11.88671875" style="89" customWidth="1"/>
    <col min="13829" max="13829" width="22.77734375" style="89" customWidth="1"/>
    <col min="13830" max="13830" width="8.109375" style="89" customWidth="1"/>
    <col min="13831" max="13831" width="16.109375" style="89" customWidth="1"/>
    <col min="13832" max="13832" width="2.88671875" style="89" customWidth="1"/>
    <col min="13833" max="13834" width="14.77734375" style="89" customWidth="1"/>
    <col min="13835" max="14080" width="9" style="89"/>
    <col min="14081" max="14081" width="3.88671875" style="89" customWidth="1"/>
    <col min="14082" max="14084" width="11.88671875" style="89" customWidth="1"/>
    <col min="14085" max="14085" width="22.77734375" style="89" customWidth="1"/>
    <col min="14086" max="14086" width="8.109375" style="89" customWidth="1"/>
    <col min="14087" max="14087" width="16.109375" style="89" customWidth="1"/>
    <col min="14088" max="14088" width="2.88671875" style="89" customWidth="1"/>
    <col min="14089" max="14090" width="14.77734375" style="89" customWidth="1"/>
    <col min="14091" max="14336" width="9" style="89"/>
    <col min="14337" max="14337" width="3.88671875" style="89" customWidth="1"/>
    <col min="14338" max="14340" width="11.88671875" style="89" customWidth="1"/>
    <col min="14341" max="14341" width="22.77734375" style="89" customWidth="1"/>
    <col min="14342" max="14342" width="8.109375" style="89" customWidth="1"/>
    <col min="14343" max="14343" width="16.109375" style="89" customWidth="1"/>
    <col min="14344" max="14344" width="2.88671875" style="89" customWidth="1"/>
    <col min="14345" max="14346" width="14.77734375" style="89" customWidth="1"/>
    <col min="14347" max="14592" width="9" style="89"/>
    <col min="14593" max="14593" width="3.88671875" style="89" customWidth="1"/>
    <col min="14594" max="14596" width="11.88671875" style="89" customWidth="1"/>
    <col min="14597" max="14597" width="22.77734375" style="89" customWidth="1"/>
    <col min="14598" max="14598" width="8.109375" style="89" customWidth="1"/>
    <col min="14599" max="14599" width="16.109375" style="89" customWidth="1"/>
    <col min="14600" max="14600" width="2.88671875" style="89" customWidth="1"/>
    <col min="14601" max="14602" width="14.77734375" style="89" customWidth="1"/>
    <col min="14603" max="14848" width="9" style="89"/>
    <col min="14849" max="14849" width="3.88671875" style="89" customWidth="1"/>
    <col min="14850" max="14852" width="11.88671875" style="89" customWidth="1"/>
    <col min="14853" max="14853" width="22.77734375" style="89" customWidth="1"/>
    <col min="14854" max="14854" width="8.109375" style="89" customWidth="1"/>
    <col min="14855" max="14855" width="16.109375" style="89" customWidth="1"/>
    <col min="14856" max="14856" width="2.88671875" style="89" customWidth="1"/>
    <col min="14857" max="14858" width="14.77734375" style="89" customWidth="1"/>
    <col min="14859" max="15104" width="9" style="89"/>
    <col min="15105" max="15105" width="3.88671875" style="89" customWidth="1"/>
    <col min="15106" max="15108" width="11.88671875" style="89" customWidth="1"/>
    <col min="15109" max="15109" width="22.77734375" style="89" customWidth="1"/>
    <col min="15110" max="15110" width="8.109375" style="89" customWidth="1"/>
    <col min="15111" max="15111" width="16.109375" style="89" customWidth="1"/>
    <col min="15112" max="15112" width="2.88671875" style="89" customWidth="1"/>
    <col min="15113" max="15114" width="14.77734375" style="89" customWidth="1"/>
    <col min="15115" max="15360" width="9" style="89"/>
    <col min="15361" max="15361" width="3.88671875" style="89" customWidth="1"/>
    <col min="15362" max="15364" width="11.88671875" style="89" customWidth="1"/>
    <col min="15365" max="15365" width="22.77734375" style="89" customWidth="1"/>
    <col min="15366" max="15366" width="8.109375" style="89" customWidth="1"/>
    <col min="15367" max="15367" width="16.109375" style="89" customWidth="1"/>
    <col min="15368" max="15368" width="2.88671875" style="89" customWidth="1"/>
    <col min="15369" max="15370" width="14.77734375" style="89" customWidth="1"/>
    <col min="15371" max="15616" width="9" style="89"/>
    <col min="15617" max="15617" width="3.88671875" style="89" customWidth="1"/>
    <col min="15618" max="15620" width="11.88671875" style="89" customWidth="1"/>
    <col min="15621" max="15621" width="22.77734375" style="89" customWidth="1"/>
    <col min="15622" max="15622" width="8.109375" style="89" customWidth="1"/>
    <col min="15623" max="15623" width="16.109375" style="89" customWidth="1"/>
    <col min="15624" max="15624" width="2.88671875" style="89" customWidth="1"/>
    <col min="15625" max="15626" width="14.77734375" style="89" customWidth="1"/>
    <col min="15627" max="15872" width="9" style="89"/>
    <col min="15873" max="15873" width="3.88671875" style="89" customWidth="1"/>
    <col min="15874" max="15876" width="11.88671875" style="89" customWidth="1"/>
    <col min="15877" max="15877" width="22.77734375" style="89" customWidth="1"/>
    <col min="15878" max="15878" width="8.109375" style="89" customWidth="1"/>
    <col min="15879" max="15879" width="16.109375" style="89" customWidth="1"/>
    <col min="15880" max="15880" width="2.88671875" style="89" customWidth="1"/>
    <col min="15881" max="15882" width="14.77734375" style="89" customWidth="1"/>
    <col min="15883" max="16128" width="9" style="89"/>
    <col min="16129" max="16129" width="3.88671875" style="89" customWidth="1"/>
    <col min="16130" max="16132" width="11.88671875" style="89" customWidth="1"/>
    <col min="16133" max="16133" width="22.77734375" style="89" customWidth="1"/>
    <col min="16134" max="16134" width="8.109375" style="89" customWidth="1"/>
    <col min="16135" max="16135" width="16.109375" style="89" customWidth="1"/>
    <col min="16136" max="16136" width="2.88671875" style="89" customWidth="1"/>
    <col min="16137" max="16138" width="14.77734375" style="89" customWidth="1"/>
    <col min="16139" max="16384" width="9" style="89"/>
  </cols>
  <sheetData>
    <row r="1" spans="1:9" ht="26.25" customHeight="1">
      <c r="A1" s="129" t="s">
        <v>245</v>
      </c>
      <c r="G1" s="700"/>
      <c r="H1" s="700"/>
    </row>
    <row r="2" spans="1:9" ht="26.25" hidden="1" customHeight="1">
      <c r="G2" s="701"/>
      <c r="H2" s="701"/>
    </row>
    <row r="3" spans="1:9" ht="26.25" hidden="1" customHeight="1"/>
    <row r="4" spans="1:9" ht="34.5" customHeight="1">
      <c r="A4" s="702" t="s">
        <v>246</v>
      </c>
      <c r="B4" s="702"/>
      <c r="C4" s="702"/>
      <c r="D4" s="702"/>
      <c r="E4" s="702"/>
      <c r="F4" s="230">
        <v>0</v>
      </c>
      <c r="G4" s="231" t="s">
        <v>247</v>
      </c>
      <c r="H4" s="231"/>
    </row>
    <row r="5" spans="1:9" ht="30" customHeight="1">
      <c r="A5" s="89" t="s">
        <v>248</v>
      </c>
      <c r="C5" s="232"/>
      <c r="D5" s="233" t="s">
        <v>249</v>
      </c>
      <c r="E5" s="703"/>
      <c r="F5" s="703"/>
      <c r="G5" s="703"/>
      <c r="H5" s="89" t="s">
        <v>250</v>
      </c>
    </row>
    <row r="6" spans="1:9" hidden="1"/>
    <row r="7" spans="1:9" hidden="1">
      <c r="A7" s="89" t="s">
        <v>251</v>
      </c>
    </row>
    <row r="8" spans="1:9" ht="14.4">
      <c r="A8" s="131" t="s">
        <v>252</v>
      </c>
      <c r="B8" s="131"/>
      <c r="C8" s="131"/>
    </row>
    <row r="9" spans="1:9" ht="27" customHeight="1">
      <c r="A9" s="131" t="s">
        <v>1156</v>
      </c>
      <c r="B9" s="131"/>
      <c r="C9" s="131"/>
      <c r="G9" s="387">
        <v>53</v>
      </c>
      <c r="H9" s="89" t="s">
        <v>223</v>
      </c>
      <c r="I9" s="89" t="s">
        <v>329</v>
      </c>
    </row>
    <row r="10" spans="1:9" ht="27" customHeight="1">
      <c r="A10" s="131" t="s">
        <v>1157</v>
      </c>
      <c r="B10" s="131"/>
      <c r="C10" s="131"/>
      <c r="G10" s="387">
        <v>41</v>
      </c>
      <c r="H10" s="89" t="s">
        <v>223</v>
      </c>
      <c r="I10" s="89" t="s">
        <v>329</v>
      </c>
    </row>
    <row r="11" spans="1:9" ht="27" customHeight="1">
      <c r="A11" s="131" t="s">
        <v>1158</v>
      </c>
      <c r="B11" s="131"/>
      <c r="C11" s="131"/>
      <c r="G11" s="387">
        <v>48</v>
      </c>
      <c r="H11" s="89" t="s">
        <v>223</v>
      </c>
      <c r="I11" s="89" t="s">
        <v>329</v>
      </c>
    </row>
    <row r="12" spans="1:9" ht="27" customHeight="1">
      <c r="A12" s="131" t="s">
        <v>253</v>
      </c>
      <c r="B12" s="131"/>
      <c r="C12" s="131"/>
      <c r="G12" s="386"/>
    </row>
    <row r="13" spans="1:9" ht="27" customHeight="1">
      <c r="A13" s="131" t="s">
        <v>254</v>
      </c>
      <c r="B13" s="131"/>
      <c r="C13" s="131"/>
      <c r="G13" s="387">
        <v>55</v>
      </c>
      <c r="H13" s="89" t="s">
        <v>223</v>
      </c>
      <c r="I13" s="89" t="s">
        <v>329</v>
      </c>
    </row>
    <row r="14" spans="1:9" ht="27" customHeight="1">
      <c r="A14" s="131"/>
      <c r="B14" s="131" t="s">
        <v>255</v>
      </c>
      <c r="C14" s="131"/>
      <c r="G14" s="387">
        <v>46</v>
      </c>
      <c r="H14" s="89" t="s">
        <v>223</v>
      </c>
      <c r="I14" s="89" t="s">
        <v>329</v>
      </c>
    </row>
    <row r="15" spans="1:9" ht="27" customHeight="1"/>
    <row r="16" spans="1:9" ht="21.75" customHeight="1">
      <c r="A16" s="89" t="s">
        <v>256</v>
      </c>
    </row>
    <row r="17" spans="1:1" ht="27" customHeight="1">
      <c r="A17" s="89" t="s">
        <v>257</v>
      </c>
    </row>
    <row r="18" spans="1:1" ht="27" customHeight="1">
      <c r="A18" s="89" t="s">
        <v>258</v>
      </c>
    </row>
    <row r="19" spans="1:1" ht="27" customHeight="1">
      <c r="A19" s="89" t="s">
        <v>259</v>
      </c>
    </row>
    <row r="20" spans="1:1" ht="27" customHeight="1">
      <c r="A20" s="89" t="s">
        <v>260</v>
      </c>
    </row>
    <row r="21" spans="1:1" ht="27" customHeight="1">
      <c r="A21" s="89" t="s">
        <v>261</v>
      </c>
    </row>
    <row r="22" spans="1:1" ht="27" customHeight="1">
      <c r="A22" s="89" t="s">
        <v>262</v>
      </c>
    </row>
    <row r="23" spans="1:1" ht="27" customHeight="1">
      <c r="A23" s="89" t="s">
        <v>263</v>
      </c>
    </row>
  </sheetData>
  <sheetProtection selectLockedCells="1"/>
  <mergeCells count="4">
    <mergeCell ref="G1:H1"/>
    <mergeCell ref="G2:H2"/>
    <mergeCell ref="A4:E4"/>
    <mergeCell ref="E5:G5"/>
  </mergeCells>
  <phoneticPr fontId="4"/>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68C24-09BB-4E38-9271-54E588585FB2}">
  <sheetPr codeName="Sheet29">
    <tabColor rgb="FFFFFF00"/>
  </sheetPr>
  <dimension ref="A1:V60"/>
  <sheetViews>
    <sheetView showGridLines="0" view="pageBreakPreview" zoomScaleNormal="100" zoomScaleSheetLayoutView="100" workbookViewId="0">
      <selection activeCell="M60" sqref="M60:N60"/>
    </sheetView>
  </sheetViews>
  <sheetFormatPr defaultColWidth="9" defaultRowHeight="13.2"/>
  <cols>
    <col min="1" max="1" width="2.88671875" style="448" customWidth="1"/>
    <col min="2" max="2" width="12.6640625" style="448" customWidth="1"/>
    <col min="3" max="3" width="6.44140625" style="448" customWidth="1"/>
    <col min="4" max="4" width="6.88671875" style="448" customWidth="1"/>
    <col min="5" max="5" width="9.109375" style="448" customWidth="1"/>
    <col min="6" max="6" width="10.21875" style="448" customWidth="1"/>
    <col min="7" max="7" width="9.77734375" style="448" customWidth="1"/>
    <col min="8" max="8" width="6.88671875" style="448" customWidth="1"/>
    <col min="9" max="9" width="8" style="448" customWidth="1"/>
    <col min="10" max="10" width="9.6640625" style="448" customWidth="1"/>
    <col min="11" max="11" width="10.33203125" style="448" customWidth="1"/>
    <col min="12" max="12" width="11.88671875" style="448" customWidth="1"/>
    <col min="13" max="16384" width="9" style="448"/>
  </cols>
  <sheetData>
    <row r="1" spans="1:22" ht="27" customHeight="1">
      <c r="A1" s="453" t="s">
        <v>1268</v>
      </c>
      <c r="B1" s="454"/>
      <c r="C1" s="454"/>
      <c r="D1" s="737" t="s">
        <v>1269</v>
      </c>
      <c r="E1" s="737"/>
      <c r="F1" s="737"/>
      <c r="G1" s="737"/>
      <c r="H1" s="737"/>
      <c r="I1" s="737"/>
      <c r="J1" s="737"/>
      <c r="K1" s="737"/>
      <c r="L1" s="455"/>
      <c r="M1" s="454"/>
      <c r="N1" s="454"/>
      <c r="O1" s="447"/>
      <c r="P1" s="447"/>
      <c r="Q1" s="447"/>
      <c r="R1" s="447"/>
      <c r="S1" s="447"/>
      <c r="T1" s="447"/>
      <c r="U1" s="447"/>
    </row>
    <row r="2" spans="1:22" ht="21.75" customHeight="1">
      <c r="A2" s="738" t="s">
        <v>1270</v>
      </c>
      <c r="B2" s="738"/>
      <c r="C2" s="738"/>
      <c r="D2" s="456"/>
      <c r="E2" s="457" t="s">
        <v>1271</v>
      </c>
      <c r="F2" s="455"/>
      <c r="G2" s="458"/>
      <c r="H2" s="458" t="s">
        <v>2</v>
      </c>
      <c r="I2" s="739"/>
      <c r="J2" s="740"/>
      <c r="K2" s="740"/>
      <c r="L2" s="741"/>
      <c r="M2" s="454"/>
      <c r="N2" s="454"/>
      <c r="O2" s="447"/>
      <c r="P2" s="447"/>
      <c r="Q2" s="447"/>
      <c r="R2" s="447"/>
      <c r="S2" s="447"/>
      <c r="T2" s="447"/>
      <c r="U2" s="447"/>
    </row>
    <row r="3" spans="1:22" ht="18" customHeight="1">
      <c r="A3" s="459"/>
      <c r="B3" s="459"/>
      <c r="C3" s="459"/>
      <c r="D3" s="456"/>
      <c r="E3" s="456"/>
      <c r="F3" s="457"/>
      <c r="G3" s="458"/>
      <c r="H3" s="458"/>
      <c r="I3" s="454"/>
      <c r="J3" s="454"/>
      <c r="K3" s="454"/>
      <c r="L3" s="454"/>
      <c r="M3" s="454"/>
      <c r="N3" s="454"/>
      <c r="O3" s="447"/>
      <c r="P3" s="447"/>
      <c r="Q3" s="447"/>
      <c r="R3" s="447"/>
      <c r="S3" s="447"/>
      <c r="T3" s="447"/>
      <c r="U3" s="447"/>
    </row>
    <row r="4" spans="1:22" ht="16.5" customHeight="1">
      <c r="A4" s="460" t="s">
        <v>1272</v>
      </c>
      <c r="B4" s="455"/>
      <c r="C4" s="461"/>
      <c r="D4" s="461"/>
      <c r="E4" s="461"/>
      <c r="F4" s="461"/>
      <c r="G4" s="461"/>
      <c r="H4" s="461"/>
      <c r="I4" s="461"/>
      <c r="J4" s="461"/>
      <c r="K4" s="461"/>
      <c r="L4" s="461"/>
      <c r="M4" s="454"/>
      <c r="N4" s="454"/>
      <c r="O4" s="447"/>
      <c r="P4" s="447"/>
      <c r="Q4" s="447"/>
      <c r="R4" s="447"/>
      <c r="S4" s="447"/>
      <c r="T4" s="447"/>
      <c r="U4" s="447"/>
    </row>
    <row r="5" spans="1:22" ht="14.25" customHeight="1">
      <c r="A5" s="742" t="s">
        <v>1273</v>
      </c>
      <c r="B5" s="743" t="s">
        <v>1274</v>
      </c>
      <c r="C5" s="743"/>
      <c r="D5" s="743"/>
      <c r="E5" s="743"/>
      <c r="F5" s="743"/>
      <c r="G5" s="743"/>
      <c r="H5" s="743"/>
      <c r="I5" s="743"/>
      <c r="J5" s="743"/>
      <c r="K5" s="743"/>
      <c r="L5" s="743"/>
      <c r="M5" s="454"/>
      <c r="N5" s="454"/>
      <c r="O5" s="447"/>
      <c r="P5" s="447"/>
      <c r="Q5" s="447"/>
      <c r="R5" s="447"/>
      <c r="S5" s="447"/>
      <c r="T5" s="447"/>
      <c r="U5" s="447"/>
      <c r="V5" s="447"/>
    </row>
    <row r="6" spans="1:22" ht="14.25" customHeight="1">
      <c r="A6" s="742"/>
      <c r="B6" s="743"/>
      <c r="C6" s="743"/>
      <c r="D6" s="743"/>
      <c r="E6" s="743"/>
      <c r="F6" s="743"/>
      <c r="G6" s="743"/>
      <c r="H6" s="743"/>
      <c r="I6" s="743"/>
      <c r="J6" s="743"/>
      <c r="K6" s="743"/>
      <c r="L6" s="743"/>
      <c r="M6" s="454"/>
      <c r="N6" s="454"/>
      <c r="O6" s="447"/>
      <c r="P6" s="447"/>
      <c r="Q6" s="447"/>
      <c r="R6" s="447"/>
      <c r="S6" s="447"/>
      <c r="T6" s="447"/>
      <c r="U6" s="447"/>
      <c r="V6" s="447"/>
    </row>
    <row r="7" spans="1:22" ht="14.25" customHeight="1">
      <c r="A7" s="742"/>
      <c r="B7" s="743"/>
      <c r="C7" s="743"/>
      <c r="D7" s="743"/>
      <c r="E7" s="743"/>
      <c r="F7" s="743"/>
      <c r="G7" s="743"/>
      <c r="H7" s="743"/>
      <c r="I7" s="743"/>
      <c r="J7" s="743"/>
      <c r="K7" s="743"/>
      <c r="L7" s="743"/>
      <c r="M7" s="455"/>
      <c r="N7" s="455"/>
    </row>
    <row r="8" spans="1:22" ht="14.25" customHeight="1">
      <c r="A8" s="462" t="s">
        <v>1273</v>
      </c>
      <c r="B8" s="720" t="s">
        <v>1275</v>
      </c>
      <c r="C8" s="720"/>
      <c r="D8" s="720"/>
      <c r="E8" s="720"/>
      <c r="F8" s="720"/>
      <c r="G8" s="720"/>
      <c r="H8" s="720"/>
      <c r="I8" s="720"/>
      <c r="J8" s="720"/>
      <c r="K8" s="720"/>
      <c r="L8" s="720"/>
      <c r="M8" s="455"/>
      <c r="N8" s="455"/>
    </row>
    <row r="9" spans="1:22" ht="14.25" customHeight="1">
      <c r="A9" s="462"/>
      <c r="B9" s="720"/>
      <c r="C9" s="720"/>
      <c r="D9" s="720"/>
      <c r="E9" s="720"/>
      <c r="F9" s="720"/>
      <c r="G9" s="720"/>
      <c r="H9" s="720"/>
      <c r="I9" s="720"/>
      <c r="J9" s="720"/>
      <c r="K9" s="720"/>
      <c r="L9" s="720"/>
      <c r="M9" s="455"/>
      <c r="N9" s="455"/>
    </row>
    <row r="10" spans="1:22" ht="14.25" customHeight="1" thickBot="1">
      <c r="A10" s="463" t="s">
        <v>1273</v>
      </c>
      <c r="B10" s="720" t="s">
        <v>1276</v>
      </c>
      <c r="C10" s="720"/>
      <c r="D10" s="720"/>
      <c r="E10" s="720"/>
      <c r="F10" s="720"/>
      <c r="G10" s="720"/>
      <c r="H10" s="720"/>
      <c r="I10" s="720"/>
      <c r="J10" s="720"/>
      <c r="K10" s="720"/>
      <c r="L10" s="720"/>
      <c r="M10" s="455"/>
      <c r="N10" s="455"/>
    </row>
    <row r="11" spans="1:22" ht="19.5" customHeight="1">
      <c r="A11" s="721" t="s">
        <v>1277</v>
      </c>
      <c r="B11" s="722"/>
      <c r="C11" s="725" t="s">
        <v>203</v>
      </c>
      <c r="D11" s="726"/>
      <c r="E11" s="726"/>
      <c r="F11" s="726"/>
      <c r="G11" s="726"/>
      <c r="H11" s="726"/>
      <c r="I11" s="726"/>
      <c r="J11" s="726"/>
      <c r="K11" s="726"/>
      <c r="L11" s="727"/>
      <c r="M11" s="728" t="s">
        <v>1278</v>
      </c>
      <c r="N11" s="729"/>
    </row>
    <row r="12" spans="1:22" ht="19.5" customHeight="1">
      <c r="A12" s="723"/>
      <c r="B12" s="724"/>
      <c r="C12" s="732" t="s">
        <v>191</v>
      </c>
      <c r="D12" s="733"/>
      <c r="E12" s="733"/>
      <c r="F12" s="733"/>
      <c r="G12" s="734"/>
      <c r="H12" s="733" t="s">
        <v>227</v>
      </c>
      <c r="I12" s="733"/>
      <c r="J12" s="733"/>
      <c r="K12" s="733"/>
      <c r="L12" s="735"/>
      <c r="M12" s="730"/>
      <c r="N12" s="731"/>
    </row>
    <row r="13" spans="1:22" ht="19.5" customHeight="1">
      <c r="A13" s="723"/>
      <c r="B13" s="724"/>
      <c r="C13" s="716" t="s">
        <v>1279</v>
      </c>
      <c r="D13" s="716" t="s">
        <v>1280</v>
      </c>
      <c r="E13" s="716" t="s">
        <v>1281</v>
      </c>
      <c r="F13" s="716" t="s">
        <v>1282</v>
      </c>
      <c r="G13" s="712" t="s">
        <v>1283</v>
      </c>
      <c r="H13" s="714" t="s">
        <v>1284</v>
      </c>
      <c r="I13" s="716" t="s">
        <v>1285</v>
      </c>
      <c r="J13" s="716" t="s">
        <v>1286</v>
      </c>
      <c r="K13" s="716" t="s">
        <v>1287</v>
      </c>
      <c r="L13" s="718" t="s">
        <v>1283</v>
      </c>
      <c r="M13" s="730" t="s">
        <v>1288</v>
      </c>
      <c r="N13" s="736" t="s">
        <v>1289</v>
      </c>
    </row>
    <row r="14" spans="1:22" ht="19.5" customHeight="1">
      <c r="A14" s="723"/>
      <c r="B14" s="724"/>
      <c r="C14" s="717"/>
      <c r="D14" s="717"/>
      <c r="E14" s="717"/>
      <c r="F14" s="717"/>
      <c r="G14" s="713"/>
      <c r="H14" s="715"/>
      <c r="I14" s="717"/>
      <c r="J14" s="717"/>
      <c r="K14" s="717"/>
      <c r="L14" s="719"/>
      <c r="M14" s="730"/>
      <c r="N14" s="736"/>
    </row>
    <row r="15" spans="1:22" ht="15.75" customHeight="1">
      <c r="A15" s="464">
        <v>1</v>
      </c>
      <c r="B15" s="465"/>
      <c r="C15" s="466"/>
      <c r="D15" s="467"/>
      <c r="E15" s="468"/>
      <c r="F15" s="467">
        <f t="shared" ref="F15:F59" si="0">ROUND(C15*24*D15,0)+E15</f>
        <v>0</v>
      </c>
      <c r="G15" s="469"/>
      <c r="H15" s="466"/>
      <c r="I15" s="467"/>
      <c r="J15" s="468"/>
      <c r="K15" s="467"/>
      <c r="L15" s="470"/>
      <c r="M15" s="471"/>
      <c r="N15" s="472"/>
    </row>
    <row r="16" spans="1:22" ht="15.75" hidden="1" customHeight="1">
      <c r="A16" s="473">
        <v>2</v>
      </c>
      <c r="B16" s="465"/>
      <c r="C16" s="466"/>
      <c r="D16" s="467"/>
      <c r="E16" s="468"/>
      <c r="F16" s="467">
        <f t="shared" si="0"/>
        <v>0</v>
      </c>
      <c r="G16" s="469"/>
      <c r="H16" s="466"/>
      <c r="I16" s="467"/>
      <c r="J16" s="468"/>
      <c r="K16" s="467"/>
      <c r="L16" s="470"/>
      <c r="M16" s="471"/>
      <c r="N16" s="472"/>
    </row>
    <row r="17" spans="1:22" ht="15.75" hidden="1" customHeight="1">
      <c r="A17" s="473">
        <v>3</v>
      </c>
      <c r="B17" s="465"/>
      <c r="C17" s="466"/>
      <c r="D17" s="467"/>
      <c r="E17" s="468"/>
      <c r="F17" s="467">
        <f t="shared" si="0"/>
        <v>0</v>
      </c>
      <c r="G17" s="469"/>
      <c r="H17" s="466"/>
      <c r="I17" s="467"/>
      <c r="J17" s="468"/>
      <c r="K17" s="467"/>
      <c r="L17" s="470"/>
      <c r="M17" s="471"/>
      <c r="N17" s="472"/>
    </row>
    <row r="18" spans="1:22" ht="15.75" hidden="1" customHeight="1">
      <c r="A18" s="473">
        <v>4</v>
      </c>
      <c r="B18" s="465"/>
      <c r="C18" s="466"/>
      <c r="D18" s="467"/>
      <c r="E18" s="468"/>
      <c r="F18" s="467">
        <f t="shared" si="0"/>
        <v>0</v>
      </c>
      <c r="G18" s="469"/>
      <c r="H18" s="466"/>
      <c r="I18" s="467"/>
      <c r="J18" s="468"/>
      <c r="K18" s="467"/>
      <c r="L18" s="470"/>
      <c r="M18" s="471"/>
      <c r="N18" s="472"/>
      <c r="O18" s="449"/>
      <c r="P18" s="449"/>
      <c r="Q18" s="449"/>
      <c r="R18" s="449"/>
      <c r="S18" s="449"/>
      <c r="T18" s="449"/>
      <c r="U18" s="449"/>
      <c r="V18" s="449"/>
    </row>
    <row r="19" spans="1:22" ht="15.75" hidden="1" customHeight="1">
      <c r="A19" s="473">
        <v>5</v>
      </c>
      <c r="B19" s="465"/>
      <c r="C19" s="466"/>
      <c r="D19" s="467"/>
      <c r="E19" s="468"/>
      <c r="F19" s="467">
        <f t="shared" si="0"/>
        <v>0</v>
      </c>
      <c r="G19" s="469"/>
      <c r="H19" s="466"/>
      <c r="I19" s="467"/>
      <c r="J19" s="468"/>
      <c r="K19" s="467"/>
      <c r="L19" s="470"/>
      <c r="M19" s="471"/>
      <c r="N19" s="472"/>
      <c r="O19" s="449"/>
      <c r="P19" s="449"/>
      <c r="Q19" s="449"/>
      <c r="R19" s="449"/>
      <c r="S19" s="449"/>
      <c r="T19" s="449"/>
      <c r="U19" s="449"/>
      <c r="V19" s="449"/>
    </row>
    <row r="20" spans="1:22" ht="15.75" hidden="1" customHeight="1">
      <c r="A20" s="473">
        <v>6</v>
      </c>
      <c r="B20" s="465"/>
      <c r="C20" s="466"/>
      <c r="D20" s="467"/>
      <c r="E20" s="468"/>
      <c r="F20" s="467">
        <f t="shared" si="0"/>
        <v>0</v>
      </c>
      <c r="G20" s="469"/>
      <c r="H20" s="466"/>
      <c r="I20" s="467"/>
      <c r="J20" s="468"/>
      <c r="K20" s="467"/>
      <c r="L20" s="470"/>
      <c r="M20" s="471"/>
      <c r="N20" s="472"/>
      <c r="O20" s="449"/>
      <c r="P20" s="449"/>
      <c r="Q20" s="449"/>
      <c r="R20" s="449"/>
      <c r="S20" s="449"/>
      <c r="T20" s="449"/>
      <c r="U20" s="449"/>
      <c r="V20" s="449"/>
    </row>
    <row r="21" spans="1:22" ht="15.75" hidden="1" customHeight="1">
      <c r="A21" s="473">
        <v>7</v>
      </c>
      <c r="B21" s="465"/>
      <c r="C21" s="466"/>
      <c r="D21" s="467"/>
      <c r="E21" s="468"/>
      <c r="F21" s="467">
        <f t="shared" si="0"/>
        <v>0</v>
      </c>
      <c r="G21" s="469"/>
      <c r="H21" s="466"/>
      <c r="I21" s="467"/>
      <c r="J21" s="468"/>
      <c r="K21" s="467"/>
      <c r="L21" s="470"/>
      <c r="M21" s="471"/>
      <c r="N21" s="472"/>
      <c r="O21" s="449"/>
      <c r="P21" s="449"/>
      <c r="Q21" s="449"/>
      <c r="R21" s="449"/>
      <c r="S21" s="449"/>
      <c r="T21" s="449"/>
      <c r="U21" s="449"/>
      <c r="V21" s="449"/>
    </row>
    <row r="22" spans="1:22" ht="15.75" hidden="1" customHeight="1">
      <c r="A22" s="473">
        <v>8</v>
      </c>
      <c r="B22" s="465"/>
      <c r="C22" s="466"/>
      <c r="D22" s="467"/>
      <c r="E22" s="468"/>
      <c r="F22" s="467">
        <f t="shared" si="0"/>
        <v>0</v>
      </c>
      <c r="G22" s="469"/>
      <c r="H22" s="466"/>
      <c r="I22" s="467"/>
      <c r="J22" s="468"/>
      <c r="K22" s="467"/>
      <c r="L22" s="470"/>
      <c r="M22" s="471"/>
      <c r="N22" s="472"/>
      <c r="O22" s="449"/>
      <c r="P22" s="449"/>
      <c r="Q22" s="449"/>
      <c r="R22" s="449"/>
      <c r="S22" s="449"/>
      <c r="T22" s="449"/>
      <c r="U22" s="449"/>
      <c r="V22" s="449"/>
    </row>
    <row r="23" spans="1:22" ht="15.75" hidden="1" customHeight="1">
      <c r="A23" s="473">
        <v>9</v>
      </c>
      <c r="B23" s="465"/>
      <c r="C23" s="466"/>
      <c r="D23" s="467"/>
      <c r="E23" s="468"/>
      <c r="F23" s="467">
        <f t="shared" si="0"/>
        <v>0</v>
      </c>
      <c r="G23" s="469"/>
      <c r="H23" s="466"/>
      <c r="I23" s="467"/>
      <c r="J23" s="468"/>
      <c r="K23" s="467"/>
      <c r="L23" s="470"/>
      <c r="M23" s="471"/>
      <c r="N23" s="472"/>
      <c r="O23" s="449"/>
      <c r="P23" s="449"/>
      <c r="Q23" s="449"/>
      <c r="R23" s="449"/>
      <c r="S23" s="449"/>
      <c r="T23" s="449"/>
      <c r="U23" s="449"/>
      <c r="V23" s="449"/>
    </row>
    <row r="24" spans="1:22" ht="15.75" hidden="1" customHeight="1">
      <c r="A24" s="473">
        <v>10</v>
      </c>
      <c r="B24" s="465"/>
      <c r="C24" s="466"/>
      <c r="D24" s="467"/>
      <c r="E24" s="468"/>
      <c r="F24" s="467">
        <f t="shared" si="0"/>
        <v>0</v>
      </c>
      <c r="G24" s="469"/>
      <c r="H24" s="466"/>
      <c r="I24" s="467"/>
      <c r="J24" s="468"/>
      <c r="K24" s="467"/>
      <c r="L24" s="470"/>
      <c r="M24" s="471"/>
      <c r="N24" s="472"/>
      <c r="O24" s="449"/>
      <c r="P24" s="449"/>
      <c r="Q24" s="449"/>
      <c r="R24" s="449"/>
      <c r="S24" s="449"/>
      <c r="T24" s="449"/>
      <c r="U24" s="449"/>
      <c r="V24" s="449"/>
    </row>
    <row r="25" spans="1:22" ht="15.75" hidden="1" customHeight="1">
      <c r="A25" s="473">
        <v>11</v>
      </c>
      <c r="B25" s="465"/>
      <c r="C25" s="466"/>
      <c r="D25" s="467"/>
      <c r="E25" s="468"/>
      <c r="F25" s="467">
        <f t="shared" si="0"/>
        <v>0</v>
      </c>
      <c r="G25" s="469"/>
      <c r="H25" s="466"/>
      <c r="I25" s="467"/>
      <c r="J25" s="468"/>
      <c r="K25" s="467"/>
      <c r="L25" s="470"/>
      <c r="M25" s="471"/>
      <c r="N25" s="472"/>
      <c r="O25" s="449"/>
      <c r="P25" s="449"/>
      <c r="Q25" s="449"/>
      <c r="R25" s="449"/>
      <c r="S25" s="449"/>
      <c r="T25" s="449"/>
      <c r="U25" s="449"/>
      <c r="V25" s="449"/>
    </row>
    <row r="26" spans="1:22" ht="15.75" hidden="1" customHeight="1">
      <c r="A26" s="473">
        <v>12</v>
      </c>
      <c r="B26" s="465"/>
      <c r="C26" s="466"/>
      <c r="D26" s="467"/>
      <c r="E26" s="468"/>
      <c r="F26" s="467">
        <f t="shared" si="0"/>
        <v>0</v>
      </c>
      <c r="G26" s="469"/>
      <c r="H26" s="466"/>
      <c r="I26" s="467"/>
      <c r="J26" s="468"/>
      <c r="K26" s="467"/>
      <c r="L26" s="470"/>
      <c r="M26" s="471"/>
      <c r="N26" s="472"/>
      <c r="O26" s="449"/>
      <c r="P26" s="449"/>
      <c r="Q26" s="449"/>
      <c r="R26" s="449"/>
      <c r="S26" s="449"/>
      <c r="T26" s="449"/>
      <c r="U26" s="449"/>
      <c r="V26" s="449"/>
    </row>
    <row r="27" spans="1:22" ht="15.75" hidden="1" customHeight="1">
      <c r="A27" s="473">
        <v>13</v>
      </c>
      <c r="B27" s="465"/>
      <c r="C27" s="466"/>
      <c r="D27" s="467"/>
      <c r="E27" s="468"/>
      <c r="F27" s="467">
        <f t="shared" si="0"/>
        <v>0</v>
      </c>
      <c r="G27" s="469"/>
      <c r="H27" s="466"/>
      <c r="I27" s="467"/>
      <c r="J27" s="468"/>
      <c r="K27" s="467"/>
      <c r="L27" s="470"/>
      <c r="M27" s="471"/>
      <c r="N27" s="472"/>
    </row>
    <row r="28" spans="1:22" ht="15.75" hidden="1" customHeight="1">
      <c r="A28" s="473">
        <v>14</v>
      </c>
      <c r="B28" s="465"/>
      <c r="C28" s="466"/>
      <c r="D28" s="467"/>
      <c r="E28" s="468"/>
      <c r="F28" s="467">
        <f t="shared" si="0"/>
        <v>0</v>
      </c>
      <c r="G28" s="469"/>
      <c r="H28" s="466"/>
      <c r="I28" s="467"/>
      <c r="J28" s="468"/>
      <c r="K28" s="467"/>
      <c r="L28" s="470"/>
      <c r="M28" s="471"/>
      <c r="N28" s="472"/>
    </row>
    <row r="29" spans="1:22" ht="15.75" hidden="1" customHeight="1">
      <c r="A29" s="473">
        <v>15</v>
      </c>
      <c r="B29" s="465"/>
      <c r="C29" s="466"/>
      <c r="D29" s="467"/>
      <c r="E29" s="468"/>
      <c r="F29" s="467">
        <f t="shared" si="0"/>
        <v>0</v>
      </c>
      <c r="G29" s="469"/>
      <c r="H29" s="466"/>
      <c r="I29" s="467"/>
      <c r="J29" s="468"/>
      <c r="K29" s="467"/>
      <c r="L29" s="470"/>
      <c r="M29" s="471"/>
      <c r="N29" s="472"/>
    </row>
    <row r="30" spans="1:22" ht="15.75" hidden="1" customHeight="1">
      <c r="A30" s="473">
        <v>16</v>
      </c>
      <c r="B30" s="465"/>
      <c r="C30" s="466"/>
      <c r="D30" s="467"/>
      <c r="E30" s="468"/>
      <c r="F30" s="467">
        <f t="shared" si="0"/>
        <v>0</v>
      </c>
      <c r="G30" s="469"/>
      <c r="H30" s="466"/>
      <c r="I30" s="467"/>
      <c r="J30" s="468"/>
      <c r="K30" s="467"/>
      <c r="L30" s="470"/>
      <c r="M30" s="471"/>
      <c r="N30" s="472"/>
    </row>
    <row r="31" spans="1:22" ht="15.75" hidden="1" customHeight="1">
      <c r="A31" s="473">
        <v>17</v>
      </c>
      <c r="B31" s="465"/>
      <c r="C31" s="466"/>
      <c r="D31" s="467"/>
      <c r="E31" s="468"/>
      <c r="F31" s="467">
        <f t="shared" si="0"/>
        <v>0</v>
      </c>
      <c r="G31" s="469"/>
      <c r="H31" s="466"/>
      <c r="I31" s="467"/>
      <c r="J31" s="468"/>
      <c r="K31" s="467"/>
      <c r="L31" s="470"/>
      <c r="M31" s="471"/>
      <c r="N31" s="472"/>
    </row>
    <row r="32" spans="1:22" ht="15.75" hidden="1" customHeight="1">
      <c r="A32" s="473">
        <v>18</v>
      </c>
      <c r="B32" s="465"/>
      <c r="C32" s="466"/>
      <c r="D32" s="467"/>
      <c r="E32" s="468"/>
      <c r="F32" s="467">
        <f t="shared" si="0"/>
        <v>0</v>
      </c>
      <c r="G32" s="469"/>
      <c r="H32" s="466"/>
      <c r="I32" s="467"/>
      <c r="J32" s="468"/>
      <c r="K32" s="467"/>
      <c r="L32" s="470"/>
      <c r="M32" s="471"/>
      <c r="N32" s="472"/>
    </row>
    <row r="33" spans="1:14" ht="15.75" hidden="1" customHeight="1">
      <c r="A33" s="473">
        <v>19</v>
      </c>
      <c r="B33" s="465"/>
      <c r="C33" s="466"/>
      <c r="D33" s="467"/>
      <c r="E33" s="468"/>
      <c r="F33" s="467">
        <f t="shared" si="0"/>
        <v>0</v>
      </c>
      <c r="G33" s="469"/>
      <c r="H33" s="466"/>
      <c r="I33" s="467"/>
      <c r="J33" s="468"/>
      <c r="K33" s="467"/>
      <c r="L33" s="470"/>
      <c r="M33" s="471"/>
      <c r="N33" s="472"/>
    </row>
    <row r="34" spans="1:14" ht="15.75" hidden="1" customHeight="1">
      <c r="A34" s="473">
        <v>20</v>
      </c>
      <c r="B34" s="465"/>
      <c r="C34" s="466"/>
      <c r="D34" s="467"/>
      <c r="E34" s="468"/>
      <c r="F34" s="467">
        <f t="shared" si="0"/>
        <v>0</v>
      </c>
      <c r="G34" s="469"/>
      <c r="H34" s="466"/>
      <c r="I34" s="467"/>
      <c r="J34" s="468"/>
      <c r="K34" s="467"/>
      <c r="L34" s="470"/>
      <c r="M34" s="471"/>
      <c r="N34" s="472"/>
    </row>
    <row r="35" spans="1:14" ht="15.75" hidden="1" customHeight="1">
      <c r="A35" s="473">
        <v>21</v>
      </c>
      <c r="B35" s="465"/>
      <c r="C35" s="466"/>
      <c r="D35" s="467"/>
      <c r="E35" s="468"/>
      <c r="F35" s="467">
        <f t="shared" si="0"/>
        <v>0</v>
      </c>
      <c r="G35" s="469"/>
      <c r="H35" s="466"/>
      <c r="I35" s="467"/>
      <c r="J35" s="468"/>
      <c r="K35" s="467"/>
      <c r="L35" s="470"/>
      <c r="M35" s="471"/>
      <c r="N35" s="472"/>
    </row>
    <row r="36" spans="1:14" ht="15.75" hidden="1" customHeight="1">
      <c r="A36" s="473">
        <v>22</v>
      </c>
      <c r="B36" s="465"/>
      <c r="C36" s="466"/>
      <c r="D36" s="467"/>
      <c r="E36" s="468"/>
      <c r="F36" s="467">
        <f t="shared" si="0"/>
        <v>0</v>
      </c>
      <c r="G36" s="469"/>
      <c r="H36" s="466"/>
      <c r="I36" s="467"/>
      <c r="J36" s="468"/>
      <c r="K36" s="467"/>
      <c r="L36" s="470"/>
      <c r="M36" s="471"/>
      <c r="N36" s="472"/>
    </row>
    <row r="37" spans="1:14" ht="15.75" hidden="1" customHeight="1">
      <c r="A37" s="473">
        <v>23</v>
      </c>
      <c r="B37" s="465"/>
      <c r="C37" s="466"/>
      <c r="D37" s="467"/>
      <c r="E37" s="468"/>
      <c r="F37" s="467">
        <f t="shared" si="0"/>
        <v>0</v>
      </c>
      <c r="G37" s="469"/>
      <c r="H37" s="466"/>
      <c r="I37" s="467"/>
      <c r="J37" s="468"/>
      <c r="K37" s="467"/>
      <c r="L37" s="470"/>
      <c r="M37" s="471"/>
      <c r="N37" s="472"/>
    </row>
    <row r="38" spans="1:14" ht="15.75" hidden="1" customHeight="1">
      <c r="A38" s="473">
        <v>24</v>
      </c>
      <c r="B38" s="465"/>
      <c r="C38" s="466"/>
      <c r="D38" s="467"/>
      <c r="E38" s="468"/>
      <c r="F38" s="467">
        <f t="shared" si="0"/>
        <v>0</v>
      </c>
      <c r="G38" s="469"/>
      <c r="H38" s="466"/>
      <c r="I38" s="467"/>
      <c r="J38" s="468"/>
      <c r="K38" s="467"/>
      <c r="L38" s="470"/>
      <c r="M38" s="471"/>
      <c r="N38" s="472"/>
    </row>
    <row r="39" spans="1:14" ht="15.75" hidden="1" customHeight="1">
      <c r="A39" s="473">
        <v>25</v>
      </c>
      <c r="B39" s="465"/>
      <c r="C39" s="466"/>
      <c r="D39" s="467"/>
      <c r="E39" s="468"/>
      <c r="F39" s="467">
        <f t="shared" si="0"/>
        <v>0</v>
      </c>
      <c r="G39" s="469"/>
      <c r="H39" s="466"/>
      <c r="I39" s="467"/>
      <c r="J39" s="468"/>
      <c r="K39" s="467"/>
      <c r="L39" s="470"/>
      <c r="M39" s="471"/>
      <c r="N39" s="472"/>
    </row>
    <row r="40" spans="1:14" ht="15.75" hidden="1" customHeight="1">
      <c r="A40" s="473">
        <v>26</v>
      </c>
      <c r="B40" s="465"/>
      <c r="C40" s="466"/>
      <c r="D40" s="467"/>
      <c r="E40" s="468"/>
      <c r="F40" s="467">
        <f t="shared" si="0"/>
        <v>0</v>
      </c>
      <c r="G40" s="469"/>
      <c r="H40" s="466"/>
      <c r="I40" s="467"/>
      <c r="J40" s="468"/>
      <c r="K40" s="467"/>
      <c r="L40" s="470"/>
      <c r="M40" s="471"/>
      <c r="N40" s="472"/>
    </row>
    <row r="41" spans="1:14" ht="15.75" hidden="1" customHeight="1">
      <c r="A41" s="473">
        <v>27</v>
      </c>
      <c r="B41" s="465"/>
      <c r="C41" s="466"/>
      <c r="D41" s="467"/>
      <c r="E41" s="468"/>
      <c r="F41" s="467">
        <f t="shared" si="0"/>
        <v>0</v>
      </c>
      <c r="G41" s="469"/>
      <c r="H41" s="466"/>
      <c r="I41" s="467"/>
      <c r="J41" s="468"/>
      <c r="K41" s="467"/>
      <c r="L41" s="470"/>
      <c r="M41" s="471"/>
      <c r="N41" s="472"/>
    </row>
    <row r="42" spans="1:14" ht="15.75" hidden="1" customHeight="1">
      <c r="A42" s="473">
        <v>28</v>
      </c>
      <c r="B42" s="465"/>
      <c r="C42" s="466"/>
      <c r="D42" s="467"/>
      <c r="E42" s="468"/>
      <c r="F42" s="467">
        <f t="shared" si="0"/>
        <v>0</v>
      </c>
      <c r="G42" s="469"/>
      <c r="H42" s="466"/>
      <c r="I42" s="467"/>
      <c r="J42" s="468"/>
      <c r="K42" s="467"/>
      <c r="L42" s="470"/>
      <c r="M42" s="471"/>
      <c r="N42" s="472"/>
    </row>
    <row r="43" spans="1:14" ht="15.75" hidden="1" customHeight="1">
      <c r="A43" s="473">
        <v>29</v>
      </c>
      <c r="B43" s="465"/>
      <c r="C43" s="466"/>
      <c r="D43" s="467"/>
      <c r="E43" s="468"/>
      <c r="F43" s="467">
        <f t="shared" si="0"/>
        <v>0</v>
      </c>
      <c r="G43" s="469"/>
      <c r="H43" s="466"/>
      <c r="I43" s="467"/>
      <c r="J43" s="468"/>
      <c r="K43" s="467"/>
      <c r="L43" s="470"/>
      <c r="M43" s="471"/>
      <c r="N43" s="472"/>
    </row>
    <row r="44" spans="1:14" ht="15.75" hidden="1" customHeight="1">
      <c r="A44" s="473">
        <v>30</v>
      </c>
      <c r="B44" s="465"/>
      <c r="C44" s="466"/>
      <c r="D44" s="467"/>
      <c r="E44" s="468"/>
      <c r="F44" s="467">
        <f t="shared" si="0"/>
        <v>0</v>
      </c>
      <c r="G44" s="469"/>
      <c r="H44" s="466"/>
      <c r="I44" s="467"/>
      <c r="J44" s="468"/>
      <c r="K44" s="467"/>
      <c r="L44" s="470"/>
      <c r="M44" s="471"/>
      <c r="N44" s="472"/>
    </row>
    <row r="45" spans="1:14" ht="15.75" hidden="1" customHeight="1">
      <c r="A45" s="473">
        <v>31</v>
      </c>
      <c r="B45" s="465"/>
      <c r="C45" s="466"/>
      <c r="D45" s="467"/>
      <c r="E45" s="468"/>
      <c r="F45" s="467">
        <f t="shared" si="0"/>
        <v>0</v>
      </c>
      <c r="G45" s="469"/>
      <c r="H45" s="466"/>
      <c r="I45" s="467"/>
      <c r="J45" s="468"/>
      <c r="K45" s="467"/>
      <c r="L45" s="470"/>
      <c r="M45" s="471"/>
      <c r="N45" s="472"/>
    </row>
    <row r="46" spans="1:14" ht="15.75" hidden="1" customHeight="1">
      <c r="A46" s="473">
        <v>32</v>
      </c>
      <c r="B46" s="465"/>
      <c r="C46" s="466"/>
      <c r="D46" s="467"/>
      <c r="E46" s="468"/>
      <c r="F46" s="467">
        <f t="shared" si="0"/>
        <v>0</v>
      </c>
      <c r="G46" s="469"/>
      <c r="H46" s="466"/>
      <c r="I46" s="467"/>
      <c r="J46" s="468"/>
      <c r="K46" s="467"/>
      <c r="L46" s="470"/>
      <c r="M46" s="471"/>
      <c r="N46" s="472"/>
    </row>
    <row r="47" spans="1:14" ht="15.75" hidden="1" customHeight="1">
      <c r="A47" s="473">
        <v>33</v>
      </c>
      <c r="B47" s="465"/>
      <c r="C47" s="466"/>
      <c r="D47" s="467"/>
      <c r="E47" s="468"/>
      <c r="F47" s="467">
        <f t="shared" si="0"/>
        <v>0</v>
      </c>
      <c r="G47" s="469"/>
      <c r="H47" s="466"/>
      <c r="I47" s="467"/>
      <c r="J47" s="468"/>
      <c r="K47" s="467"/>
      <c r="L47" s="470"/>
      <c r="M47" s="471"/>
      <c r="N47" s="472"/>
    </row>
    <row r="48" spans="1:14" ht="15.75" hidden="1" customHeight="1">
      <c r="A48" s="473">
        <v>34</v>
      </c>
      <c r="B48" s="465"/>
      <c r="C48" s="466"/>
      <c r="D48" s="467"/>
      <c r="E48" s="468"/>
      <c r="F48" s="467">
        <f t="shared" si="0"/>
        <v>0</v>
      </c>
      <c r="G48" s="469"/>
      <c r="H48" s="466"/>
      <c r="I48" s="467"/>
      <c r="J48" s="468"/>
      <c r="K48" s="467"/>
      <c r="L48" s="470"/>
      <c r="M48" s="471"/>
      <c r="N48" s="472"/>
    </row>
    <row r="49" spans="1:17" ht="15.75" hidden="1" customHeight="1">
      <c r="A49" s="473">
        <v>35</v>
      </c>
      <c r="B49" s="465"/>
      <c r="C49" s="466"/>
      <c r="D49" s="467"/>
      <c r="E49" s="468"/>
      <c r="F49" s="467">
        <f t="shared" si="0"/>
        <v>0</v>
      </c>
      <c r="G49" s="469"/>
      <c r="H49" s="466"/>
      <c r="I49" s="467"/>
      <c r="J49" s="468"/>
      <c r="K49" s="467"/>
      <c r="L49" s="470"/>
      <c r="M49" s="471"/>
      <c r="N49" s="472"/>
    </row>
    <row r="50" spans="1:17" ht="15.75" hidden="1" customHeight="1">
      <c r="A50" s="473">
        <v>36</v>
      </c>
      <c r="B50" s="465"/>
      <c r="C50" s="466"/>
      <c r="D50" s="467"/>
      <c r="E50" s="468"/>
      <c r="F50" s="467">
        <f t="shared" si="0"/>
        <v>0</v>
      </c>
      <c r="G50" s="469"/>
      <c r="H50" s="466"/>
      <c r="I50" s="467"/>
      <c r="J50" s="468"/>
      <c r="K50" s="467"/>
      <c r="L50" s="470"/>
      <c r="M50" s="471"/>
      <c r="N50" s="472"/>
    </row>
    <row r="51" spans="1:17" ht="15.75" hidden="1" customHeight="1">
      <c r="A51" s="473">
        <v>37</v>
      </c>
      <c r="B51" s="465"/>
      <c r="C51" s="466"/>
      <c r="D51" s="467"/>
      <c r="E51" s="468"/>
      <c r="F51" s="467">
        <f t="shared" si="0"/>
        <v>0</v>
      </c>
      <c r="G51" s="469"/>
      <c r="H51" s="466"/>
      <c r="I51" s="467"/>
      <c r="J51" s="468"/>
      <c r="K51" s="467"/>
      <c r="L51" s="470"/>
      <c r="M51" s="471"/>
      <c r="N51" s="472"/>
      <c r="Q51" s="450"/>
    </row>
    <row r="52" spans="1:17" ht="15.75" hidden="1" customHeight="1">
      <c r="A52" s="473">
        <v>38</v>
      </c>
      <c r="B52" s="465"/>
      <c r="C52" s="466"/>
      <c r="D52" s="467"/>
      <c r="E52" s="468"/>
      <c r="F52" s="467">
        <f t="shared" si="0"/>
        <v>0</v>
      </c>
      <c r="G52" s="469"/>
      <c r="H52" s="466"/>
      <c r="I52" s="467"/>
      <c r="J52" s="468"/>
      <c r="K52" s="467"/>
      <c r="L52" s="470"/>
      <c r="M52" s="471"/>
      <c r="N52" s="472"/>
      <c r="Q52" s="450"/>
    </row>
    <row r="53" spans="1:17" ht="15.75" hidden="1" customHeight="1">
      <c r="A53" s="473">
        <v>39</v>
      </c>
      <c r="B53" s="465"/>
      <c r="C53" s="466"/>
      <c r="D53" s="467"/>
      <c r="E53" s="468"/>
      <c r="F53" s="467">
        <f t="shared" si="0"/>
        <v>0</v>
      </c>
      <c r="G53" s="469"/>
      <c r="H53" s="466"/>
      <c r="I53" s="467"/>
      <c r="J53" s="468"/>
      <c r="K53" s="467"/>
      <c r="L53" s="470"/>
      <c r="M53" s="471"/>
      <c r="N53" s="472"/>
    </row>
    <row r="54" spans="1:17" ht="15.75" hidden="1" customHeight="1">
      <c r="A54" s="473">
        <v>40</v>
      </c>
      <c r="B54" s="465"/>
      <c r="C54" s="466"/>
      <c r="D54" s="467"/>
      <c r="E54" s="468"/>
      <c r="F54" s="467">
        <f t="shared" si="0"/>
        <v>0</v>
      </c>
      <c r="G54" s="469"/>
      <c r="H54" s="466"/>
      <c r="I54" s="467"/>
      <c r="J54" s="468"/>
      <c r="K54" s="467"/>
      <c r="L54" s="470"/>
      <c r="M54" s="471"/>
      <c r="N54" s="472"/>
    </row>
    <row r="55" spans="1:17" ht="15.75" hidden="1" customHeight="1">
      <c r="A55" s="473">
        <v>41</v>
      </c>
      <c r="B55" s="474"/>
      <c r="C55" s="466"/>
      <c r="D55" s="467"/>
      <c r="E55" s="468"/>
      <c r="F55" s="467">
        <f t="shared" si="0"/>
        <v>0</v>
      </c>
      <c r="G55" s="469"/>
      <c r="H55" s="466"/>
      <c r="I55" s="467"/>
      <c r="J55" s="468"/>
      <c r="K55" s="467"/>
      <c r="L55" s="470"/>
      <c r="M55" s="471"/>
      <c r="N55" s="472"/>
    </row>
    <row r="56" spans="1:17" ht="15.75" hidden="1" customHeight="1">
      <c r="A56" s="473">
        <v>42</v>
      </c>
      <c r="B56" s="474"/>
      <c r="C56" s="466"/>
      <c r="D56" s="467"/>
      <c r="E56" s="468"/>
      <c r="F56" s="467">
        <f t="shared" si="0"/>
        <v>0</v>
      </c>
      <c r="G56" s="469"/>
      <c r="H56" s="466"/>
      <c r="I56" s="467"/>
      <c r="J56" s="468"/>
      <c r="K56" s="467"/>
      <c r="L56" s="470"/>
      <c r="M56" s="471"/>
      <c r="N56" s="472"/>
    </row>
    <row r="57" spans="1:17" ht="15.75" hidden="1" customHeight="1">
      <c r="A57" s="473">
        <v>43</v>
      </c>
      <c r="B57" s="474"/>
      <c r="C57" s="466"/>
      <c r="D57" s="467"/>
      <c r="E57" s="468"/>
      <c r="F57" s="467">
        <f t="shared" si="0"/>
        <v>0</v>
      </c>
      <c r="G57" s="469"/>
      <c r="H57" s="466"/>
      <c r="I57" s="467"/>
      <c r="J57" s="468"/>
      <c r="K57" s="467"/>
      <c r="L57" s="470"/>
      <c r="M57" s="471"/>
      <c r="N57" s="472"/>
    </row>
    <row r="58" spans="1:17" ht="15.75" hidden="1" customHeight="1">
      <c r="A58" s="473">
        <v>44</v>
      </c>
      <c r="B58" s="474"/>
      <c r="C58" s="466"/>
      <c r="D58" s="467"/>
      <c r="E58" s="468"/>
      <c r="F58" s="467">
        <f t="shared" si="0"/>
        <v>0</v>
      </c>
      <c r="G58" s="469"/>
      <c r="H58" s="466"/>
      <c r="I58" s="467"/>
      <c r="J58" s="468"/>
      <c r="K58" s="467"/>
      <c r="L58" s="470"/>
      <c r="M58" s="471"/>
      <c r="N58" s="472"/>
    </row>
    <row r="59" spans="1:17" ht="15.75" customHeight="1">
      <c r="A59" s="473">
        <v>45</v>
      </c>
      <c r="B59" s="474"/>
      <c r="C59" s="466"/>
      <c r="D59" s="467"/>
      <c r="E59" s="468"/>
      <c r="F59" s="467">
        <f t="shared" si="0"/>
        <v>0</v>
      </c>
      <c r="G59" s="469"/>
      <c r="H59" s="466"/>
      <c r="I59" s="467"/>
      <c r="J59" s="468"/>
      <c r="K59" s="467"/>
      <c r="L59" s="470"/>
      <c r="M59" s="471"/>
      <c r="N59" s="472"/>
    </row>
    <row r="60" spans="1:17" ht="24.75" customHeight="1" thickBot="1">
      <c r="A60" s="704" t="s">
        <v>21</v>
      </c>
      <c r="B60" s="705"/>
      <c r="C60" s="706">
        <f>SUM(F15:F59)</f>
        <v>0</v>
      </c>
      <c r="D60" s="706"/>
      <c r="E60" s="706"/>
      <c r="F60" s="706"/>
      <c r="G60" s="475">
        <f>SUM(G15:G59)</f>
        <v>0</v>
      </c>
      <c r="H60" s="707">
        <f>SUM(K15:K59)</f>
        <v>0</v>
      </c>
      <c r="I60" s="708"/>
      <c r="J60" s="708"/>
      <c r="K60" s="709"/>
      <c r="L60" s="476">
        <f>SUM(L15:L59)</f>
        <v>0</v>
      </c>
      <c r="M60" s="710">
        <f>SUM(N15:N59)</f>
        <v>0</v>
      </c>
      <c r="N60" s="711"/>
    </row>
  </sheetData>
  <mergeCells count="28">
    <mergeCell ref="B8:L9"/>
    <mergeCell ref="D1:K1"/>
    <mergeCell ref="A2:C2"/>
    <mergeCell ref="I2:L2"/>
    <mergeCell ref="A5:A7"/>
    <mergeCell ref="B5:L7"/>
    <mergeCell ref="B10:L10"/>
    <mergeCell ref="A11:B14"/>
    <mergeCell ref="C11:L11"/>
    <mergeCell ref="M11:N12"/>
    <mergeCell ref="C12:G12"/>
    <mergeCell ref="H12:L12"/>
    <mergeCell ref="C13:C14"/>
    <mergeCell ref="D13:D14"/>
    <mergeCell ref="E13:E14"/>
    <mergeCell ref="F13:F14"/>
    <mergeCell ref="M13:M14"/>
    <mergeCell ref="N13:N14"/>
    <mergeCell ref="A60:B60"/>
    <mergeCell ref="C60:F60"/>
    <mergeCell ref="H60:K60"/>
    <mergeCell ref="M60:N60"/>
    <mergeCell ref="G13:G14"/>
    <mergeCell ref="H13:H14"/>
    <mergeCell ref="I13:I14"/>
    <mergeCell ref="J13:J14"/>
    <mergeCell ref="K13:K14"/>
    <mergeCell ref="L13:L14"/>
  </mergeCells>
  <phoneticPr fontId="4"/>
  <dataValidations count="7">
    <dataValidation allowBlank="1" showInputMessage="1" showErrorMessage="1" prompt="常勤職員の場合は時給換算してください。_x000a_（例：1,200円であれば『1200』と入力）" sqref="D15:D59 I15:I59" xr:uid="{9B5389EB-384D-4698-8897-855535709A92}"/>
    <dataValidation allowBlank="1" showInputMessage="1" showErrorMessage="1" prompt="時給単価には含まれていない経費で、人件費として計上すべきものがあれば記入してください。_x000a_（例：時給単価に反映できていない時間外割増分　等）_x000a__x000a_※特にない場合は空欄のままとしてください。" sqref="E15:E59 J15:J59" xr:uid="{0F8DC1A7-8083-4F25-B751-85B73A71861B}"/>
    <dataValidation allowBlank="1" showInputMessage="1" showErrorMessage="1" prompt="公定価格や配置基準補助金が当たっていない非常勤職員で、推進分の時間帯に勤務した時に交通費が発生している人は記載してください。_x000a__x000a_※配置基準の名簿で『延長』としている人が対象です。" sqref="G15:G59" xr:uid="{253C1906-137D-434F-BA5B-F2BA64FCCD09}"/>
    <dataValidation allowBlank="1" showInputMessage="1" showErrorMessage="1" prompt="公定価格や配置基準補助金が当たっていない非常勤職員で、延長保育事業の時間帯に勤務した時に交通費が発生している人は記載してください。_x000a__x000a_※配置基準の名簿で『延長』としている人が対象です。" sqref="L15:L59" xr:uid="{283AF7FC-62FE-4ED3-9257-B24F5794C803}"/>
    <dataValidation allowBlank="1" showInputMessage="1" showErrorMessage="1" prompt="４月分であれば『4』と、５月分であれば『5』…と入力してください。" sqref="D2" xr:uid="{C65E61B0-F6BE-4224-9BE1-64CE3F10263F}"/>
    <dataValidation allowBlank="1" showInputMessage="1" showErrorMessage="1" prompt="施設名を入力してください。" sqref="I2:L2" xr:uid="{45B83540-A02A-49F1-B3FD-04662F6A603D}"/>
    <dataValidation allowBlank="1" showInputMessage="1" showErrorMessage="1" prompt="『19:30』のように入力してください。_x000a__x000a_『職員個別勤務状況確認表』により時間数を算出することが出来ます。" sqref="M15:M59 C15:C59 H15:H59" xr:uid="{2C690685-4DB2-4238-A157-1D6C5393D8BF}"/>
  </dataValidations>
  <pageMargins left="0.51181102362204722" right="0.51181102362204722" top="0.43307086614173229" bottom="0.19685039370078741" header="0.51181102362204722" footer="0.51181102362204722"/>
  <pageSetup paperSize="9" scale="7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A9BCB-D1B3-4177-A300-0673368F398C}">
  <sheetPr codeName="Sheet24">
    <tabColor rgb="FFFFC000"/>
    <pageSetUpPr fitToPage="1"/>
  </sheetPr>
  <dimension ref="A1:T24"/>
  <sheetViews>
    <sheetView showGridLines="0" view="pageBreakPreview" topLeftCell="A13" zoomScale="80" zoomScaleNormal="75" zoomScaleSheetLayoutView="80" workbookViewId="0">
      <selection activeCell="C18" sqref="C18"/>
    </sheetView>
  </sheetViews>
  <sheetFormatPr defaultRowHeight="19.2"/>
  <cols>
    <col min="1" max="1" width="11.77734375" style="135" customWidth="1"/>
    <col min="2" max="2" width="14.6640625" style="135" customWidth="1"/>
    <col min="3" max="8" width="14.44140625" style="135" customWidth="1"/>
    <col min="9" max="256" width="9" style="135"/>
    <col min="257" max="257" width="11.77734375" style="135" customWidth="1"/>
    <col min="258" max="258" width="14.6640625" style="135" customWidth="1"/>
    <col min="259" max="264" width="14.44140625" style="135" customWidth="1"/>
    <col min="265" max="512" width="9" style="135"/>
    <col min="513" max="513" width="11.77734375" style="135" customWidth="1"/>
    <col min="514" max="514" width="14.6640625" style="135" customWidth="1"/>
    <col min="515" max="520" width="14.44140625" style="135" customWidth="1"/>
    <col min="521" max="768" width="9" style="135"/>
    <col min="769" max="769" width="11.77734375" style="135" customWidth="1"/>
    <col min="770" max="770" width="14.6640625" style="135" customWidth="1"/>
    <col min="771" max="776" width="14.44140625" style="135" customWidth="1"/>
    <col min="777" max="1024" width="9" style="135"/>
    <col min="1025" max="1025" width="11.77734375" style="135" customWidth="1"/>
    <col min="1026" max="1026" width="14.6640625" style="135" customWidth="1"/>
    <col min="1027" max="1032" width="14.44140625" style="135" customWidth="1"/>
    <col min="1033" max="1280" width="9" style="135"/>
    <col min="1281" max="1281" width="11.77734375" style="135" customWidth="1"/>
    <col min="1282" max="1282" width="14.6640625" style="135" customWidth="1"/>
    <col min="1283" max="1288" width="14.44140625" style="135" customWidth="1"/>
    <col min="1289" max="1536" width="9" style="135"/>
    <col min="1537" max="1537" width="11.77734375" style="135" customWidth="1"/>
    <col min="1538" max="1538" width="14.6640625" style="135" customWidth="1"/>
    <col min="1539" max="1544" width="14.44140625" style="135" customWidth="1"/>
    <col min="1545" max="1792" width="9" style="135"/>
    <col min="1793" max="1793" width="11.77734375" style="135" customWidth="1"/>
    <col min="1794" max="1794" width="14.6640625" style="135" customWidth="1"/>
    <col min="1795" max="1800" width="14.44140625" style="135" customWidth="1"/>
    <col min="1801" max="2048" width="9" style="135"/>
    <col min="2049" max="2049" width="11.77734375" style="135" customWidth="1"/>
    <col min="2050" max="2050" width="14.6640625" style="135" customWidth="1"/>
    <col min="2051" max="2056" width="14.44140625" style="135" customWidth="1"/>
    <col min="2057" max="2304" width="9" style="135"/>
    <col min="2305" max="2305" width="11.77734375" style="135" customWidth="1"/>
    <col min="2306" max="2306" width="14.6640625" style="135" customWidth="1"/>
    <col min="2307" max="2312" width="14.44140625" style="135" customWidth="1"/>
    <col min="2313" max="2560" width="9" style="135"/>
    <col min="2561" max="2561" width="11.77734375" style="135" customWidth="1"/>
    <col min="2562" max="2562" width="14.6640625" style="135" customWidth="1"/>
    <col min="2563" max="2568" width="14.44140625" style="135" customWidth="1"/>
    <col min="2569" max="2816" width="9" style="135"/>
    <col min="2817" max="2817" width="11.77734375" style="135" customWidth="1"/>
    <col min="2818" max="2818" width="14.6640625" style="135" customWidth="1"/>
    <col min="2819" max="2824" width="14.44140625" style="135" customWidth="1"/>
    <col min="2825" max="3072" width="9" style="135"/>
    <col min="3073" max="3073" width="11.77734375" style="135" customWidth="1"/>
    <col min="3074" max="3074" width="14.6640625" style="135" customWidth="1"/>
    <col min="3075" max="3080" width="14.44140625" style="135" customWidth="1"/>
    <col min="3081" max="3328" width="9" style="135"/>
    <col min="3329" max="3329" width="11.77734375" style="135" customWidth="1"/>
    <col min="3330" max="3330" width="14.6640625" style="135" customWidth="1"/>
    <col min="3331" max="3336" width="14.44140625" style="135" customWidth="1"/>
    <col min="3337" max="3584" width="9" style="135"/>
    <col min="3585" max="3585" width="11.77734375" style="135" customWidth="1"/>
    <col min="3586" max="3586" width="14.6640625" style="135" customWidth="1"/>
    <col min="3587" max="3592" width="14.44140625" style="135" customWidth="1"/>
    <col min="3593" max="3840" width="9" style="135"/>
    <col min="3841" max="3841" width="11.77734375" style="135" customWidth="1"/>
    <col min="3842" max="3842" width="14.6640625" style="135" customWidth="1"/>
    <col min="3843" max="3848" width="14.44140625" style="135" customWidth="1"/>
    <col min="3849" max="4096" width="9" style="135"/>
    <col min="4097" max="4097" width="11.77734375" style="135" customWidth="1"/>
    <col min="4098" max="4098" width="14.6640625" style="135" customWidth="1"/>
    <col min="4099" max="4104" width="14.44140625" style="135" customWidth="1"/>
    <col min="4105" max="4352" width="9" style="135"/>
    <col min="4353" max="4353" width="11.77734375" style="135" customWidth="1"/>
    <col min="4354" max="4354" width="14.6640625" style="135" customWidth="1"/>
    <col min="4355" max="4360" width="14.44140625" style="135" customWidth="1"/>
    <col min="4361" max="4608" width="9" style="135"/>
    <col min="4609" max="4609" width="11.77734375" style="135" customWidth="1"/>
    <col min="4610" max="4610" width="14.6640625" style="135" customWidth="1"/>
    <col min="4611" max="4616" width="14.44140625" style="135" customWidth="1"/>
    <col min="4617" max="4864" width="9" style="135"/>
    <col min="4865" max="4865" width="11.77734375" style="135" customWidth="1"/>
    <col min="4866" max="4866" width="14.6640625" style="135" customWidth="1"/>
    <col min="4867" max="4872" width="14.44140625" style="135" customWidth="1"/>
    <col min="4873" max="5120" width="9" style="135"/>
    <col min="5121" max="5121" width="11.77734375" style="135" customWidth="1"/>
    <col min="5122" max="5122" width="14.6640625" style="135" customWidth="1"/>
    <col min="5123" max="5128" width="14.44140625" style="135" customWidth="1"/>
    <col min="5129" max="5376" width="9" style="135"/>
    <col min="5377" max="5377" width="11.77734375" style="135" customWidth="1"/>
    <col min="5378" max="5378" width="14.6640625" style="135" customWidth="1"/>
    <col min="5379" max="5384" width="14.44140625" style="135" customWidth="1"/>
    <col min="5385" max="5632" width="9" style="135"/>
    <col min="5633" max="5633" width="11.77734375" style="135" customWidth="1"/>
    <col min="5634" max="5634" width="14.6640625" style="135" customWidth="1"/>
    <col min="5635" max="5640" width="14.44140625" style="135" customWidth="1"/>
    <col min="5641" max="5888" width="9" style="135"/>
    <col min="5889" max="5889" width="11.77734375" style="135" customWidth="1"/>
    <col min="5890" max="5890" width="14.6640625" style="135" customWidth="1"/>
    <col min="5891" max="5896" width="14.44140625" style="135" customWidth="1"/>
    <col min="5897" max="6144" width="9" style="135"/>
    <col min="6145" max="6145" width="11.77734375" style="135" customWidth="1"/>
    <col min="6146" max="6146" width="14.6640625" style="135" customWidth="1"/>
    <col min="6147" max="6152" width="14.44140625" style="135" customWidth="1"/>
    <col min="6153" max="6400" width="9" style="135"/>
    <col min="6401" max="6401" width="11.77734375" style="135" customWidth="1"/>
    <col min="6402" max="6402" width="14.6640625" style="135" customWidth="1"/>
    <col min="6403" max="6408" width="14.44140625" style="135" customWidth="1"/>
    <col min="6409" max="6656" width="9" style="135"/>
    <col min="6657" max="6657" width="11.77734375" style="135" customWidth="1"/>
    <col min="6658" max="6658" width="14.6640625" style="135" customWidth="1"/>
    <col min="6659" max="6664" width="14.44140625" style="135" customWidth="1"/>
    <col min="6665" max="6912" width="9" style="135"/>
    <col min="6913" max="6913" width="11.77734375" style="135" customWidth="1"/>
    <col min="6914" max="6914" width="14.6640625" style="135" customWidth="1"/>
    <col min="6915" max="6920" width="14.44140625" style="135" customWidth="1"/>
    <col min="6921" max="7168" width="9" style="135"/>
    <col min="7169" max="7169" width="11.77734375" style="135" customWidth="1"/>
    <col min="7170" max="7170" width="14.6640625" style="135" customWidth="1"/>
    <col min="7171" max="7176" width="14.44140625" style="135" customWidth="1"/>
    <col min="7177" max="7424" width="9" style="135"/>
    <col min="7425" max="7425" width="11.77734375" style="135" customWidth="1"/>
    <col min="7426" max="7426" width="14.6640625" style="135" customWidth="1"/>
    <col min="7427" max="7432" width="14.44140625" style="135" customWidth="1"/>
    <col min="7433" max="7680" width="9" style="135"/>
    <col min="7681" max="7681" width="11.77734375" style="135" customWidth="1"/>
    <col min="7682" max="7682" width="14.6640625" style="135" customWidth="1"/>
    <col min="7683" max="7688" width="14.44140625" style="135" customWidth="1"/>
    <col min="7689" max="7936" width="9" style="135"/>
    <col min="7937" max="7937" width="11.77734375" style="135" customWidth="1"/>
    <col min="7938" max="7938" width="14.6640625" style="135" customWidth="1"/>
    <col min="7939" max="7944" width="14.44140625" style="135" customWidth="1"/>
    <col min="7945" max="8192" width="9" style="135"/>
    <col min="8193" max="8193" width="11.77734375" style="135" customWidth="1"/>
    <col min="8194" max="8194" width="14.6640625" style="135" customWidth="1"/>
    <col min="8195" max="8200" width="14.44140625" style="135" customWidth="1"/>
    <col min="8201" max="8448" width="9" style="135"/>
    <col min="8449" max="8449" width="11.77734375" style="135" customWidth="1"/>
    <col min="8450" max="8450" width="14.6640625" style="135" customWidth="1"/>
    <col min="8451" max="8456" width="14.44140625" style="135" customWidth="1"/>
    <col min="8457" max="8704" width="9" style="135"/>
    <col min="8705" max="8705" width="11.77734375" style="135" customWidth="1"/>
    <col min="8706" max="8706" width="14.6640625" style="135" customWidth="1"/>
    <col min="8707" max="8712" width="14.44140625" style="135" customWidth="1"/>
    <col min="8713" max="8960" width="9" style="135"/>
    <col min="8961" max="8961" width="11.77734375" style="135" customWidth="1"/>
    <col min="8962" max="8962" width="14.6640625" style="135" customWidth="1"/>
    <col min="8963" max="8968" width="14.44140625" style="135" customWidth="1"/>
    <col min="8969" max="9216" width="9" style="135"/>
    <col min="9217" max="9217" width="11.77734375" style="135" customWidth="1"/>
    <col min="9218" max="9218" width="14.6640625" style="135" customWidth="1"/>
    <col min="9219" max="9224" width="14.44140625" style="135" customWidth="1"/>
    <col min="9225" max="9472" width="9" style="135"/>
    <col min="9473" max="9473" width="11.77734375" style="135" customWidth="1"/>
    <col min="9474" max="9474" width="14.6640625" style="135" customWidth="1"/>
    <col min="9475" max="9480" width="14.44140625" style="135" customWidth="1"/>
    <col min="9481" max="9728" width="9" style="135"/>
    <col min="9729" max="9729" width="11.77734375" style="135" customWidth="1"/>
    <col min="9730" max="9730" width="14.6640625" style="135" customWidth="1"/>
    <col min="9731" max="9736" width="14.44140625" style="135" customWidth="1"/>
    <col min="9737" max="9984" width="9" style="135"/>
    <col min="9985" max="9985" width="11.77734375" style="135" customWidth="1"/>
    <col min="9986" max="9986" width="14.6640625" style="135" customWidth="1"/>
    <col min="9987" max="9992" width="14.44140625" style="135" customWidth="1"/>
    <col min="9993" max="10240" width="9" style="135"/>
    <col min="10241" max="10241" width="11.77734375" style="135" customWidth="1"/>
    <col min="10242" max="10242" width="14.6640625" style="135" customWidth="1"/>
    <col min="10243" max="10248" width="14.44140625" style="135" customWidth="1"/>
    <col min="10249" max="10496" width="9" style="135"/>
    <col min="10497" max="10497" width="11.77734375" style="135" customWidth="1"/>
    <col min="10498" max="10498" width="14.6640625" style="135" customWidth="1"/>
    <col min="10499" max="10504" width="14.44140625" style="135" customWidth="1"/>
    <col min="10505" max="10752" width="9" style="135"/>
    <col min="10753" max="10753" width="11.77734375" style="135" customWidth="1"/>
    <col min="10754" max="10754" width="14.6640625" style="135" customWidth="1"/>
    <col min="10755" max="10760" width="14.44140625" style="135" customWidth="1"/>
    <col min="10761" max="11008" width="9" style="135"/>
    <col min="11009" max="11009" width="11.77734375" style="135" customWidth="1"/>
    <col min="11010" max="11010" width="14.6640625" style="135" customWidth="1"/>
    <col min="11011" max="11016" width="14.44140625" style="135" customWidth="1"/>
    <col min="11017" max="11264" width="9" style="135"/>
    <col min="11265" max="11265" width="11.77734375" style="135" customWidth="1"/>
    <col min="11266" max="11266" width="14.6640625" style="135" customWidth="1"/>
    <col min="11267" max="11272" width="14.44140625" style="135" customWidth="1"/>
    <col min="11273" max="11520" width="9" style="135"/>
    <col min="11521" max="11521" width="11.77734375" style="135" customWidth="1"/>
    <col min="11522" max="11522" width="14.6640625" style="135" customWidth="1"/>
    <col min="11523" max="11528" width="14.44140625" style="135" customWidth="1"/>
    <col min="11529" max="11776" width="9" style="135"/>
    <col min="11777" max="11777" width="11.77734375" style="135" customWidth="1"/>
    <col min="11778" max="11778" width="14.6640625" style="135" customWidth="1"/>
    <col min="11779" max="11784" width="14.44140625" style="135" customWidth="1"/>
    <col min="11785" max="12032" width="9" style="135"/>
    <col min="12033" max="12033" width="11.77734375" style="135" customWidth="1"/>
    <col min="12034" max="12034" width="14.6640625" style="135" customWidth="1"/>
    <col min="12035" max="12040" width="14.44140625" style="135" customWidth="1"/>
    <col min="12041" max="12288" width="9" style="135"/>
    <col min="12289" max="12289" width="11.77734375" style="135" customWidth="1"/>
    <col min="12290" max="12290" width="14.6640625" style="135" customWidth="1"/>
    <col min="12291" max="12296" width="14.44140625" style="135" customWidth="1"/>
    <col min="12297" max="12544" width="9" style="135"/>
    <col min="12545" max="12545" width="11.77734375" style="135" customWidth="1"/>
    <col min="12546" max="12546" width="14.6640625" style="135" customWidth="1"/>
    <col min="12547" max="12552" width="14.44140625" style="135" customWidth="1"/>
    <col min="12553" max="12800" width="9" style="135"/>
    <col min="12801" max="12801" width="11.77734375" style="135" customWidth="1"/>
    <col min="12802" max="12802" width="14.6640625" style="135" customWidth="1"/>
    <col min="12803" max="12808" width="14.44140625" style="135" customWidth="1"/>
    <col min="12809" max="13056" width="9" style="135"/>
    <col min="13057" max="13057" width="11.77734375" style="135" customWidth="1"/>
    <col min="13058" max="13058" width="14.6640625" style="135" customWidth="1"/>
    <col min="13059" max="13064" width="14.44140625" style="135" customWidth="1"/>
    <col min="13065" max="13312" width="9" style="135"/>
    <col min="13313" max="13313" width="11.77734375" style="135" customWidth="1"/>
    <col min="13314" max="13314" width="14.6640625" style="135" customWidth="1"/>
    <col min="13315" max="13320" width="14.44140625" style="135" customWidth="1"/>
    <col min="13321" max="13568" width="9" style="135"/>
    <col min="13569" max="13569" width="11.77734375" style="135" customWidth="1"/>
    <col min="13570" max="13570" width="14.6640625" style="135" customWidth="1"/>
    <col min="13571" max="13576" width="14.44140625" style="135" customWidth="1"/>
    <col min="13577" max="13824" width="9" style="135"/>
    <col min="13825" max="13825" width="11.77734375" style="135" customWidth="1"/>
    <col min="13826" max="13826" width="14.6640625" style="135" customWidth="1"/>
    <col min="13827" max="13832" width="14.44140625" style="135" customWidth="1"/>
    <col min="13833" max="14080" width="9" style="135"/>
    <col min="14081" max="14081" width="11.77734375" style="135" customWidth="1"/>
    <col min="14082" max="14082" width="14.6640625" style="135" customWidth="1"/>
    <col min="14083" max="14088" width="14.44140625" style="135" customWidth="1"/>
    <col min="14089" max="14336" width="9" style="135"/>
    <col min="14337" max="14337" width="11.77734375" style="135" customWidth="1"/>
    <col min="14338" max="14338" width="14.6640625" style="135" customWidth="1"/>
    <col min="14339" max="14344" width="14.44140625" style="135" customWidth="1"/>
    <col min="14345" max="14592" width="9" style="135"/>
    <col min="14593" max="14593" width="11.77734375" style="135" customWidth="1"/>
    <col min="14594" max="14594" width="14.6640625" style="135" customWidth="1"/>
    <col min="14595" max="14600" width="14.44140625" style="135" customWidth="1"/>
    <col min="14601" max="14848" width="9" style="135"/>
    <col min="14849" max="14849" width="11.77734375" style="135" customWidth="1"/>
    <col min="14850" max="14850" width="14.6640625" style="135" customWidth="1"/>
    <col min="14851" max="14856" width="14.44140625" style="135" customWidth="1"/>
    <col min="14857" max="15104" width="9" style="135"/>
    <col min="15105" max="15105" width="11.77734375" style="135" customWidth="1"/>
    <col min="15106" max="15106" width="14.6640625" style="135" customWidth="1"/>
    <col min="15107" max="15112" width="14.44140625" style="135" customWidth="1"/>
    <col min="15113" max="15360" width="9" style="135"/>
    <col min="15361" max="15361" width="11.77734375" style="135" customWidth="1"/>
    <col min="15362" max="15362" width="14.6640625" style="135" customWidth="1"/>
    <col min="15363" max="15368" width="14.44140625" style="135" customWidth="1"/>
    <col min="15369" max="15616" width="9" style="135"/>
    <col min="15617" max="15617" width="11.77734375" style="135" customWidth="1"/>
    <col min="15618" max="15618" width="14.6640625" style="135" customWidth="1"/>
    <col min="15619" max="15624" width="14.44140625" style="135" customWidth="1"/>
    <col min="15625" max="15872" width="9" style="135"/>
    <col min="15873" max="15873" width="11.77734375" style="135" customWidth="1"/>
    <col min="15874" max="15874" width="14.6640625" style="135" customWidth="1"/>
    <col min="15875" max="15880" width="14.44140625" style="135" customWidth="1"/>
    <col min="15881" max="16128" width="9" style="135"/>
    <col min="16129" max="16129" width="11.77734375" style="135" customWidth="1"/>
    <col min="16130" max="16130" width="14.6640625" style="135" customWidth="1"/>
    <col min="16131" max="16136" width="14.44140625" style="135" customWidth="1"/>
    <col min="16137" max="16384" width="9" style="135"/>
  </cols>
  <sheetData>
    <row r="1" spans="1:20" ht="39" customHeight="1">
      <c r="A1" s="746" t="s">
        <v>264</v>
      </c>
      <c r="B1" s="746"/>
      <c r="C1" s="347" t="s">
        <v>265</v>
      </c>
      <c r="D1" s="347"/>
      <c r="E1" s="347"/>
      <c r="F1" s="347"/>
      <c r="G1" s="347"/>
      <c r="H1" s="347"/>
    </row>
    <row r="2" spans="1:20" ht="24.75" customHeight="1" thickBot="1">
      <c r="A2" s="348" t="s">
        <v>266</v>
      </c>
      <c r="B2" s="348"/>
      <c r="C2" s="348"/>
      <c r="D2" s="348"/>
      <c r="E2" s="348"/>
      <c r="F2" s="348"/>
      <c r="G2" s="348"/>
      <c r="H2" s="348"/>
    </row>
    <row r="3" spans="1:20" ht="42" customHeight="1">
      <c r="A3" s="747"/>
      <c r="B3" s="748"/>
      <c r="C3" s="349" t="s">
        <v>11</v>
      </c>
      <c r="D3" s="349" t="s">
        <v>12</v>
      </c>
      <c r="E3" s="349" t="s">
        <v>13</v>
      </c>
      <c r="F3" s="349" t="s">
        <v>267</v>
      </c>
      <c r="G3" s="350" t="s">
        <v>21</v>
      </c>
      <c r="H3" s="351" t="s">
        <v>268</v>
      </c>
    </row>
    <row r="4" spans="1:20" ht="37.5" customHeight="1">
      <c r="A4" s="352" t="s">
        <v>269</v>
      </c>
      <c r="B4" s="353" t="str">
        <f>T4</f>
        <v>エラー</v>
      </c>
      <c r="C4" s="237"/>
      <c r="D4" s="237"/>
      <c r="E4" s="237"/>
      <c r="F4" s="237"/>
      <c r="G4" s="392">
        <v>1</v>
      </c>
      <c r="H4" s="238"/>
      <c r="I4" s="135" t="s">
        <v>330</v>
      </c>
      <c r="R4" s="135">
        <f>'説明（入力箇所有　必ずお読みください）'!C20</f>
        <v>0</v>
      </c>
      <c r="S4" s="135">
        <f>IF(R4="７：００～１８：００",1,IF(R4="７：１５～１８：１５",2,IF(R4="７：３０～１８：３０",3,0)))</f>
        <v>0</v>
      </c>
      <c r="T4" s="135" t="str">
        <f>IF($S$4=1,"18:15",IF($S$4=2,"18:30",IF($S$4=3,"18:45","エラー")))</f>
        <v>エラー</v>
      </c>
    </row>
    <row r="5" spans="1:20" ht="37.5" customHeight="1">
      <c r="A5" s="352" t="s">
        <v>270</v>
      </c>
      <c r="B5" s="353" t="str">
        <f>T5</f>
        <v>エラー</v>
      </c>
      <c r="C5" s="237"/>
      <c r="D5" s="237"/>
      <c r="E5" s="237"/>
      <c r="F5" s="237"/>
      <c r="G5" s="392">
        <v>2</v>
      </c>
      <c r="H5" s="238"/>
      <c r="I5" s="135" t="s">
        <v>330</v>
      </c>
      <c r="T5" s="135" t="str">
        <f>IF($S$4=1,"18:31",IF($S$4=2,"18:46",IF($S$4=3,"19:01","エラー")))</f>
        <v>エラー</v>
      </c>
    </row>
    <row r="6" spans="1:20" ht="37.5" customHeight="1">
      <c r="A6" s="352" t="s">
        <v>271</v>
      </c>
      <c r="B6" s="353" t="str">
        <f t="shared" ref="B6:B7" si="0">T6</f>
        <v>エラー</v>
      </c>
      <c r="C6" s="237"/>
      <c r="D6" s="237"/>
      <c r="E6" s="237"/>
      <c r="F6" s="237"/>
      <c r="G6" s="393">
        <v>3</v>
      </c>
      <c r="H6" s="238"/>
      <c r="I6" s="135" t="s">
        <v>330</v>
      </c>
      <c r="T6" s="135" t="str">
        <f>IF($S$4=1,"19:31",IF($S$4=2,"19:46",IF($S$4=3,"20:01","エラー")))</f>
        <v>エラー</v>
      </c>
    </row>
    <row r="7" spans="1:20" ht="37.5" customHeight="1" thickBot="1">
      <c r="A7" s="354" t="s">
        <v>272</v>
      </c>
      <c r="B7" s="547" t="str">
        <f t="shared" si="0"/>
        <v>エラー</v>
      </c>
      <c r="C7" s="239"/>
      <c r="D7" s="239"/>
      <c r="E7" s="239"/>
      <c r="F7" s="239"/>
      <c r="G7" s="394">
        <v>4</v>
      </c>
      <c r="H7" s="240"/>
      <c r="I7" s="135" t="s">
        <v>330</v>
      </c>
      <c r="T7" s="135" t="str">
        <f>IF($S$4=1,"20:31",IF($S$4=2,"20:46",IF($S$4=3,"21:01","エラー")))</f>
        <v>エラー</v>
      </c>
    </row>
    <row r="8" spans="1:20" ht="26.25" customHeight="1">
      <c r="B8" s="241"/>
      <c r="C8" s="242"/>
      <c r="E8" s="243"/>
      <c r="F8" s="243"/>
    </row>
    <row r="9" spans="1:20" ht="39" customHeight="1">
      <c r="A9" s="746" t="s">
        <v>264</v>
      </c>
      <c r="B9" s="746"/>
      <c r="C9" s="347" t="s">
        <v>265</v>
      </c>
      <c r="D9" s="347"/>
      <c r="E9" s="347"/>
      <c r="F9" s="347"/>
      <c r="G9" s="347"/>
      <c r="H9" s="347"/>
    </row>
    <row r="10" spans="1:20" ht="28.5" customHeight="1" thickBot="1">
      <c r="A10" s="244" t="s">
        <v>273</v>
      </c>
      <c r="E10" s="243"/>
      <c r="F10" s="243"/>
    </row>
    <row r="11" spans="1:20" ht="42" customHeight="1">
      <c r="A11" s="749"/>
      <c r="B11" s="750"/>
      <c r="C11" s="234" t="s">
        <v>11</v>
      </c>
      <c r="D11" s="234" t="s">
        <v>12</v>
      </c>
      <c r="E11" s="234" t="s">
        <v>13</v>
      </c>
      <c r="F11" s="234" t="s">
        <v>267</v>
      </c>
      <c r="G11" s="235" t="s">
        <v>21</v>
      </c>
      <c r="H11" s="236" t="s">
        <v>268</v>
      </c>
    </row>
    <row r="12" spans="1:20" ht="42" customHeight="1">
      <c r="A12" s="245" t="s">
        <v>274</v>
      </c>
      <c r="B12" s="246">
        <v>0.33333333333333331</v>
      </c>
      <c r="C12" s="382">
        <v>25</v>
      </c>
      <c r="D12" s="382">
        <v>26</v>
      </c>
      <c r="E12" s="382">
        <v>27</v>
      </c>
      <c r="F12" s="382">
        <v>28</v>
      </c>
      <c r="G12" s="247"/>
      <c r="H12" s="238"/>
      <c r="I12" s="135" t="s">
        <v>331</v>
      </c>
      <c r="J12" s="261"/>
      <c r="K12" s="131"/>
      <c r="L12" s="131"/>
      <c r="M12" s="131"/>
      <c r="N12" s="131"/>
      <c r="O12" s="131"/>
    </row>
    <row r="13" spans="1:20" ht="42" customHeight="1" thickBot="1">
      <c r="A13" s="248" t="s">
        <v>275</v>
      </c>
      <c r="B13" s="249">
        <v>0.70833333333333337</v>
      </c>
      <c r="C13" s="383">
        <v>30</v>
      </c>
      <c r="D13" s="383">
        <v>31</v>
      </c>
      <c r="E13" s="383">
        <v>32</v>
      </c>
      <c r="F13" s="383">
        <v>33</v>
      </c>
      <c r="G13" s="250"/>
      <c r="H13" s="240"/>
      <c r="I13" s="135" t="s">
        <v>331</v>
      </c>
      <c r="J13" s="292"/>
      <c r="K13" s="261"/>
      <c r="L13" s="261"/>
      <c r="M13" s="261"/>
      <c r="N13" s="261"/>
      <c r="O13" s="261"/>
    </row>
    <row r="14" spans="1:20" ht="24.75" customHeight="1">
      <c r="B14" s="241"/>
      <c r="C14" s="251"/>
      <c r="D14" s="251"/>
      <c r="E14" s="251"/>
      <c r="F14" s="251"/>
      <c r="G14" s="251"/>
      <c r="H14" s="251"/>
      <c r="J14" s="261"/>
      <c r="K14" s="261"/>
      <c r="L14" s="261"/>
      <c r="M14" s="261"/>
      <c r="N14" s="261"/>
      <c r="O14" s="261"/>
    </row>
    <row r="15" spans="1:20" ht="20.25" customHeight="1">
      <c r="A15" s="744" t="s">
        <v>276</v>
      </c>
      <c r="B15" s="745" t="s">
        <v>277</v>
      </c>
      <c r="C15" s="745"/>
      <c r="D15" s="745"/>
      <c r="E15" s="745"/>
      <c r="F15" s="745"/>
      <c r="G15" s="745"/>
      <c r="H15" s="745"/>
      <c r="J15" s="261"/>
      <c r="K15" s="261"/>
      <c r="L15" s="261"/>
      <c r="M15" s="261"/>
      <c r="N15" s="261"/>
      <c r="O15" s="261"/>
    </row>
    <row r="16" spans="1:20" ht="20.25" customHeight="1">
      <c r="A16" s="744"/>
      <c r="B16" s="745"/>
      <c r="C16" s="745"/>
      <c r="D16" s="745"/>
      <c r="E16" s="745"/>
      <c r="F16" s="745"/>
      <c r="G16" s="745"/>
      <c r="H16" s="745"/>
      <c r="J16" s="261"/>
      <c r="K16" s="261"/>
      <c r="L16" s="261"/>
      <c r="M16" s="261"/>
      <c r="N16" s="261"/>
      <c r="O16" s="261"/>
    </row>
    <row r="17" spans="1:15">
      <c r="B17" s="89" t="s">
        <v>278</v>
      </c>
      <c r="C17" s="89"/>
      <c r="D17" s="89"/>
      <c r="J17" s="261"/>
      <c r="K17" s="261"/>
      <c r="L17" s="261"/>
      <c r="M17" s="261"/>
      <c r="N17" s="261"/>
      <c r="O17" s="261"/>
    </row>
    <row r="18" spans="1:15">
      <c r="B18" s="186" t="s">
        <v>279</v>
      </c>
      <c r="J18" s="261"/>
      <c r="K18" s="261"/>
      <c r="L18" s="261"/>
      <c r="M18" s="261"/>
      <c r="N18" s="261"/>
      <c r="O18" s="261"/>
    </row>
    <row r="19" spans="1:15">
      <c r="A19" s="252" t="s">
        <v>280</v>
      </c>
      <c r="B19" s="89" t="s">
        <v>281</v>
      </c>
      <c r="J19" s="131"/>
      <c r="K19" s="261"/>
      <c r="L19" s="261"/>
      <c r="M19" s="261"/>
      <c r="N19" s="261"/>
      <c r="O19" s="261"/>
    </row>
    <row r="23" spans="1:15">
      <c r="A23" s="135" t="s">
        <v>308</v>
      </c>
      <c r="C23" s="135">
        <f>G4</f>
        <v>1</v>
      </c>
      <c r="D23" s="135">
        <f>G5</f>
        <v>2</v>
      </c>
      <c r="E23" s="135">
        <f>G6</f>
        <v>3</v>
      </c>
      <c r="F23" s="135">
        <f>G7</f>
        <v>4</v>
      </c>
    </row>
    <row r="24" spans="1:15">
      <c r="A24" s="135" t="s">
        <v>307</v>
      </c>
    </row>
  </sheetData>
  <sheetProtection selectLockedCells="1"/>
  <mergeCells count="6">
    <mergeCell ref="A15:A16"/>
    <mergeCell ref="B15:H16"/>
    <mergeCell ref="A1:B1"/>
    <mergeCell ref="A3:B3"/>
    <mergeCell ref="A11:B11"/>
    <mergeCell ref="A9:B9"/>
  </mergeCells>
  <phoneticPr fontId="4"/>
  <printOptions horizontalCentered="1" verticalCentered="1"/>
  <pageMargins left="0.62992125984251968" right="0.62992125984251968" top="1.1023622047244095" bottom="0.98425196850393704" header="0.55118110236220474" footer="0.51181102362204722"/>
  <pageSetup paperSize="9" scale="68" orientation="landscape" horizontalDpi="400" verticalDpi="4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1EBF7-C02A-448D-B4B9-38E1A2DC1CAA}">
  <sheetPr codeName="Sheet1">
    <tabColor rgb="FFFFFF00"/>
    <pageSetUpPr fitToPage="1"/>
  </sheetPr>
  <dimension ref="A1:AF29"/>
  <sheetViews>
    <sheetView view="pageBreakPreview" zoomScale="70" zoomScaleNormal="75" zoomScaleSheetLayoutView="70" workbookViewId="0">
      <selection activeCell="A4" sqref="A4:D4"/>
    </sheetView>
  </sheetViews>
  <sheetFormatPr defaultColWidth="9" defaultRowHeight="13.2"/>
  <cols>
    <col min="1" max="1" width="10.6640625" style="89" customWidth="1"/>
    <col min="2" max="7" width="7.33203125" style="89" customWidth="1"/>
    <col min="8" max="8" width="7" style="89" customWidth="1"/>
    <col min="9" max="9" width="7.33203125" style="89" customWidth="1"/>
    <col min="10" max="14" width="8.21875" style="89" customWidth="1"/>
    <col min="15" max="15" width="7" style="89" customWidth="1"/>
    <col min="16" max="21" width="7.33203125" style="89" customWidth="1"/>
    <col min="22" max="22" width="6.88671875" style="89" customWidth="1"/>
    <col min="23" max="23" width="4" style="89" customWidth="1"/>
    <col min="24" max="24" width="8.109375" style="89" customWidth="1"/>
    <col min="25" max="29" width="7.33203125" style="89" customWidth="1"/>
    <col min="30" max="16384" width="9" style="89"/>
  </cols>
  <sheetData>
    <row r="1" spans="1:32">
      <c r="X1" s="578"/>
      <c r="Y1" s="578"/>
      <c r="Z1" s="578"/>
      <c r="AA1" s="578"/>
      <c r="AB1" s="578"/>
      <c r="AC1" s="578"/>
      <c r="AD1" s="578"/>
    </row>
    <row r="2" spans="1:32" ht="18.75" customHeight="1">
      <c r="A2" s="141" t="s">
        <v>282</v>
      </c>
      <c r="B2" s="579"/>
      <c r="C2" s="579"/>
      <c r="D2" s="751" t="s">
        <v>283</v>
      </c>
      <c r="E2" s="751"/>
      <c r="F2" s="751"/>
      <c r="G2" s="751"/>
      <c r="H2" s="751"/>
      <c r="I2" s="751"/>
      <c r="J2" s="751"/>
      <c r="K2" s="751"/>
      <c r="L2" s="751"/>
      <c r="M2" s="751"/>
      <c r="N2" s="751"/>
      <c r="O2" s="751"/>
      <c r="P2" s="751"/>
      <c r="Q2" s="751"/>
      <c r="R2" s="751"/>
      <c r="S2" s="579"/>
      <c r="T2" s="579"/>
      <c r="U2" s="579"/>
      <c r="V2" s="579"/>
      <c r="W2" s="579"/>
      <c r="X2" s="578"/>
      <c r="Y2" s="578"/>
      <c r="Z2" s="578"/>
      <c r="AA2" s="578"/>
      <c r="AB2" s="578"/>
      <c r="AC2" s="578"/>
      <c r="AD2" s="578"/>
    </row>
    <row r="3" spans="1:32" ht="7.2" customHeight="1">
      <c r="A3" s="580"/>
      <c r="B3" s="580"/>
      <c r="C3" s="580"/>
      <c r="D3" s="580"/>
      <c r="E3" s="580"/>
      <c r="F3" s="580"/>
      <c r="G3" s="580"/>
      <c r="H3" s="580"/>
      <c r="I3" s="580"/>
      <c r="J3" s="580"/>
      <c r="K3" s="580"/>
      <c r="L3" s="580"/>
      <c r="M3" s="580"/>
      <c r="N3" s="580"/>
      <c r="O3" s="580"/>
      <c r="P3" s="580"/>
      <c r="Q3" s="580"/>
      <c r="R3" s="580"/>
      <c r="S3" s="580"/>
      <c r="T3" s="580"/>
      <c r="U3" s="580"/>
      <c r="V3" s="580"/>
      <c r="W3" s="580"/>
      <c r="X3" s="578"/>
      <c r="Y3" s="578"/>
      <c r="Z3" s="578"/>
      <c r="AA3" s="578"/>
      <c r="AB3" s="578"/>
      <c r="AC3" s="578"/>
      <c r="AD3" s="578"/>
    </row>
    <row r="4" spans="1:32" ht="19.2">
      <c r="A4" s="752"/>
      <c r="B4" s="752"/>
      <c r="C4" s="582"/>
      <c r="D4" s="583"/>
      <c r="E4" s="581"/>
      <c r="F4" s="257"/>
      <c r="G4" s="257"/>
      <c r="H4" s="257"/>
      <c r="I4" s="257"/>
      <c r="J4" s="257"/>
      <c r="L4" s="233"/>
      <c r="M4" s="233"/>
      <c r="N4" s="753" t="s">
        <v>2</v>
      </c>
      <c r="O4" s="753"/>
      <c r="P4" s="754"/>
      <c r="Q4" s="754"/>
      <c r="R4" s="754"/>
      <c r="S4" s="754"/>
      <c r="T4" s="754"/>
      <c r="U4" s="754"/>
      <c r="V4" s="754"/>
      <c r="X4" s="578"/>
      <c r="Y4" s="578"/>
      <c r="Z4" s="578"/>
      <c r="AA4" s="578"/>
      <c r="AB4" s="578"/>
      <c r="AC4" s="578"/>
      <c r="AD4" s="578"/>
    </row>
    <row r="5" spans="1:32" ht="10.95" customHeight="1">
      <c r="A5" s="581"/>
      <c r="B5" s="581"/>
      <c r="C5" s="583"/>
      <c r="D5" s="583"/>
      <c r="E5" s="581"/>
      <c r="F5" s="257"/>
      <c r="G5" s="257"/>
      <c r="H5" s="257"/>
      <c r="I5" s="257"/>
      <c r="J5" s="257"/>
      <c r="L5" s="233"/>
      <c r="M5" s="233"/>
      <c r="N5" s="233"/>
      <c r="O5" s="233"/>
      <c r="P5" s="232"/>
      <c r="Q5" s="232"/>
      <c r="R5" s="232"/>
      <c r="S5" s="232"/>
      <c r="T5" s="232"/>
      <c r="U5" s="232"/>
      <c r="V5" s="232"/>
      <c r="X5" s="578"/>
      <c r="Y5" s="578"/>
      <c r="Z5" s="578"/>
      <c r="AA5" s="578"/>
      <c r="AB5" s="578"/>
      <c r="AC5" s="578"/>
      <c r="AD5" s="578"/>
    </row>
    <row r="6" spans="1:32" ht="19.2">
      <c r="A6" s="584" t="s">
        <v>1772</v>
      </c>
      <c r="B6" s="257"/>
      <c r="C6" s="257"/>
      <c r="D6" s="257"/>
      <c r="E6" s="257"/>
      <c r="F6" s="257"/>
      <c r="G6" s="257"/>
      <c r="J6" s="257"/>
      <c r="L6" s="233"/>
      <c r="M6" s="233"/>
      <c r="N6" s="233"/>
      <c r="O6" s="233"/>
      <c r="P6" s="232"/>
      <c r="Q6" s="232"/>
      <c r="R6" s="232"/>
      <c r="S6" s="232"/>
      <c r="T6" s="232"/>
      <c r="U6" s="232"/>
      <c r="V6" s="232"/>
      <c r="X6" s="578"/>
      <c r="Y6" s="578"/>
      <c r="Z6" s="578"/>
      <c r="AA6" s="578"/>
      <c r="AB6" s="578"/>
      <c r="AC6" s="578"/>
      <c r="AD6" s="578"/>
    </row>
    <row r="7" spans="1:32" ht="9.6" customHeight="1">
      <c r="A7" s="257"/>
      <c r="B7" s="257"/>
      <c r="C7" s="257"/>
      <c r="D7" s="584"/>
      <c r="E7" s="257"/>
      <c r="F7" s="257"/>
      <c r="G7" s="257"/>
      <c r="H7" s="257"/>
      <c r="I7" s="257"/>
      <c r="J7" s="257"/>
      <c r="N7" s="141"/>
      <c r="O7" s="141"/>
      <c r="P7" s="141"/>
      <c r="Q7" s="141"/>
      <c r="R7" s="141"/>
      <c r="S7" s="141"/>
      <c r="U7" s="585"/>
      <c r="V7" s="585"/>
      <c r="W7" s="585"/>
      <c r="X7" s="578"/>
      <c r="Y7" s="578"/>
      <c r="Z7" s="578"/>
      <c r="AA7" s="578"/>
      <c r="AB7" s="578"/>
      <c r="AC7" s="578"/>
      <c r="AD7" s="578"/>
    </row>
    <row r="8" spans="1:32" ht="25.5" customHeight="1" thickBot="1">
      <c r="A8" s="131" t="s">
        <v>284</v>
      </c>
      <c r="V8" s="233" t="s">
        <v>143</v>
      </c>
      <c r="X8" s="578"/>
      <c r="Y8" s="578"/>
      <c r="Z8" s="578"/>
      <c r="AA8" s="578"/>
      <c r="AB8" s="578"/>
      <c r="AC8" s="578"/>
      <c r="AD8" s="578"/>
    </row>
    <row r="9" spans="1:32" ht="30" customHeight="1">
      <c r="A9" s="755"/>
      <c r="B9" s="757" t="s">
        <v>285</v>
      </c>
      <c r="C9" s="758"/>
      <c r="D9" s="758"/>
      <c r="E9" s="758"/>
      <c r="F9" s="758"/>
      <c r="G9" s="758"/>
      <c r="H9" s="759"/>
      <c r="I9" s="757" t="s">
        <v>286</v>
      </c>
      <c r="J9" s="758"/>
      <c r="K9" s="758"/>
      <c r="L9" s="758"/>
      <c r="M9" s="758"/>
      <c r="N9" s="758"/>
      <c r="O9" s="759"/>
      <c r="P9" s="757" t="s">
        <v>287</v>
      </c>
      <c r="Q9" s="758"/>
      <c r="R9" s="758"/>
      <c r="S9" s="758"/>
      <c r="T9" s="758"/>
      <c r="U9" s="758"/>
      <c r="V9" s="760"/>
      <c r="W9" s="141"/>
      <c r="X9" s="761"/>
      <c r="Y9" s="761"/>
      <c r="Z9" s="761"/>
      <c r="AA9" s="761"/>
      <c r="AB9" s="761"/>
      <c r="AC9" s="761"/>
    </row>
    <row r="10" spans="1:32" ht="30" customHeight="1" thickBot="1">
      <c r="A10" s="756"/>
      <c r="B10" s="586" t="s">
        <v>1605</v>
      </c>
      <c r="C10" s="586" t="s">
        <v>1605</v>
      </c>
      <c r="D10" s="586" t="s">
        <v>1784</v>
      </c>
      <c r="E10" s="586" t="s">
        <v>1785</v>
      </c>
      <c r="F10" s="586" t="s">
        <v>1605</v>
      </c>
      <c r="G10" s="586" t="s">
        <v>1605</v>
      </c>
      <c r="H10" s="587" t="s">
        <v>288</v>
      </c>
      <c r="I10" s="588" t="s">
        <v>1605</v>
      </c>
      <c r="J10" s="588" t="s">
        <v>1786</v>
      </c>
      <c r="K10" s="588" t="s">
        <v>1787</v>
      </c>
      <c r="L10" s="588" t="s">
        <v>1788</v>
      </c>
      <c r="M10" s="588" t="s">
        <v>1789</v>
      </c>
      <c r="N10" s="588" t="s">
        <v>1790</v>
      </c>
      <c r="O10" s="587" t="s">
        <v>289</v>
      </c>
      <c r="P10" s="589" t="s">
        <v>1791</v>
      </c>
      <c r="Q10" s="589" t="s">
        <v>1792</v>
      </c>
      <c r="R10" s="589" t="s">
        <v>1793</v>
      </c>
      <c r="S10" s="589" t="s">
        <v>1794</v>
      </c>
      <c r="T10" s="589" t="s">
        <v>1795</v>
      </c>
      <c r="U10" s="589" t="s">
        <v>1796</v>
      </c>
      <c r="V10" s="590" t="s">
        <v>290</v>
      </c>
      <c r="W10" s="591"/>
      <c r="X10" s="591"/>
      <c r="Y10" s="592">
        <v>5</v>
      </c>
      <c r="Z10" s="592">
        <v>4</v>
      </c>
      <c r="AA10" s="592">
        <v>3</v>
      </c>
      <c r="AB10" s="141">
        <v>2</v>
      </c>
      <c r="AC10" s="141">
        <v>1</v>
      </c>
    </row>
    <row r="11" spans="1:32" ht="32.25" customHeight="1">
      <c r="A11" s="593" t="e">
        <f>HLOOKUP($AD$11,$Y$10:$AC$14,2,FALSE)</f>
        <v>#N/A</v>
      </c>
      <c r="B11" s="594"/>
      <c r="C11" s="594"/>
      <c r="D11" s="594"/>
      <c r="E11" s="594"/>
      <c r="F11" s="594"/>
      <c r="G11" s="594"/>
      <c r="H11" s="595">
        <f>MAX(B11:G11)</f>
        <v>0</v>
      </c>
      <c r="I11" s="594"/>
      <c r="J11" s="594"/>
      <c r="K11" s="594"/>
      <c r="L11" s="594"/>
      <c r="M11" s="594"/>
      <c r="N11" s="594"/>
      <c r="O11" s="595">
        <f>MAX(I11:N11)</f>
        <v>0</v>
      </c>
      <c r="P11" s="594"/>
      <c r="Q11" s="594"/>
      <c r="R11" s="594"/>
      <c r="S11" s="594"/>
      <c r="T11" s="594"/>
      <c r="U11" s="594"/>
      <c r="V11" s="596">
        <f>MAX(P11:U11)</f>
        <v>0</v>
      </c>
      <c r="W11" s="597"/>
      <c r="X11" s="598"/>
      <c r="Y11" s="592" t="s">
        <v>1466</v>
      </c>
      <c r="Z11" s="592" t="s">
        <v>1465</v>
      </c>
      <c r="AA11" s="592" t="s">
        <v>1466</v>
      </c>
      <c r="AB11" s="592" t="s">
        <v>1465</v>
      </c>
      <c r="AC11" s="592" t="s">
        <v>1466</v>
      </c>
      <c r="AD11" s="599" t="e">
        <f>VLOOKUP('説明（入力箇所有　必ずお読みください）'!C22,'別紙2-3（貼付用）'!AE11:AF17,2,FALSE)</f>
        <v>#N/A</v>
      </c>
      <c r="AE11" s="89" t="s">
        <v>1773</v>
      </c>
      <c r="AF11" s="89">
        <v>4</v>
      </c>
    </row>
    <row r="12" spans="1:32" ht="32.25" customHeight="1">
      <c r="A12" s="600" t="e">
        <f>HLOOKUP($AD$11,$Y$10:$AC$14,3,FALSE)</f>
        <v>#N/A</v>
      </c>
      <c r="B12" s="594"/>
      <c r="C12" s="594"/>
      <c r="D12" s="594"/>
      <c r="E12" s="594"/>
      <c r="F12" s="594"/>
      <c r="G12" s="594"/>
      <c r="H12" s="100">
        <f>MAX(B12:G12)</f>
        <v>0</v>
      </c>
      <c r="I12" s="594"/>
      <c r="J12" s="594"/>
      <c r="K12" s="594"/>
      <c r="L12" s="594"/>
      <c r="M12" s="594"/>
      <c r="N12" s="594"/>
      <c r="O12" s="100">
        <f>MAX(I12:N12)</f>
        <v>0</v>
      </c>
      <c r="P12" s="594"/>
      <c r="Q12" s="594"/>
      <c r="R12" s="594"/>
      <c r="S12" s="594"/>
      <c r="T12" s="594"/>
      <c r="U12" s="594"/>
      <c r="V12" s="601">
        <f>MAX(P12:U12)</f>
        <v>0</v>
      </c>
      <c r="W12" s="597"/>
      <c r="X12" s="598"/>
      <c r="Y12" s="592" t="s">
        <v>1774</v>
      </c>
      <c r="Z12" s="592" t="s">
        <v>1467</v>
      </c>
      <c r="AA12" s="592" t="s">
        <v>1775</v>
      </c>
      <c r="AB12" s="592" t="s">
        <v>1467</v>
      </c>
      <c r="AC12" s="592" t="s">
        <v>1468</v>
      </c>
      <c r="AE12" s="89" t="s">
        <v>1776</v>
      </c>
      <c r="AF12" s="89">
        <v>5</v>
      </c>
    </row>
    <row r="13" spans="1:32" ht="32.25" customHeight="1">
      <c r="A13" s="602" t="e">
        <f>HLOOKUP($AD$11,$Y$10:$AC$14,4,FALSE)</f>
        <v>#N/A</v>
      </c>
      <c r="B13" s="594"/>
      <c r="C13" s="594"/>
      <c r="D13" s="594"/>
      <c r="E13" s="594"/>
      <c r="F13" s="594"/>
      <c r="G13" s="594"/>
      <c r="H13" s="140">
        <f>MAX(B13:G13)</f>
        <v>0</v>
      </c>
      <c r="I13" s="594"/>
      <c r="J13" s="594"/>
      <c r="K13" s="594"/>
      <c r="L13" s="594"/>
      <c r="M13" s="594"/>
      <c r="N13" s="594"/>
      <c r="O13" s="140">
        <f>MAX(I13:N13)</f>
        <v>0</v>
      </c>
      <c r="P13" s="594"/>
      <c r="Q13" s="594"/>
      <c r="R13" s="594"/>
      <c r="S13" s="594"/>
      <c r="T13" s="594"/>
      <c r="U13" s="594"/>
      <c r="V13" s="603">
        <f>MAX(P13:U13)</f>
        <v>0</v>
      </c>
      <c r="W13" s="597"/>
      <c r="X13" s="598"/>
      <c r="Y13" s="592" t="s">
        <v>1777</v>
      </c>
      <c r="Z13" s="592" t="s">
        <v>1778</v>
      </c>
      <c r="AA13" s="592" t="s">
        <v>1779</v>
      </c>
      <c r="AB13" s="592" t="s">
        <v>1469</v>
      </c>
      <c r="AC13" s="592" t="s">
        <v>1470</v>
      </c>
      <c r="AE13" s="89" t="s">
        <v>1674</v>
      </c>
      <c r="AF13" s="89">
        <v>1</v>
      </c>
    </row>
    <row r="14" spans="1:32" ht="32.25" customHeight="1" thickBot="1">
      <c r="A14" s="604" t="e">
        <f>HLOOKUP($AD$11,$Y$10:$AC$14,5,FALSE)</f>
        <v>#N/A</v>
      </c>
      <c r="B14" s="605"/>
      <c r="C14" s="605"/>
      <c r="D14" s="605"/>
      <c r="E14" s="605"/>
      <c r="F14" s="605"/>
      <c r="G14" s="605"/>
      <c r="H14" s="606">
        <f>MAX(B14:G14)</f>
        <v>0</v>
      </c>
      <c r="I14" s="605"/>
      <c r="J14" s="605"/>
      <c r="K14" s="605"/>
      <c r="L14" s="605"/>
      <c r="M14" s="605"/>
      <c r="N14" s="605"/>
      <c r="O14" s="606">
        <f>MAX(I14:N14)</f>
        <v>0</v>
      </c>
      <c r="P14" s="605"/>
      <c r="Q14" s="605"/>
      <c r="R14" s="605"/>
      <c r="S14" s="605"/>
      <c r="T14" s="605"/>
      <c r="U14" s="605"/>
      <c r="V14" s="607">
        <f>MAX(P14:U14)</f>
        <v>0</v>
      </c>
      <c r="W14" s="597"/>
      <c r="X14" s="598"/>
      <c r="Y14" s="592" t="s">
        <v>1780</v>
      </c>
      <c r="Z14" s="592" t="s">
        <v>1471</v>
      </c>
      <c r="AA14" s="592" t="s">
        <v>1472</v>
      </c>
      <c r="AB14" s="592" t="s">
        <v>1471</v>
      </c>
      <c r="AC14" s="592" t="s">
        <v>1472</v>
      </c>
      <c r="AE14" s="89" t="s">
        <v>1677</v>
      </c>
      <c r="AF14" s="89">
        <v>2</v>
      </c>
    </row>
    <row r="15" spans="1:32" ht="32.25" customHeight="1">
      <c r="A15" s="608"/>
      <c r="B15" s="577"/>
      <c r="C15" s="577"/>
      <c r="D15" s="577"/>
      <c r="E15" s="577"/>
      <c r="F15" s="577"/>
      <c r="G15" s="577"/>
      <c r="H15" s="141"/>
      <c r="I15" s="577"/>
      <c r="J15" s="577"/>
      <c r="K15" s="577"/>
      <c r="L15" s="577"/>
      <c r="M15" s="577"/>
      <c r="N15" s="577"/>
      <c r="O15" s="141"/>
      <c r="P15" s="577"/>
      <c r="Q15" s="577"/>
      <c r="R15" s="577"/>
      <c r="S15" s="577"/>
      <c r="T15" s="577"/>
      <c r="U15" s="577"/>
      <c r="V15" s="141"/>
      <c r="X15" s="598"/>
      <c r="Y15" s="592"/>
      <c r="Z15" s="592"/>
      <c r="AA15" s="592"/>
      <c r="AB15" s="592"/>
      <c r="AC15" s="592"/>
    </row>
    <row r="16" spans="1:32" ht="18.75" customHeight="1">
      <c r="A16" s="141" t="s">
        <v>282</v>
      </c>
      <c r="B16" s="579"/>
      <c r="C16" s="579"/>
      <c r="D16" s="751" t="s">
        <v>283</v>
      </c>
      <c r="E16" s="751"/>
      <c r="F16" s="751"/>
      <c r="G16" s="751"/>
      <c r="H16" s="751"/>
      <c r="I16" s="751"/>
      <c r="J16" s="751"/>
      <c r="K16" s="751"/>
      <c r="L16" s="751"/>
      <c r="M16" s="751"/>
      <c r="N16" s="751"/>
      <c r="O16" s="751"/>
      <c r="P16" s="751"/>
      <c r="Q16" s="751"/>
      <c r="R16" s="751"/>
      <c r="S16" s="579"/>
      <c r="T16" s="579"/>
      <c r="U16" s="579"/>
      <c r="V16" s="579"/>
      <c r="W16" s="579"/>
      <c r="X16" s="578"/>
      <c r="Y16" s="578"/>
      <c r="Z16" s="578"/>
      <c r="AA16" s="578"/>
      <c r="AB16" s="578"/>
      <c r="AC16" s="578"/>
      <c r="AD16" s="578"/>
    </row>
    <row r="17" spans="1:32" ht="12.6" customHeight="1" thickBot="1">
      <c r="A17" s="608"/>
      <c r="B17" s="609"/>
      <c r="L17" s="608"/>
      <c r="M17" s="609"/>
      <c r="N17" s="609"/>
      <c r="O17" s="609"/>
      <c r="Y17" s="608"/>
      <c r="Z17" s="609"/>
      <c r="AE17" s="89" t="s">
        <v>1781</v>
      </c>
      <c r="AF17" s="89">
        <v>3</v>
      </c>
    </row>
    <row r="18" spans="1:32" ht="30" customHeight="1">
      <c r="A18" s="762"/>
      <c r="B18" s="757" t="s">
        <v>291</v>
      </c>
      <c r="C18" s="758"/>
      <c r="D18" s="758"/>
      <c r="E18" s="758"/>
      <c r="F18" s="758"/>
      <c r="G18" s="758"/>
      <c r="H18" s="759"/>
      <c r="I18" s="757" t="s">
        <v>292</v>
      </c>
      <c r="J18" s="758"/>
      <c r="K18" s="758"/>
      <c r="L18" s="758"/>
      <c r="M18" s="758"/>
      <c r="N18" s="758"/>
      <c r="O18" s="760"/>
      <c r="P18" s="764" t="s">
        <v>293</v>
      </c>
      <c r="Q18" s="765"/>
      <c r="R18" s="766"/>
      <c r="X18" s="770" t="s">
        <v>1657</v>
      </c>
      <c r="Y18" s="770"/>
      <c r="Z18" s="610">
        <v>5</v>
      </c>
    </row>
    <row r="19" spans="1:32" ht="30" customHeight="1" thickBot="1">
      <c r="A19" s="763"/>
      <c r="B19" s="611" t="s">
        <v>1797</v>
      </c>
      <c r="C19" s="611" t="s">
        <v>1798</v>
      </c>
      <c r="D19" s="611" t="s">
        <v>1799</v>
      </c>
      <c r="E19" s="611" t="s">
        <v>1800</v>
      </c>
      <c r="F19" s="611" t="s">
        <v>1801</v>
      </c>
      <c r="G19" s="611" t="s">
        <v>1802</v>
      </c>
      <c r="H19" s="612" t="s">
        <v>294</v>
      </c>
      <c r="I19" s="611" t="s">
        <v>1803</v>
      </c>
      <c r="J19" s="611" t="s">
        <v>1804</v>
      </c>
      <c r="K19" s="611" t="s">
        <v>1805</v>
      </c>
      <c r="L19" s="611" t="s">
        <v>1806</v>
      </c>
      <c r="M19" s="611" t="s">
        <v>1807</v>
      </c>
      <c r="N19" s="611" t="s">
        <v>1605</v>
      </c>
      <c r="O19" s="613" t="s">
        <v>295</v>
      </c>
      <c r="P19" s="767"/>
      <c r="Q19" s="768"/>
      <c r="R19" s="769"/>
      <c r="S19" s="592"/>
      <c r="T19" s="592"/>
      <c r="U19" s="592"/>
      <c r="V19" s="592"/>
      <c r="W19" s="592"/>
      <c r="AA19" s="135"/>
    </row>
    <row r="20" spans="1:32" ht="30.75" customHeight="1" thickBot="1">
      <c r="A20" s="593" t="e">
        <f>A11</f>
        <v>#N/A</v>
      </c>
      <c r="B20" s="621"/>
      <c r="C20" s="621"/>
      <c r="D20" s="621"/>
      <c r="E20" s="621"/>
      <c r="F20" s="621"/>
      <c r="G20" s="621"/>
      <c r="H20" s="622">
        <f>MAX(B20:G20)</f>
        <v>0</v>
      </c>
      <c r="I20" s="621"/>
      <c r="J20" s="621"/>
      <c r="K20" s="621"/>
      <c r="L20" s="621"/>
      <c r="M20" s="621"/>
      <c r="N20" s="621"/>
      <c r="O20" s="623">
        <f>MAX(I20:N20)</f>
        <v>0</v>
      </c>
      <c r="P20" s="771" t="s">
        <v>1476</v>
      </c>
      <c r="Q20" s="772"/>
      <c r="R20" s="773"/>
      <c r="X20" s="233" t="s">
        <v>1782</v>
      </c>
      <c r="Y20" s="614" t="s">
        <v>1783</v>
      </c>
      <c r="Z20" s="614">
        <f>IF($AE20&gt;0,2.5,0)</f>
        <v>0</v>
      </c>
      <c r="AA20" s="615" t="s">
        <v>1783</v>
      </c>
      <c r="AB20" s="614">
        <f>IF($AE20&gt;0,1.5,0)</f>
        <v>0</v>
      </c>
      <c r="AC20" s="615" t="s">
        <v>1783</v>
      </c>
      <c r="AE20" s="89">
        <f>'別紙6-2【要入力】'!B20</f>
        <v>0</v>
      </c>
    </row>
    <row r="21" spans="1:32" ht="30.75" customHeight="1" thickBot="1">
      <c r="A21" s="600" t="e">
        <f>A12</f>
        <v>#N/A</v>
      </c>
      <c r="B21" s="621"/>
      <c r="C21" s="621"/>
      <c r="D21" s="621"/>
      <c r="E21" s="621"/>
      <c r="F21" s="621"/>
      <c r="G21" s="621"/>
      <c r="H21" s="624">
        <f>MAX(B21:G21)</f>
        <v>0</v>
      </c>
      <c r="I21" s="621"/>
      <c r="J21" s="621"/>
      <c r="K21" s="621"/>
      <c r="L21" s="621"/>
      <c r="M21" s="621"/>
      <c r="N21" s="621"/>
      <c r="O21" s="625">
        <f>MAX(I21:N21)</f>
        <v>0</v>
      </c>
      <c r="P21" s="771" t="s">
        <v>1477</v>
      </c>
      <c r="Q21" s="772"/>
      <c r="R21" s="773"/>
      <c r="Y21" s="614">
        <f>IF($AE21&gt;0,1.5,0)</f>
        <v>0</v>
      </c>
      <c r="Z21" s="614">
        <f>IF($AE21&gt;0,1.5,0)</f>
        <v>0</v>
      </c>
      <c r="AA21" s="614">
        <f>IF($AE21&gt;0,0.5,0)</f>
        <v>0</v>
      </c>
      <c r="AB21" s="614">
        <f>IF($AE21&gt;0,0.5,0)</f>
        <v>0</v>
      </c>
      <c r="AC21" s="614">
        <f>IF($AE21&gt;0,1.5,0)</f>
        <v>0</v>
      </c>
      <c r="AE21" s="89">
        <f>'別紙6-2【要入力】'!C20</f>
        <v>0</v>
      </c>
    </row>
    <row r="22" spans="1:32" ht="30.75" customHeight="1" thickBot="1">
      <c r="A22" s="602" t="e">
        <f>A13</f>
        <v>#N/A</v>
      </c>
      <c r="B22" s="621"/>
      <c r="C22" s="621"/>
      <c r="D22" s="621"/>
      <c r="E22" s="621"/>
      <c r="F22" s="621"/>
      <c r="G22" s="621"/>
      <c r="H22" s="626">
        <f>MAX(B22:G22)</f>
        <v>0</v>
      </c>
      <c r="I22" s="621"/>
      <c r="J22" s="621"/>
      <c r="K22" s="621"/>
      <c r="L22" s="621"/>
      <c r="M22" s="621"/>
      <c r="N22" s="621"/>
      <c r="O22" s="627">
        <f>MAX(I22:N22)</f>
        <v>0</v>
      </c>
      <c r="P22" s="771">
        <v>20</v>
      </c>
      <c r="Q22" s="772"/>
      <c r="R22" s="773"/>
      <c r="Y22" s="614">
        <f>IF($AE22&gt;0,0.5,0)</f>
        <v>0</v>
      </c>
      <c r="Z22" s="614">
        <f>IF($AE22&gt;0,0.5,0)</f>
        <v>0</v>
      </c>
      <c r="AA22" s="614">
        <f>IF($AE22&gt;0,0.5,0)</f>
        <v>0</v>
      </c>
      <c r="AB22" s="614">
        <f>IF($AE22&gt;0,0.5,0)</f>
        <v>0</v>
      </c>
      <c r="AC22" s="614">
        <f>IF($AE22&gt;0,0.5,0)</f>
        <v>0</v>
      </c>
      <c r="AE22" s="89">
        <f>'別紙6-2【要入力】'!D20</f>
        <v>0</v>
      </c>
    </row>
    <row r="23" spans="1:32" ht="30.75" customHeight="1" thickBot="1">
      <c r="A23" s="604" t="e">
        <f>A14</f>
        <v>#N/A</v>
      </c>
      <c r="B23" s="628"/>
      <c r="C23" s="628"/>
      <c r="D23" s="628"/>
      <c r="E23" s="628"/>
      <c r="F23" s="628"/>
      <c r="G23" s="628"/>
      <c r="H23" s="629">
        <f>MAX(B23:G23)</f>
        <v>0</v>
      </c>
      <c r="I23" s="628"/>
      <c r="J23" s="628"/>
      <c r="K23" s="628"/>
      <c r="L23" s="628"/>
      <c r="M23" s="628"/>
      <c r="N23" s="628"/>
      <c r="O23" s="630">
        <f>MAX(I23:N23)</f>
        <v>0</v>
      </c>
      <c r="P23" s="774">
        <v>21</v>
      </c>
      <c r="Q23" s="775"/>
      <c r="R23" s="776"/>
      <c r="Y23" s="614">
        <f>IF($AE23&gt;0,0.5,0)</f>
        <v>0</v>
      </c>
      <c r="Z23" s="614">
        <f>IF($AE23&gt;0,0.5,0)</f>
        <v>0</v>
      </c>
      <c r="AA23" s="614">
        <f>IF($AE23&gt;0,1.5,0)</f>
        <v>0</v>
      </c>
      <c r="AB23" s="614">
        <f>IF($AE23&gt;0,1.5,0)</f>
        <v>0</v>
      </c>
      <c r="AC23" s="614">
        <f>IF($AE23&gt;0,0.5,0)</f>
        <v>0</v>
      </c>
      <c r="AE23" s="89">
        <f>'別紙6-2【要入力】'!E20</f>
        <v>0</v>
      </c>
    </row>
    <row r="24" spans="1:32" ht="21.75" customHeight="1">
      <c r="A24" s="616" t="s">
        <v>23</v>
      </c>
      <c r="B24" s="186" t="s">
        <v>296</v>
      </c>
      <c r="Y24" s="89">
        <f>ROUNDUP(MAX(Y21:Y22),0)+ROUNDUP(Y23,0)</f>
        <v>0</v>
      </c>
      <c r="Z24" s="89">
        <f>ROUNDUP(MAX(Z20:Z22),0)+ROUNDUP(Z23,0)-IF(OR(AND(Z20=2.5,Z23=0.5),AND(Z20=0,Z21=1.5,Z23=0.5)),1,0)</f>
        <v>0</v>
      </c>
      <c r="AA24" s="89">
        <f>ROUNDUP(AA21+MAX(AA22:AA23),0)</f>
        <v>0</v>
      </c>
      <c r="AB24" s="89">
        <f>ROUNDUP(MAX(AB20:AB21)+MAX(AB22:AB23)-IF(AND(AB20=2,AB23=2),1,0),0)</f>
        <v>0</v>
      </c>
      <c r="AC24" s="89">
        <f>ROUNDUP(MAX(AC21:AC22)+AC23,0)</f>
        <v>0</v>
      </c>
    </row>
    <row r="25" spans="1:32" ht="21.75" customHeight="1">
      <c r="A25" s="186"/>
      <c r="B25" s="186" t="s">
        <v>297</v>
      </c>
    </row>
    <row r="26" spans="1:32" ht="16.5" customHeight="1"/>
    <row r="27" spans="1:32" ht="22.5" customHeight="1" thickBot="1">
      <c r="A27" s="131" t="s">
        <v>1473</v>
      </c>
    </row>
    <row r="28" spans="1:32" ht="33.75" customHeight="1" thickBot="1">
      <c r="A28" s="617" t="s">
        <v>1474</v>
      </c>
      <c r="B28" s="618" t="e">
        <f>HLOOKUP($AD$11,$Y$10:$AC$24,15,FALSE)</f>
        <v>#N/A</v>
      </c>
      <c r="C28" s="619" t="s">
        <v>78</v>
      </c>
      <c r="E28" s="620" t="s">
        <v>23</v>
      </c>
      <c r="F28" s="777" t="s">
        <v>1475</v>
      </c>
      <c r="G28" s="777"/>
      <c r="H28" s="777"/>
      <c r="I28" s="777"/>
      <c r="J28" s="777"/>
      <c r="K28" s="777"/>
      <c r="L28" s="777"/>
      <c r="M28" s="777"/>
      <c r="N28" s="777"/>
      <c r="O28" s="777"/>
      <c r="P28" s="777"/>
      <c r="Q28" s="777"/>
      <c r="R28" s="777"/>
      <c r="S28" s="777"/>
      <c r="T28" s="777"/>
      <c r="U28" s="777"/>
      <c r="V28" s="777"/>
    </row>
    <row r="29" spans="1:32">
      <c r="F29" s="777"/>
      <c r="G29" s="777"/>
      <c r="H29" s="777"/>
      <c r="I29" s="777"/>
      <c r="J29" s="777"/>
      <c r="K29" s="777"/>
      <c r="L29" s="777"/>
      <c r="M29" s="777"/>
      <c r="N29" s="777"/>
      <c r="O29" s="777"/>
      <c r="P29" s="777"/>
      <c r="Q29" s="777"/>
      <c r="R29" s="777"/>
      <c r="S29" s="777"/>
      <c r="T29" s="777"/>
      <c r="U29" s="777"/>
      <c r="V29" s="777"/>
    </row>
  </sheetData>
  <sheetProtection selectLockedCells="1"/>
  <protectedRanges>
    <protectedRange sqref="B4:B5 D4:D5 A10 A19 P17:X17 S21:X23 C17:J17 W11:X15 B11:G15 I11:N15 P11:U15 B20:G23 I20:N23 S7 U7:W7 B7 S20:W20" name="範囲1"/>
    <protectedRange sqref="H11:H15" name="範囲1_2"/>
    <protectedRange sqref="O11:O15" name="範囲1_3"/>
    <protectedRange sqref="V11:V15" name="範囲1_4"/>
    <protectedRange sqref="H20:H23" name="範囲1_5"/>
    <protectedRange sqref="O20:O23" name="範囲1_6"/>
    <protectedRange sqref="AD11 AA17" name="範囲1_1"/>
    <protectedRange sqref="Y10" name="範囲1_8"/>
    <protectedRange sqref="R20:R23 P20:P23" name="範囲1_7_1"/>
  </protectedRanges>
  <mergeCells count="20">
    <mergeCell ref="P20:R20"/>
    <mergeCell ref="P21:R21"/>
    <mergeCell ref="P22:R22"/>
    <mergeCell ref="P23:R23"/>
    <mergeCell ref="F28:V29"/>
    <mergeCell ref="D16:R16"/>
    <mergeCell ref="X9:AC9"/>
    <mergeCell ref="A18:A19"/>
    <mergeCell ref="B18:H18"/>
    <mergeCell ref="I18:O18"/>
    <mergeCell ref="P18:R19"/>
    <mergeCell ref="X18:Y18"/>
    <mergeCell ref="D2:R2"/>
    <mergeCell ref="A4:B4"/>
    <mergeCell ref="N4:O4"/>
    <mergeCell ref="P4:V4"/>
    <mergeCell ref="A9:A10"/>
    <mergeCell ref="B9:H9"/>
    <mergeCell ref="I9:O9"/>
    <mergeCell ref="P9:V9"/>
  </mergeCells>
  <phoneticPr fontId="4"/>
  <printOptions horizontalCentered="1" verticalCentered="1"/>
  <pageMargins left="0.19685039370078741" right="0.19685039370078741" top="0.55118110236220474" bottom="0.39370078740157483" header="0.31496062992125984" footer="0.51181102362204722"/>
  <pageSetup paperSize="9" scale="82" orientation="landscape" horizontalDpi="4294967293" verticalDpi="4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7BE11-C62D-4BAD-B69E-38D4FBC4853A}">
  <sheetPr codeName="Sheet25">
    <tabColor rgb="FFFFC000"/>
  </sheetPr>
  <dimension ref="B1:Z29"/>
  <sheetViews>
    <sheetView showGridLines="0" view="pageBreakPreview" topLeftCell="A19" zoomScale="70" zoomScaleNormal="100" zoomScaleSheetLayoutView="70" workbookViewId="0">
      <selection activeCell="K24" sqref="K24:N24"/>
    </sheetView>
  </sheetViews>
  <sheetFormatPr defaultRowHeight="13.2"/>
  <cols>
    <col min="1" max="1" width="2" style="89" customWidth="1"/>
    <col min="2" max="2" width="7.109375" style="89" customWidth="1"/>
    <col min="3" max="3" width="10" style="89" customWidth="1"/>
    <col min="4" max="4" width="4.6640625" style="89" customWidth="1"/>
    <col min="5" max="14" width="9.109375" style="89" customWidth="1"/>
    <col min="15" max="15" width="8.88671875" style="89" customWidth="1"/>
    <col min="16" max="16" width="20.88671875" style="89" customWidth="1"/>
    <col min="17" max="17" width="16.21875" style="89" customWidth="1"/>
    <col min="18" max="18" width="9.88671875" style="89" customWidth="1"/>
    <col min="19" max="23" width="8.33203125" style="89" customWidth="1"/>
    <col min="24" max="24" width="10.44140625" style="89" customWidth="1"/>
    <col min="25" max="26" width="7.6640625" style="89" customWidth="1"/>
    <col min="27" max="256" width="9" style="89"/>
    <col min="257" max="257" width="2" style="89" customWidth="1"/>
    <col min="258" max="258" width="7.109375" style="89" customWidth="1"/>
    <col min="259" max="259" width="10" style="89" customWidth="1"/>
    <col min="260" max="260" width="4.6640625" style="89" customWidth="1"/>
    <col min="261" max="270" width="9.109375" style="89" customWidth="1"/>
    <col min="271" max="271" width="8.88671875" style="89" customWidth="1"/>
    <col min="272" max="272" width="20.88671875" style="89" customWidth="1"/>
    <col min="273" max="273" width="16.21875" style="89" customWidth="1"/>
    <col min="274" max="274" width="9.88671875" style="89" customWidth="1"/>
    <col min="275" max="279" width="8.33203125" style="89" customWidth="1"/>
    <col min="280" max="280" width="10.44140625" style="89" customWidth="1"/>
    <col min="281" max="282" width="7.6640625" style="89" customWidth="1"/>
    <col min="283" max="512" width="9" style="89"/>
    <col min="513" max="513" width="2" style="89" customWidth="1"/>
    <col min="514" max="514" width="7.109375" style="89" customWidth="1"/>
    <col min="515" max="515" width="10" style="89" customWidth="1"/>
    <col min="516" max="516" width="4.6640625" style="89" customWidth="1"/>
    <col min="517" max="526" width="9.109375" style="89" customWidth="1"/>
    <col min="527" max="527" width="8.88671875" style="89" customWidth="1"/>
    <col min="528" max="528" width="20.88671875" style="89" customWidth="1"/>
    <col min="529" max="529" width="16.21875" style="89" customWidth="1"/>
    <col min="530" max="530" width="9.88671875" style="89" customWidth="1"/>
    <col min="531" max="535" width="8.33203125" style="89" customWidth="1"/>
    <col min="536" max="536" width="10.44140625" style="89" customWidth="1"/>
    <col min="537" max="538" width="7.6640625" style="89" customWidth="1"/>
    <col min="539" max="768" width="9" style="89"/>
    <col min="769" max="769" width="2" style="89" customWidth="1"/>
    <col min="770" max="770" width="7.109375" style="89" customWidth="1"/>
    <col min="771" max="771" width="10" style="89" customWidth="1"/>
    <col min="772" max="772" width="4.6640625" style="89" customWidth="1"/>
    <col min="773" max="782" width="9.109375" style="89" customWidth="1"/>
    <col min="783" max="783" width="8.88671875" style="89" customWidth="1"/>
    <col min="784" max="784" width="20.88671875" style="89" customWidth="1"/>
    <col min="785" max="785" width="16.21875" style="89" customWidth="1"/>
    <col min="786" max="786" width="9.88671875" style="89" customWidth="1"/>
    <col min="787" max="791" width="8.33203125" style="89" customWidth="1"/>
    <col min="792" max="792" width="10.44140625" style="89" customWidth="1"/>
    <col min="793" max="794" width="7.6640625" style="89" customWidth="1"/>
    <col min="795" max="1024" width="9" style="89"/>
    <col min="1025" max="1025" width="2" style="89" customWidth="1"/>
    <col min="1026" max="1026" width="7.109375" style="89" customWidth="1"/>
    <col min="1027" max="1027" width="10" style="89" customWidth="1"/>
    <col min="1028" max="1028" width="4.6640625" style="89" customWidth="1"/>
    <col min="1029" max="1038" width="9.109375" style="89" customWidth="1"/>
    <col min="1039" max="1039" width="8.88671875" style="89" customWidth="1"/>
    <col min="1040" max="1040" width="20.88671875" style="89" customWidth="1"/>
    <col min="1041" max="1041" width="16.21875" style="89" customWidth="1"/>
    <col min="1042" max="1042" width="9.88671875" style="89" customWidth="1"/>
    <col min="1043" max="1047" width="8.33203125" style="89" customWidth="1"/>
    <col min="1048" max="1048" width="10.44140625" style="89" customWidth="1"/>
    <col min="1049" max="1050" width="7.6640625" style="89" customWidth="1"/>
    <col min="1051" max="1280" width="9" style="89"/>
    <col min="1281" max="1281" width="2" style="89" customWidth="1"/>
    <col min="1282" max="1282" width="7.109375" style="89" customWidth="1"/>
    <col min="1283" max="1283" width="10" style="89" customWidth="1"/>
    <col min="1284" max="1284" width="4.6640625" style="89" customWidth="1"/>
    <col min="1285" max="1294" width="9.109375" style="89" customWidth="1"/>
    <col min="1295" max="1295" width="8.88671875" style="89" customWidth="1"/>
    <col min="1296" max="1296" width="20.88671875" style="89" customWidth="1"/>
    <col min="1297" max="1297" width="16.21875" style="89" customWidth="1"/>
    <col min="1298" max="1298" width="9.88671875" style="89" customWidth="1"/>
    <col min="1299" max="1303" width="8.33203125" style="89" customWidth="1"/>
    <col min="1304" max="1304" width="10.44140625" style="89" customWidth="1"/>
    <col min="1305" max="1306" width="7.6640625" style="89" customWidth="1"/>
    <col min="1307" max="1536" width="9" style="89"/>
    <col min="1537" max="1537" width="2" style="89" customWidth="1"/>
    <col min="1538" max="1538" width="7.109375" style="89" customWidth="1"/>
    <col min="1539" max="1539" width="10" style="89" customWidth="1"/>
    <col min="1540" max="1540" width="4.6640625" style="89" customWidth="1"/>
    <col min="1541" max="1550" width="9.109375" style="89" customWidth="1"/>
    <col min="1551" max="1551" width="8.88671875" style="89" customWidth="1"/>
    <col min="1552" max="1552" width="20.88671875" style="89" customWidth="1"/>
    <col min="1553" max="1553" width="16.21875" style="89" customWidth="1"/>
    <col min="1554" max="1554" width="9.88671875" style="89" customWidth="1"/>
    <col min="1555" max="1559" width="8.33203125" style="89" customWidth="1"/>
    <col min="1560" max="1560" width="10.44140625" style="89" customWidth="1"/>
    <col min="1561" max="1562" width="7.6640625" style="89" customWidth="1"/>
    <col min="1563" max="1792" width="9" style="89"/>
    <col min="1793" max="1793" width="2" style="89" customWidth="1"/>
    <col min="1794" max="1794" width="7.109375" style="89" customWidth="1"/>
    <col min="1795" max="1795" width="10" style="89" customWidth="1"/>
    <col min="1796" max="1796" width="4.6640625" style="89" customWidth="1"/>
    <col min="1797" max="1806" width="9.109375" style="89" customWidth="1"/>
    <col min="1807" max="1807" width="8.88671875" style="89" customWidth="1"/>
    <col min="1808" max="1808" width="20.88671875" style="89" customWidth="1"/>
    <col min="1809" max="1809" width="16.21875" style="89" customWidth="1"/>
    <col min="1810" max="1810" width="9.88671875" style="89" customWidth="1"/>
    <col min="1811" max="1815" width="8.33203125" style="89" customWidth="1"/>
    <col min="1816" max="1816" width="10.44140625" style="89" customWidth="1"/>
    <col min="1817" max="1818" width="7.6640625" style="89" customWidth="1"/>
    <col min="1819" max="2048" width="9" style="89"/>
    <col min="2049" max="2049" width="2" style="89" customWidth="1"/>
    <col min="2050" max="2050" width="7.109375" style="89" customWidth="1"/>
    <col min="2051" max="2051" width="10" style="89" customWidth="1"/>
    <col min="2052" max="2052" width="4.6640625" style="89" customWidth="1"/>
    <col min="2053" max="2062" width="9.109375" style="89" customWidth="1"/>
    <col min="2063" max="2063" width="8.88671875" style="89" customWidth="1"/>
    <col min="2064" max="2064" width="20.88671875" style="89" customWidth="1"/>
    <col min="2065" max="2065" width="16.21875" style="89" customWidth="1"/>
    <col min="2066" max="2066" width="9.88671875" style="89" customWidth="1"/>
    <col min="2067" max="2071" width="8.33203125" style="89" customWidth="1"/>
    <col min="2072" max="2072" width="10.44140625" style="89" customWidth="1"/>
    <col min="2073" max="2074" width="7.6640625" style="89" customWidth="1"/>
    <col min="2075" max="2304" width="9" style="89"/>
    <col min="2305" max="2305" width="2" style="89" customWidth="1"/>
    <col min="2306" max="2306" width="7.109375" style="89" customWidth="1"/>
    <col min="2307" max="2307" width="10" style="89" customWidth="1"/>
    <col min="2308" max="2308" width="4.6640625" style="89" customWidth="1"/>
    <col min="2309" max="2318" width="9.109375" style="89" customWidth="1"/>
    <col min="2319" max="2319" width="8.88671875" style="89" customWidth="1"/>
    <col min="2320" max="2320" width="20.88671875" style="89" customWidth="1"/>
    <col min="2321" max="2321" width="16.21875" style="89" customWidth="1"/>
    <col min="2322" max="2322" width="9.88671875" style="89" customWidth="1"/>
    <col min="2323" max="2327" width="8.33203125" style="89" customWidth="1"/>
    <col min="2328" max="2328" width="10.44140625" style="89" customWidth="1"/>
    <col min="2329" max="2330" width="7.6640625" style="89" customWidth="1"/>
    <col min="2331" max="2560" width="9" style="89"/>
    <col min="2561" max="2561" width="2" style="89" customWidth="1"/>
    <col min="2562" max="2562" width="7.109375" style="89" customWidth="1"/>
    <col min="2563" max="2563" width="10" style="89" customWidth="1"/>
    <col min="2564" max="2564" width="4.6640625" style="89" customWidth="1"/>
    <col min="2565" max="2574" width="9.109375" style="89" customWidth="1"/>
    <col min="2575" max="2575" width="8.88671875" style="89" customWidth="1"/>
    <col min="2576" max="2576" width="20.88671875" style="89" customWidth="1"/>
    <col min="2577" max="2577" width="16.21875" style="89" customWidth="1"/>
    <col min="2578" max="2578" width="9.88671875" style="89" customWidth="1"/>
    <col min="2579" max="2583" width="8.33203125" style="89" customWidth="1"/>
    <col min="2584" max="2584" width="10.44140625" style="89" customWidth="1"/>
    <col min="2585" max="2586" width="7.6640625" style="89" customWidth="1"/>
    <col min="2587" max="2816" width="9" style="89"/>
    <col min="2817" max="2817" width="2" style="89" customWidth="1"/>
    <col min="2818" max="2818" width="7.109375" style="89" customWidth="1"/>
    <col min="2819" max="2819" width="10" style="89" customWidth="1"/>
    <col min="2820" max="2820" width="4.6640625" style="89" customWidth="1"/>
    <col min="2821" max="2830" width="9.109375" style="89" customWidth="1"/>
    <col min="2831" max="2831" width="8.88671875" style="89" customWidth="1"/>
    <col min="2832" max="2832" width="20.88671875" style="89" customWidth="1"/>
    <col min="2833" max="2833" width="16.21875" style="89" customWidth="1"/>
    <col min="2834" max="2834" width="9.88671875" style="89" customWidth="1"/>
    <col min="2835" max="2839" width="8.33203125" style="89" customWidth="1"/>
    <col min="2840" max="2840" width="10.44140625" style="89" customWidth="1"/>
    <col min="2841" max="2842" width="7.6640625" style="89" customWidth="1"/>
    <col min="2843" max="3072" width="9" style="89"/>
    <col min="3073" max="3073" width="2" style="89" customWidth="1"/>
    <col min="3074" max="3074" width="7.109375" style="89" customWidth="1"/>
    <col min="3075" max="3075" width="10" style="89" customWidth="1"/>
    <col min="3076" max="3076" width="4.6640625" style="89" customWidth="1"/>
    <col min="3077" max="3086" width="9.109375" style="89" customWidth="1"/>
    <col min="3087" max="3087" width="8.88671875" style="89" customWidth="1"/>
    <col min="3088" max="3088" width="20.88671875" style="89" customWidth="1"/>
    <col min="3089" max="3089" width="16.21875" style="89" customWidth="1"/>
    <col min="3090" max="3090" width="9.88671875" style="89" customWidth="1"/>
    <col min="3091" max="3095" width="8.33203125" style="89" customWidth="1"/>
    <col min="3096" max="3096" width="10.44140625" style="89" customWidth="1"/>
    <col min="3097" max="3098" width="7.6640625" style="89" customWidth="1"/>
    <col min="3099" max="3328" width="9" style="89"/>
    <col min="3329" max="3329" width="2" style="89" customWidth="1"/>
    <col min="3330" max="3330" width="7.109375" style="89" customWidth="1"/>
    <col min="3331" max="3331" width="10" style="89" customWidth="1"/>
    <col min="3332" max="3332" width="4.6640625" style="89" customWidth="1"/>
    <col min="3333" max="3342" width="9.109375" style="89" customWidth="1"/>
    <col min="3343" max="3343" width="8.88671875" style="89" customWidth="1"/>
    <col min="3344" max="3344" width="20.88671875" style="89" customWidth="1"/>
    <col min="3345" max="3345" width="16.21875" style="89" customWidth="1"/>
    <col min="3346" max="3346" width="9.88671875" style="89" customWidth="1"/>
    <col min="3347" max="3351" width="8.33203125" style="89" customWidth="1"/>
    <col min="3352" max="3352" width="10.44140625" style="89" customWidth="1"/>
    <col min="3353" max="3354" width="7.6640625" style="89" customWidth="1"/>
    <col min="3355" max="3584" width="9" style="89"/>
    <col min="3585" max="3585" width="2" style="89" customWidth="1"/>
    <col min="3586" max="3586" width="7.109375" style="89" customWidth="1"/>
    <col min="3587" max="3587" width="10" style="89" customWidth="1"/>
    <col min="3588" max="3588" width="4.6640625" style="89" customWidth="1"/>
    <col min="3589" max="3598" width="9.109375" style="89" customWidth="1"/>
    <col min="3599" max="3599" width="8.88671875" style="89" customWidth="1"/>
    <col min="3600" max="3600" width="20.88671875" style="89" customWidth="1"/>
    <col min="3601" max="3601" width="16.21875" style="89" customWidth="1"/>
    <col min="3602" max="3602" width="9.88671875" style="89" customWidth="1"/>
    <col min="3603" max="3607" width="8.33203125" style="89" customWidth="1"/>
    <col min="3608" max="3608" width="10.44140625" style="89" customWidth="1"/>
    <col min="3609" max="3610" width="7.6640625" style="89" customWidth="1"/>
    <col min="3611" max="3840" width="9" style="89"/>
    <col min="3841" max="3841" width="2" style="89" customWidth="1"/>
    <col min="3842" max="3842" width="7.109375" style="89" customWidth="1"/>
    <col min="3843" max="3843" width="10" style="89" customWidth="1"/>
    <col min="3844" max="3844" width="4.6640625" style="89" customWidth="1"/>
    <col min="3845" max="3854" width="9.109375" style="89" customWidth="1"/>
    <col min="3855" max="3855" width="8.88671875" style="89" customWidth="1"/>
    <col min="3856" max="3856" width="20.88671875" style="89" customWidth="1"/>
    <col min="3857" max="3857" width="16.21875" style="89" customWidth="1"/>
    <col min="3858" max="3858" width="9.88671875" style="89" customWidth="1"/>
    <col min="3859" max="3863" width="8.33203125" style="89" customWidth="1"/>
    <col min="3864" max="3864" width="10.44140625" style="89" customWidth="1"/>
    <col min="3865" max="3866" width="7.6640625" style="89" customWidth="1"/>
    <col min="3867" max="4096" width="9" style="89"/>
    <col min="4097" max="4097" width="2" style="89" customWidth="1"/>
    <col min="4098" max="4098" width="7.109375" style="89" customWidth="1"/>
    <col min="4099" max="4099" width="10" style="89" customWidth="1"/>
    <col min="4100" max="4100" width="4.6640625" style="89" customWidth="1"/>
    <col min="4101" max="4110" width="9.109375" style="89" customWidth="1"/>
    <col min="4111" max="4111" width="8.88671875" style="89" customWidth="1"/>
    <col min="4112" max="4112" width="20.88671875" style="89" customWidth="1"/>
    <col min="4113" max="4113" width="16.21875" style="89" customWidth="1"/>
    <col min="4114" max="4114" width="9.88671875" style="89" customWidth="1"/>
    <col min="4115" max="4119" width="8.33203125" style="89" customWidth="1"/>
    <col min="4120" max="4120" width="10.44140625" style="89" customWidth="1"/>
    <col min="4121" max="4122" width="7.6640625" style="89" customWidth="1"/>
    <col min="4123" max="4352" width="9" style="89"/>
    <col min="4353" max="4353" width="2" style="89" customWidth="1"/>
    <col min="4354" max="4354" width="7.109375" style="89" customWidth="1"/>
    <col min="4355" max="4355" width="10" style="89" customWidth="1"/>
    <col min="4356" max="4356" width="4.6640625" style="89" customWidth="1"/>
    <col min="4357" max="4366" width="9.109375" style="89" customWidth="1"/>
    <col min="4367" max="4367" width="8.88671875" style="89" customWidth="1"/>
    <col min="4368" max="4368" width="20.88671875" style="89" customWidth="1"/>
    <col min="4369" max="4369" width="16.21875" style="89" customWidth="1"/>
    <col min="4370" max="4370" width="9.88671875" style="89" customWidth="1"/>
    <col min="4371" max="4375" width="8.33203125" style="89" customWidth="1"/>
    <col min="4376" max="4376" width="10.44140625" style="89" customWidth="1"/>
    <col min="4377" max="4378" width="7.6640625" style="89" customWidth="1"/>
    <col min="4379" max="4608" width="9" style="89"/>
    <col min="4609" max="4609" width="2" style="89" customWidth="1"/>
    <col min="4610" max="4610" width="7.109375" style="89" customWidth="1"/>
    <col min="4611" max="4611" width="10" style="89" customWidth="1"/>
    <col min="4612" max="4612" width="4.6640625" style="89" customWidth="1"/>
    <col min="4613" max="4622" width="9.109375" style="89" customWidth="1"/>
    <col min="4623" max="4623" width="8.88671875" style="89" customWidth="1"/>
    <col min="4624" max="4624" width="20.88671875" style="89" customWidth="1"/>
    <col min="4625" max="4625" width="16.21875" style="89" customWidth="1"/>
    <col min="4626" max="4626" width="9.88671875" style="89" customWidth="1"/>
    <col min="4627" max="4631" width="8.33203125" style="89" customWidth="1"/>
    <col min="4632" max="4632" width="10.44140625" style="89" customWidth="1"/>
    <col min="4633" max="4634" width="7.6640625" style="89" customWidth="1"/>
    <col min="4635" max="4864" width="9" style="89"/>
    <col min="4865" max="4865" width="2" style="89" customWidth="1"/>
    <col min="4866" max="4866" width="7.109375" style="89" customWidth="1"/>
    <col min="4867" max="4867" width="10" style="89" customWidth="1"/>
    <col min="4868" max="4868" width="4.6640625" style="89" customWidth="1"/>
    <col min="4869" max="4878" width="9.109375" style="89" customWidth="1"/>
    <col min="4879" max="4879" width="8.88671875" style="89" customWidth="1"/>
    <col min="4880" max="4880" width="20.88671875" style="89" customWidth="1"/>
    <col min="4881" max="4881" width="16.21875" style="89" customWidth="1"/>
    <col min="4882" max="4882" width="9.88671875" style="89" customWidth="1"/>
    <col min="4883" max="4887" width="8.33203125" style="89" customWidth="1"/>
    <col min="4888" max="4888" width="10.44140625" style="89" customWidth="1"/>
    <col min="4889" max="4890" width="7.6640625" style="89" customWidth="1"/>
    <col min="4891" max="5120" width="9" style="89"/>
    <col min="5121" max="5121" width="2" style="89" customWidth="1"/>
    <col min="5122" max="5122" width="7.109375" style="89" customWidth="1"/>
    <col min="5123" max="5123" width="10" style="89" customWidth="1"/>
    <col min="5124" max="5124" width="4.6640625" style="89" customWidth="1"/>
    <col min="5125" max="5134" width="9.109375" style="89" customWidth="1"/>
    <col min="5135" max="5135" width="8.88671875" style="89" customWidth="1"/>
    <col min="5136" max="5136" width="20.88671875" style="89" customWidth="1"/>
    <col min="5137" max="5137" width="16.21875" style="89" customWidth="1"/>
    <col min="5138" max="5138" width="9.88671875" style="89" customWidth="1"/>
    <col min="5139" max="5143" width="8.33203125" style="89" customWidth="1"/>
    <col min="5144" max="5144" width="10.44140625" style="89" customWidth="1"/>
    <col min="5145" max="5146" width="7.6640625" style="89" customWidth="1"/>
    <col min="5147" max="5376" width="9" style="89"/>
    <col min="5377" max="5377" width="2" style="89" customWidth="1"/>
    <col min="5378" max="5378" width="7.109375" style="89" customWidth="1"/>
    <col min="5379" max="5379" width="10" style="89" customWidth="1"/>
    <col min="5380" max="5380" width="4.6640625" style="89" customWidth="1"/>
    <col min="5381" max="5390" width="9.109375" style="89" customWidth="1"/>
    <col min="5391" max="5391" width="8.88671875" style="89" customWidth="1"/>
    <col min="5392" max="5392" width="20.88671875" style="89" customWidth="1"/>
    <col min="5393" max="5393" width="16.21875" style="89" customWidth="1"/>
    <col min="5394" max="5394" width="9.88671875" style="89" customWidth="1"/>
    <col min="5395" max="5399" width="8.33203125" style="89" customWidth="1"/>
    <col min="5400" max="5400" width="10.44140625" style="89" customWidth="1"/>
    <col min="5401" max="5402" width="7.6640625" style="89" customWidth="1"/>
    <col min="5403" max="5632" width="9" style="89"/>
    <col min="5633" max="5633" width="2" style="89" customWidth="1"/>
    <col min="5634" max="5634" width="7.109375" style="89" customWidth="1"/>
    <col min="5635" max="5635" width="10" style="89" customWidth="1"/>
    <col min="5636" max="5636" width="4.6640625" style="89" customWidth="1"/>
    <col min="5637" max="5646" width="9.109375" style="89" customWidth="1"/>
    <col min="5647" max="5647" width="8.88671875" style="89" customWidth="1"/>
    <col min="5648" max="5648" width="20.88671875" style="89" customWidth="1"/>
    <col min="5649" max="5649" width="16.21875" style="89" customWidth="1"/>
    <col min="5650" max="5650" width="9.88671875" style="89" customWidth="1"/>
    <col min="5651" max="5655" width="8.33203125" style="89" customWidth="1"/>
    <col min="5656" max="5656" width="10.44140625" style="89" customWidth="1"/>
    <col min="5657" max="5658" width="7.6640625" style="89" customWidth="1"/>
    <col min="5659" max="5888" width="9" style="89"/>
    <col min="5889" max="5889" width="2" style="89" customWidth="1"/>
    <col min="5890" max="5890" width="7.109375" style="89" customWidth="1"/>
    <col min="5891" max="5891" width="10" style="89" customWidth="1"/>
    <col min="5892" max="5892" width="4.6640625" style="89" customWidth="1"/>
    <col min="5893" max="5902" width="9.109375" style="89" customWidth="1"/>
    <col min="5903" max="5903" width="8.88671875" style="89" customWidth="1"/>
    <col min="5904" max="5904" width="20.88671875" style="89" customWidth="1"/>
    <col min="5905" max="5905" width="16.21875" style="89" customWidth="1"/>
    <col min="5906" max="5906" width="9.88671875" style="89" customWidth="1"/>
    <col min="5907" max="5911" width="8.33203125" style="89" customWidth="1"/>
    <col min="5912" max="5912" width="10.44140625" style="89" customWidth="1"/>
    <col min="5913" max="5914" width="7.6640625" style="89" customWidth="1"/>
    <col min="5915" max="6144" width="9" style="89"/>
    <col min="6145" max="6145" width="2" style="89" customWidth="1"/>
    <col min="6146" max="6146" width="7.109375" style="89" customWidth="1"/>
    <col min="6147" max="6147" width="10" style="89" customWidth="1"/>
    <col min="6148" max="6148" width="4.6640625" style="89" customWidth="1"/>
    <col min="6149" max="6158" width="9.109375" style="89" customWidth="1"/>
    <col min="6159" max="6159" width="8.88671875" style="89" customWidth="1"/>
    <col min="6160" max="6160" width="20.88671875" style="89" customWidth="1"/>
    <col min="6161" max="6161" width="16.21875" style="89" customWidth="1"/>
    <col min="6162" max="6162" width="9.88671875" style="89" customWidth="1"/>
    <col min="6163" max="6167" width="8.33203125" style="89" customWidth="1"/>
    <col min="6168" max="6168" width="10.44140625" style="89" customWidth="1"/>
    <col min="6169" max="6170" width="7.6640625" style="89" customWidth="1"/>
    <col min="6171" max="6400" width="9" style="89"/>
    <col min="6401" max="6401" width="2" style="89" customWidth="1"/>
    <col min="6402" max="6402" width="7.109375" style="89" customWidth="1"/>
    <col min="6403" max="6403" width="10" style="89" customWidth="1"/>
    <col min="6404" max="6404" width="4.6640625" style="89" customWidth="1"/>
    <col min="6405" max="6414" width="9.109375" style="89" customWidth="1"/>
    <col min="6415" max="6415" width="8.88671875" style="89" customWidth="1"/>
    <col min="6416" max="6416" width="20.88671875" style="89" customWidth="1"/>
    <col min="6417" max="6417" width="16.21875" style="89" customWidth="1"/>
    <col min="6418" max="6418" width="9.88671875" style="89" customWidth="1"/>
    <col min="6419" max="6423" width="8.33203125" style="89" customWidth="1"/>
    <col min="6424" max="6424" width="10.44140625" style="89" customWidth="1"/>
    <col min="6425" max="6426" width="7.6640625" style="89" customWidth="1"/>
    <col min="6427" max="6656" width="9" style="89"/>
    <col min="6657" max="6657" width="2" style="89" customWidth="1"/>
    <col min="6658" max="6658" width="7.109375" style="89" customWidth="1"/>
    <col min="6659" max="6659" width="10" style="89" customWidth="1"/>
    <col min="6660" max="6660" width="4.6640625" style="89" customWidth="1"/>
    <col min="6661" max="6670" width="9.109375" style="89" customWidth="1"/>
    <col min="6671" max="6671" width="8.88671875" style="89" customWidth="1"/>
    <col min="6672" max="6672" width="20.88671875" style="89" customWidth="1"/>
    <col min="6673" max="6673" width="16.21875" style="89" customWidth="1"/>
    <col min="6674" max="6674" width="9.88671875" style="89" customWidth="1"/>
    <col min="6675" max="6679" width="8.33203125" style="89" customWidth="1"/>
    <col min="6680" max="6680" width="10.44140625" style="89" customWidth="1"/>
    <col min="6681" max="6682" width="7.6640625" style="89" customWidth="1"/>
    <col min="6683" max="6912" width="9" style="89"/>
    <col min="6913" max="6913" width="2" style="89" customWidth="1"/>
    <col min="6914" max="6914" width="7.109375" style="89" customWidth="1"/>
    <col min="6915" max="6915" width="10" style="89" customWidth="1"/>
    <col min="6916" max="6916" width="4.6640625" style="89" customWidth="1"/>
    <col min="6917" max="6926" width="9.109375" style="89" customWidth="1"/>
    <col min="6927" max="6927" width="8.88671875" style="89" customWidth="1"/>
    <col min="6928" max="6928" width="20.88671875" style="89" customWidth="1"/>
    <col min="6929" max="6929" width="16.21875" style="89" customWidth="1"/>
    <col min="6930" max="6930" width="9.88671875" style="89" customWidth="1"/>
    <col min="6931" max="6935" width="8.33203125" style="89" customWidth="1"/>
    <col min="6936" max="6936" width="10.44140625" style="89" customWidth="1"/>
    <col min="6937" max="6938" width="7.6640625" style="89" customWidth="1"/>
    <col min="6939" max="7168" width="9" style="89"/>
    <col min="7169" max="7169" width="2" style="89" customWidth="1"/>
    <col min="7170" max="7170" width="7.109375" style="89" customWidth="1"/>
    <col min="7171" max="7171" width="10" style="89" customWidth="1"/>
    <col min="7172" max="7172" width="4.6640625" style="89" customWidth="1"/>
    <col min="7173" max="7182" width="9.109375" style="89" customWidth="1"/>
    <col min="7183" max="7183" width="8.88671875" style="89" customWidth="1"/>
    <col min="7184" max="7184" width="20.88671875" style="89" customWidth="1"/>
    <col min="7185" max="7185" width="16.21875" style="89" customWidth="1"/>
    <col min="7186" max="7186" width="9.88671875" style="89" customWidth="1"/>
    <col min="7187" max="7191" width="8.33203125" style="89" customWidth="1"/>
    <col min="7192" max="7192" width="10.44140625" style="89" customWidth="1"/>
    <col min="7193" max="7194" width="7.6640625" style="89" customWidth="1"/>
    <col min="7195" max="7424" width="9" style="89"/>
    <col min="7425" max="7425" width="2" style="89" customWidth="1"/>
    <col min="7426" max="7426" width="7.109375" style="89" customWidth="1"/>
    <col min="7427" max="7427" width="10" style="89" customWidth="1"/>
    <col min="7428" max="7428" width="4.6640625" style="89" customWidth="1"/>
    <col min="7429" max="7438" width="9.109375" style="89" customWidth="1"/>
    <col min="7439" max="7439" width="8.88671875" style="89" customWidth="1"/>
    <col min="7440" max="7440" width="20.88671875" style="89" customWidth="1"/>
    <col min="7441" max="7441" width="16.21875" style="89" customWidth="1"/>
    <col min="7442" max="7442" width="9.88671875" style="89" customWidth="1"/>
    <col min="7443" max="7447" width="8.33203125" style="89" customWidth="1"/>
    <col min="7448" max="7448" width="10.44140625" style="89" customWidth="1"/>
    <col min="7449" max="7450" width="7.6640625" style="89" customWidth="1"/>
    <col min="7451" max="7680" width="9" style="89"/>
    <col min="7681" max="7681" width="2" style="89" customWidth="1"/>
    <col min="7682" max="7682" width="7.109375" style="89" customWidth="1"/>
    <col min="7683" max="7683" width="10" style="89" customWidth="1"/>
    <col min="7684" max="7684" width="4.6640625" style="89" customWidth="1"/>
    <col min="7685" max="7694" width="9.109375" style="89" customWidth="1"/>
    <col min="7695" max="7695" width="8.88671875" style="89" customWidth="1"/>
    <col min="7696" max="7696" width="20.88671875" style="89" customWidth="1"/>
    <col min="7697" max="7697" width="16.21875" style="89" customWidth="1"/>
    <col min="7698" max="7698" width="9.88671875" style="89" customWidth="1"/>
    <col min="7699" max="7703" width="8.33203125" style="89" customWidth="1"/>
    <col min="7704" max="7704" width="10.44140625" style="89" customWidth="1"/>
    <col min="7705" max="7706" width="7.6640625" style="89" customWidth="1"/>
    <col min="7707" max="7936" width="9" style="89"/>
    <col min="7937" max="7937" width="2" style="89" customWidth="1"/>
    <col min="7938" max="7938" width="7.109375" style="89" customWidth="1"/>
    <col min="7939" max="7939" width="10" style="89" customWidth="1"/>
    <col min="7940" max="7940" width="4.6640625" style="89" customWidth="1"/>
    <col min="7941" max="7950" width="9.109375" style="89" customWidth="1"/>
    <col min="7951" max="7951" width="8.88671875" style="89" customWidth="1"/>
    <col min="7952" max="7952" width="20.88671875" style="89" customWidth="1"/>
    <col min="7953" max="7953" width="16.21875" style="89" customWidth="1"/>
    <col min="7954" max="7954" width="9.88671875" style="89" customWidth="1"/>
    <col min="7955" max="7959" width="8.33203125" style="89" customWidth="1"/>
    <col min="7960" max="7960" width="10.44140625" style="89" customWidth="1"/>
    <col min="7961" max="7962" width="7.6640625" style="89" customWidth="1"/>
    <col min="7963" max="8192" width="9" style="89"/>
    <col min="8193" max="8193" width="2" style="89" customWidth="1"/>
    <col min="8194" max="8194" width="7.109375" style="89" customWidth="1"/>
    <col min="8195" max="8195" width="10" style="89" customWidth="1"/>
    <col min="8196" max="8196" width="4.6640625" style="89" customWidth="1"/>
    <col min="8197" max="8206" width="9.109375" style="89" customWidth="1"/>
    <col min="8207" max="8207" width="8.88671875" style="89" customWidth="1"/>
    <col min="8208" max="8208" width="20.88671875" style="89" customWidth="1"/>
    <col min="8209" max="8209" width="16.21875" style="89" customWidth="1"/>
    <col min="8210" max="8210" width="9.88671875" style="89" customWidth="1"/>
    <col min="8211" max="8215" width="8.33203125" style="89" customWidth="1"/>
    <col min="8216" max="8216" width="10.44140625" style="89" customWidth="1"/>
    <col min="8217" max="8218" width="7.6640625" style="89" customWidth="1"/>
    <col min="8219" max="8448" width="9" style="89"/>
    <col min="8449" max="8449" width="2" style="89" customWidth="1"/>
    <col min="8450" max="8450" width="7.109375" style="89" customWidth="1"/>
    <col min="8451" max="8451" width="10" style="89" customWidth="1"/>
    <col min="8452" max="8452" width="4.6640625" style="89" customWidth="1"/>
    <col min="8453" max="8462" width="9.109375" style="89" customWidth="1"/>
    <col min="8463" max="8463" width="8.88671875" style="89" customWidth="1"/>
    <col min="8464" max="8464" width="20.88671875" style="89" customWidth="1"/>
    <col min="8465" max="8465" width="16.21875" style="89" customWidth="1"/>
    <col min="8466" max="8466" width="9.88671875" style="89" customWidth="1"/>
    <col min="8467" max="8471" width="8.33203125" style="89" customWidth="1"/>
    <col min="8472" max="8472" width="10.44140625" style="89" customWidth="1"/>
    <col min="8473" max="8474" width="7.6640625" style="89" customWidth="1"/>
    <col min="8475" max="8704" width="9" style="89"/>
    <col min="8705" max="8705" width="2" style="89" customWidth="1"/>
    <col min="8706" max="8706" width="7.109375" style="89" customWidth="1"/>
    <col min="8707" max="8707" width="10" style="89" customWidth="1"/>
    <col min="8708" max="8708" width="4.6640625" style="89" customWidth="1"/>
    <col min="8709" max="8718" width="9.109375" style="89" customWidth="1"/>
    <col min="8719" max="8719" width="8.88671875" style="89" customWidth="1"/>
    <col min="8720" max="8720" width="20.88671875" style="89" customWidth="1"/>
    <col min="8721" max="8721" width="16.21875" style="89" customWidth="1"/>
    <col min="8722" max="8722" width="9.88671875" style="89" customWidth="1"/>
    <col min="8723" max="8727" width="8.33203125" style="89" customWidth="1"/>
    <col min="8728" max="8728" width="10.44140625" style="89" customWidth="1"/>
    <col min="8729" max="8730" width="7.6640625" style="89" customWidth="1"/>
    <col min="8731" max="8960" width="9" style="89"/>
    <col min="8961" max="8961" width="2" style="89" customWidth="1"/>
    <col min="8962" max="8962" width="7.109375" style="89" customWidth="1"/>
    <col min="8963" max="8963" width="10" style="89" customWidth="1"/>
    <col min="8964" max="8964" width="4.6640625" style="89" customWidth="1"/>
    <col min="8965" max="8974" width="9.109375" style="89" customWidth="1"/>
    <col min="8975" max="8975" width="8.88671875" style="89" customWidth="1"/>
    <col min="8976" max="8976" width="20.88671875" style="89" customWidth="1"/>
    <col min="8977" max="8977" width="16.21875" style="89" customWidth="1"/>
    <col min="8978" max="8978" width="9.88671875" style="89" customWidth="1"/>
    <col min="8979" max="8983" width="8.33203125" style="89" customWidth="1"/>
    <col min="8984" max="8984" width="10.44140625" style="89" customWidth="1"/>
    <col min="8985" max="8986" width="7.6640625" style="89" customWidth="1"/>
    <col min="8987" max="9216" width="9" style="89"/>
    <col min="9217" max="9217" width="2" style="89" customWidth="1"/>
    <col min="9218" max="9218" width="7.109375" style="89" customWidth="1"/>
    <col min="9219" max="9219" width="10" style="89" customWidth="1"/>
    <col min="9220" max="9220" width="4.6640625" style="89" customWidth="1"/>
    <col min="9221" max="9230" width="9.109375" style="89" customWidth="1"/>
    <col min="9231" max="9231" width="8.88671875" style="89" customWidth="1"/>
    <col min="9232" max="9232" width="20.88671875" style="89" customWidth="1"/>
    <col min="9233" max="9233" width="16.21875" style="89" customWidth="1"/>
    <col min="9234" max="9234" width="9.88671875" style="89" customWidth="1"/>
    <col min="9235" max="9239" width="8.33203125" style="89" customWidth="1"/>
    <col min="9240" max="9240" width="10.44140625" style="89" customWidth="1"/>
    <col min="9241" max="9242" width="7.6640625" style="89" customWidth="1"/>
    <col min="9243" max="9472" width="9" style="89"/>
    <col min="9473" max="9473" width="2" style="89" customWidth="1"/>
    <col min="9474" max="9474" width="7.109375" style="89" customWidth="1"/>
    <col min="9475" max="9475" width="10" style="89" customWidth="1"/>
    <col min="9476" max="9476" width="4.6640625" style="89" customWidth="1"/>
    <col min="9477" max="9486" width="9.109375" style="89" customWidth="1"/>
    <col min="9487" max="9487" width="8.88671875" style="89" customWidth="1"/>
    <col min="9488" max="9488" width="20.88671875" style="89" customWidth="1"/>
    <col min="9489" max="9489" width="16.21875" style="89" customWidth="1"/>
    <col min="9490" max="9490" width="9.88671875" style="89" customWidth="1"/>
    <col min="9491" max="9495" width="8.33203125" style="89" customWidth="1"/>
    <col min="9496" max="9496" width="10.44140625" style="89" customWidth="1"/>
    <col min="9497" max="9498" width="7.6640625" style="89" customWidth="1"/>
    <col min="9499" max="9728" width="9" style="89"/>
    <col min="9729" max="9729" width="2" style="89" customWidth="1"/>
    <col min="9730" max="9730" width="7.109375" style="89" customWidth="1"/>
    <col min="9731" max="9731" width="10" style="89" customWidth="1"/>
    <col min="9732" max="9732" width="4.6640625" style="89" customWidth="1"/>
    <col min="9733" max="9742" width="9.109375" style="89" customWidth="1"/>
    <col min="9743" max="9743" width="8.88671875" style="89" customWidth="1"/>
    <col min="9744" max="9744" width="20.88671875" style="89" customWidth="1"/>
    <col min="9745" max="9745" width="16.21875" style="89" customWidth="1"/>
    <col min="9746" max="9746" width="9.88671875" style="89" customWidth="1"/>
    <col min="9747" max="9751" width="8.33203125" style="89" customWidth="1"/>
    <col min="9752" max="9752" width="10.44140625" style="89" customWidth="1"/>
    <col min="9753" max="9754" width="7.6640625" style="89" customWidth="1"/>
    <col min="9755" max="9984" width="9" style="89"/>
    <col min="9985" max="9985" width="2" style="89" customWidth="1"/>
    <col min="9986" max="9986" width="7.109375" style="89" customWidth="1"/>
    <col min="9987" max="9987" width="10" style="89" customWidth="1"/>
    <col min="9988" max="9988" width="4.6640625" style="89" customWidth="1"/>
    <col min="9989" max="9998" width="9.109375" style="89" customWidth="1"/>
    <col min="9999" max="9999" width="8.88671875" style="89" customWidth="1"/>
    <col min="10000" max="10000" width="20.88671875" style="89" customWidth="1"/>
    <col min="10001" max="10001" width="16.21875" style="89" customWidth="1"/>
    <col min="10002" max="10002" width="9.88671875" style="89" customWidth="1"/>
    <col min="10003" max="10007" width="8.33203125" style="89" customWidth="1"/>
    <col min="10008" max="10008" width="10.44140625" style="89" customWidth="1"/>
    <col min="10009" max="10010" width="7.6640625" style="89" customWidth="1"/>
    <col min="10011" max="10240" width="9" style="89"/>
    <col min="10241" max="10241" width="2" style="89" customWidth="1"/>
    <col min="10242" max="10242" width="7.109375" style="89" customWidth="1"/>
    <col min="10243" max="10243" width="10" style="89" customWidth="1"/>
    <col min="10244" max="10244" width="4.6640625" style="89" customWidth="1"/>
    <col min="10245" max="10254" width="9.109375" style="89" customWidth="1"/>
    <col min="10255" max="10255" width="8.88671875" style="89" customWidth="1"/>
    <col min="10256" max="10256" width="20.88671875" style="89" customWidth="1"/>
    <col min="10257" max="10257" width="16.21875" style="89" customWidth="1"/>
    <col min="10258" max="10258" width="9.88671875" style="89" customWidth="1"/>
    <col min="10259" max="10263" width="8.33203125" style="89" customWidth="1"/>
    <col min="10264" max="10264" width="10.44140625" style="89" customWidth="1"/>
    <col min="10265" max="10266" width="7.6640625" style="89" customWidth="1"/>
    <col min="10267" max="10496" width="9" style="89"/>
    <col min="10497" max="10497" width="2" style="89" customWidth="1"/>
    <col min="10498" max="10498" width="7.109375" style="89" customWidth="1"/>
    <col min="10499" max="10499" width="10" style="89" customWidth="1"/>
    <col min="10500" max="10500" width="4.6640625" style="89" customWidth="1"/>
    <col min="10501" max="10510" width="9.109375" style="89" customWidth="1"/>
    <col min="10511" max="10511" width="8.88671875" style="89" customWidth="1"/>
    <col min="10512" max="10512" width="20.88671875" style="89" customWidth="1"/>
    <col min="10513" max="10513" width="16.21875" style="89" customWidth="1"/>
    <col min="10514" max="10514" width="9.88671875" style="89" customWidth="1"/>
    <col min="10515" max="10519" width="8.33203125" style="89" customWidth="1"/>
    <col min="10520" max="10520" width="10.44140625" style="89" customWidth="1"/>
    <col min="10521" max="10522" width="7.6640625" style="89" customWidth="1"/>
    <col min="10523" max="10752" width="9" style="89"/>
    <col min="10753" max="10753" width="2" style="89" customWidth="1"/>
    <col min="10754" max="10754" width="7.109375" style="89" customWidth="1"/>
    <col min="10755" max="10755" width="10" style="89" customWidth="1"/>
    <col min="10756" max="10756" width="4.6640625" style="89" customWidth="1"/>
    <col min="10757" max="10766" width="9.109375" style="89" customWidth="1"/>
    <col min="10767" max="10767" width="8.88671875" style="89" customWidth="1"/>
    <col min="10768" max="10768" width="20.88671875" style="89" customWidth="1"/>
    <col min="10769" max="10769" width="16.21875" style="89" customWidth="1"/>
    <col min="10770" max="10770" width="9.88671875" style="89" customWidth="1"/>
    <col min="10771" max="10775" width="8.33203125" style="89" customWidth="1"/>
    <col min="10776" max="10776" width="10.44140625" style="89" customWidth="1"/>
    <col min="10777" max="10778" width="7.6640625" style="89" customWidth="1"/>
    <col min="10779" max="11008" width="9" style="89"/>
    <col min="11009" max="11009" width="2" style="89" customWidth="1"/>
    <col min="11010" max="11010" width="7.109375" style="89" customWidth="1"/>
    <col min="11011" max="11011" width="10" style="89" customWidth="1"/>
    <col min="11012" max="11012" width="4.6640625" style="89" customWidth="1"/>
    <col min="11013" max="11022" width="9.109375" style="89" customWidth="1"/>
    <col min="11023" max="11023" width="8.88671875" style="89" customWidth="1"/>
    <col min="11024" max="11024" width="20.88671875" style="89" customWidth="1"/>
    <col min="11025" max="11025" width="16.21875" style="89" customWidth="1"/>
    <col min="11026" max="11026" width="9.88671875" style="89" customWidth="1"/>
    <col min="11027" max="11031" width="8.33203125" style="89" customWidth="1"/>
    <col min="11032" max="11032" width="10.44140625" style="89" customWidth="1"/>
    <col min="11033" max="11034" width="7.6640625" style="89" customWidth="1"/>
    <col min="11035" max="11264" width="9" style="89"/>
    <col min="11265" max="11265" width="2" style="89" customWidth="1"/>
    <col min="11266" max="11266" width="7.109375" style="89" customWidth="1"/>
    <col min="11267" max="11267" width="10" style="89" customWidth="1"/>
    <col min="11268" max="11268" width="4.6640625" style="89" customWidth="1"/>
    <col min="11269" max="11278" width="9.109375" style="89" customWidth="1"/>
    <col min="11279" max="11279" width="8.88671875" style="89" customWidth="1"/>
    <col min="11280" max="11280" width="20.88671875" style="89" customWidth="1"/>
    <col min="11281" max="11281" width="16.21875" style="89" customWidth="1"/>
    <col min="11282" max="11282" width="9.88671875" style="89" customWidth="1"/>
    <col min="11283" max="11287" width="8.33203125" style="89" customWidth="1"/>
    <col min="11288" max="11288" width="10.44140625" style="89" customWidth="1"/>
    <col min="11289" max="11290" width="7.6640625" style="89" customWidth="1"/>
    <col min="11291" max="11520" width="9" style="89"/>
    <col min="11521" max="11521" width="2" style="89" customWidth="1"/>
    <col min="11522" max="11522" width="7.109375" style="89" customWidth="1"/>
    <col min="11523" max="11523" width="10" style="89" customWidth="1"/>
    <col min="11524" max="11524" width="4.6640625" style="89" customWidth="1"/>
    <col min="11525" max="11534" width="9.109375" style="89" customWidth="1"/>
    <col min="11535" max="11535" width="8.88671875" style="89" customWidth="1"/>
    <col min="11536" max="11536" width="20.88671875" style="89" customWidth="1"/>
    <col min="11537" max="11537" width="16.21875" style="89" customWidth="1"/>
    <col min="11538" max="11538" width="9.88671875" style="89" customWidth="1"/>
    <col min="11539" max="11543" width="8.33203125" style="89" customWidth="1"/>
    <col min="11544" max="11544" width="10.44140625" style="89" customWidth="1"/>
    <col min="11545" max="11546" width="7.6640625" style="89" customWidth="1"/>
    <col min="11547" max="11776" width="9" style="89"/>
    <col min="11777" max="11777" width="2" style="89" customWidth="1"/>
    <col min="11778" max="11778" width="7.109375" style="89" customWidth="1"/>
    <col min="11779" max="11779" width="10" style="89" customWidth="1"/>
    <col min="11780" max="11780" width="4.6640625" style="89" customWidth="1"/>
    <col min="11781" max="11790" width="9.109375" style="89" customWidth="1"/>
    <col min="11791" max="11791" width="8.88671875" style="89" customWidth="1"/>
    <col min="11792" max="11792" width="20.88671875" style="89" customWidth="1"/>
    <col min="11793" max="11793" width="16.21875" style="89" customWidth="1"/>
    <col min="11794" max="11794" width="9.88671875" style="89" customWidth="1"/>
    <col min="11795" max="11799" width="8.33203125" style="89" customWidth="1"/>
    <col min="11800" max="11800" width="10.44140625" style="89" customWidth="1"/>
    <col min="11801" max="11802" width="7.6640625" style="89" customWidth="1"/>
    <col min="11803" max="12032" width="9" style="89"/>
    <col min="12033" max="12033" width="2" style="89" customWidth="1"/>
    <col min="12034" max="12034" width="7.109375" style="89" customWidth="1"/>
    <col min="12035" max="12035" width="10" style="89" customWidth="1"/>
    <col min="12036" max="12036" width="4.6640625" style="89" customWidth="1"/>
    <col min="12037" max="12046" width="9.109375" style="89" customWidth="1"/>
    <col min="12047" max="12047" width="8.88671875" style="89" customWidth="1"/>
    <col min="12048" max="12048" width="20.88671875" style="89" customWidth="1"/>
    <col min="12049" max="12049" width="16.21875" style="89" customWidth="1"/>
    <col min="12050" max="12050" width="9.88671875" style="89" customWidth="1"/>
    <col min="12051" max="12055" width="8.33203125" style="89" customWidth="1"/>
    <col min="12056" max="12056" width="10.44140625" style="89" customWidth="1"/>
    <col min="12057" max="12058" width="7.6640625" style="89" customWidth="1"/>
    <col min="12059" max="12288" width="9" style="89"/>
    <col min="12289" max="12289" width="2" style="89" customWidth="1"/>
    <col min="12290" max="12290" width="7.109375" style="89" customWidth="1"/>
    <col min="12291" max="12291" width="10" style="89" customWidth="1"/>
    <col min="12292" max="12292" width="4.6640625" style="89" customWidth="1"/>
    <col min="12293" max="12302" width="9.109375" style="89" customWidth="1"/>
    <col min="12303" max="12303" width="8.88671875" style="89" customWidth="1"/>
    <col min="12304" max="12304" width="20.88671875" style="89" customWidth="1"/>
    <col min="12305" max="12305" width="16.21875" style="89" customWidth="1"/>
    <col min="12306" max="12306" width="9.88671875" style="89" customWidth="1"/>
    <col min="12307" max="12311" width="8.33203125" style="89" customWidth="1"/>
    <col min="12312" max="12312" width="10.44140625" style="89" customWidth="1"/>
    <col min="12313" max="12314" width="7.6640625" style="89" customWidth="1"/>
    <col min="12315" max="12544" width="9" style="89"/>
    <col min="12545" max="12545" width="2" style="89" customWidth="1"/>
    <col min="12546" max="12546" width="7.109375" style="89" customWidth="1"/>
    <col min="12547" max="12547" width="10" style="89" customWidth="1"/>
    <col min="12548" max="12548" width="4.6640625" style="89" customWidth="1"/>
    <col min="12549" max="12558" width="9.109375" style="89" customWidth="1"/>
    <col min="12559" max="12559" width="8.88671875" style="89" customWidth="1"/>
    <col min="12560" max="12560" width="20.88671875" style="89" customWidth="1"/>
    <col min="12561" max="12561" width="16.21875" style="89" customWidth="1"/>
    <col min="12562" max="12562" width="9.88671875" style="89" customWidth="1"/>
    <col min="12563" max="12567" width="8.33203125" style="89" customWidth="1"/>
    <col min="12568" max="12568" width="10.44140625" style="89" customWidth="1"/>
    <col min="12569" max="12570" width="7.6640625" style="89" customWidth="1"/>
    <col min="12571" max="12800" width="9" style="89"/>
    <col min="12801" max="12801" width="2" style="89" customWidth="1"/>
    <col min="12802" max="12802" width="7.109375" style="89" customWidth="1"/>
    <col min="12803" max="12803" width="10" style="89" customWidth="1"/>
    <col min="12804" max="12804" width="4.6640625" style="89" customWidth="1"/>
    <col min="12805" max="12814" width="9.109375" style="89" customWidth="1"/>
    <col min="12815" max="12815" width="8.88671875" style="89" customWidth="1"/>
    <col min="12816" max="12816" width="20.88671875" style="89" customWidth="1"/>
    <col min="12817" max="12817" width="16.21875" style="89" customWidth="1"/>
    <col min="12818" max="12818" width="9.88671875" style="89" customWidth="1"/>
    <col min="12819" max="12823" width="8.33203125" style="89" customWidth="1"/>
    <col min="12824" max="12824" width="10.44140625" style="89" customWidth="1"/>
    <col min="12825" max="12826" width="7.6640625" style="89" customWidth="1"/>
    <col min="12827" max="13056" width="9" style="89"/>
    <col min="13057" max="13057" width="2" style="89" customWidth="1"/>
    <col min="13058" max="13058" width="7.109375" style="89" customWidth="1"/>
    <col min="13059" max="13059" width="10" style="89" customWidth="1"/>
    <col min="13060" max="13060" width="4.6640625" style="89" customWidth="1"/>
    <col min="13061" max="13070" width="9.109375" style="89" customWidth="1"/>
    <col min="13071" max="13071" width="8.88671875" style="89" customWidth="1"/>
    <col min="13072" max="13072" width="20.88671875" style="89" customWidth="1"/>
    <col min="13073" max="13073" width="16.21875" style="89" customWidth="1"/>
    <col min="13074" max="13074" width="9.88671875" style="89" customWidth="1"/>
    <col min="13075" max="13079" width="8.33203125" style="89" customWidth="1"/>
    <col min="13080" max="13080" width="10.44140625" style="89" customWidth="1"/>
    <col min="13081" max="13082" width="7.6640625" style="89" customWidth="1"/>
    <col min="13083" max="13312" width="9" style="89"/>
    <col min="13313" max="13313" width="2" style="89" customWidth="1"/>
    <col min="13314" max="13314" width="7.109375" style="89" customWidth="1"/>
    <col min="13315" max="13315" width="10" style="89" customWidth="1"/>
    <col min="13316" max="13316" width="4.6640625" style="89" customWidth="1"/>
    <col min="13317" max="13326" width="9.109375" style="89" customWidth="1"/>
    <col min="13327" max="13327" width="8.88671875" style="89" customWidth="1"/>
    <col min="13328" max="13328" width="20.88671875" style="89" customWidth="1"/>
    <col min="13329" max="13329" width="16.21875" style="89" customWidth="1"/>
    <col min="13330" max="13330" width="9.88671875" style="89" customWidth="1"/>
    <col min="13331" max="13335" width="8.33203125" style="89" customWidth="1"/>
    <col min="13336" max="13336" width="10.44140625" style="89" customWidth="1"/>
    <col min="13337" max="13338" width="7.6640625" style="89" customWidth="1"/>
    <col min="13339" max="13568" width="9" style="89"/>
    <col min="13569" max="13569" width="2" style="89" customWidth="1"/>
    <col min="13570" max="13570" width="7.109375" style="89" customWidth="1"/>
    <col min="13571" max="13571" width="10" style="89" customWidth="1"/>
    <col min="13572" max="13572" width="4.6640625" style="89" customWidth="1"/>
    <col min="13573" max="13582" width="9.109375" style="89" customWidth="1"/>
    <col min="13583" max="13583" width="8.88671875" style="89" customWidth="1"/>
    <col min="13584" max="13584" width="20.88671875" style="89" customWidth="1"/>
    <col min="13585" max="13585" width="16.21875" style="89" customWidth="1"/>
    <col min="13586" max="13586" width="9.88671875" style="89" customWidth="1"/>
    <col min="13587" max="13591" width="8.33203125" style="89" customWidth="1"/>
    <col min="13592" max="13592" width="10.44140625" style="89" customWidth="1"/>
    <col min="13593" max="13594" width="7.6640625" style="89" customWidth="1"/>
    <col min="13595" max="13824" width="9" style="89"/>
    <col min="13825" max="13825" width="2" style="89" customWidth="1"/>
    <col min="13826" max="13826" width="7.109375" style="89" customWidth="1"/>
    <col min="13827" max="13827" width="10" style="89" customWidth="1"/>
    <col min="13828" max="13828" width="4.6640625" style="89" customWidth="1"/>
    <col min="13829" max="13838" width="9.109375" style="89" customWidth="1"/>
    <col min="13839" max="13839" width="8.88671875" style="89" customWidth="1"/>
    <col min="13840" max="13840" width="20.88671875" style="89" customWidth="1"/>
    <col min="13841" max="13841" width="16.21875" style="89" customWidth="1"/>
    <col min="13842" max="13842" width="9.88671875" style="89" customWidth="1"/>
    <col min="13843" max="13847" width="8.33203125" style="89" customWidth="1"/>
    <col min="13848" max="13848" width="10.44140625" style="89" customWidth="1"/>
    <col min="13849" max="13850" width="7.6640625" style="89" customWidth="1"/>
    <col min="13851" max="14080" width="9" style="89"/>
    <col min="14081" max="14081" width="2" style="89" customWidth="1"/>
    <col min="14082" max="14082" width="7.109375" style="89" customWidth="1"/>
    <col min="14083" max="14083" width="10" style="89" customWidth="1"/>
    <col min="14084" max="14084" width="4.6640625" style="89" customWidth="1"/>
    <col min="14085" max="14094" width="9.109375" style="89" customWidth="1"/>
    <col min="14095" max="14095" width="8.88671875" style="89" customWidth="1"/>
    <col min="14096" max="14096" width="20.88671875" style="89" customWidth="1"/>
    <col min="14097" max="14097" width="16.21875" style="89" customWidth="1"/>
    <col min="14098" max="14098" width="9.88671875" style="89" customWidth="1"/>
    <col min="14099" max="14103" width="8.33203125" style="89" customWidth="1"/>
    <col min="14104" max="14104" width="10.44140625" style="89" customWidth="1"/>
    <col min="14105" max="14106" width="7.6640625" style="89" customWidth="1"/>
    <col min="14107" max="14336" width="9" style="89"/>
    <col min="14337" max="14337" width="2" style="89" customWidth="1"/>
    <col min="14338" max="14338" width="7.109375" style="89" customWidth="1"/>
    <col min="14339" max="14339" width="10" style="89" customWidth="1"/>
    <col min="14340" max="14340" width="4.6640625" style="89" customWidth="1"/>
    <col min="14341" max="14350" width="9.109375" style="89" customWidth="1"/>
    <col min="14351" max="14351" width="8.88671875" style="89" customWidth="1"/>
    <col min="14352" max="14352" width="20.88671875" style="89" customWidth="1"/>
    <col min="14353" max="14353" width="16.21875" style="89" customWidth="1"/>
    <col min="14354" max="14354" width="9.88671875" style="89" customWidth="1"/>
    <col min="14355" max="14359" width="8.33203125" style="89" customWidth="1"/>
    <col min="14360" max="14360" width="10.44140625" style="89" customWidth="1"/>
    <col min="14361" max="14362" width="7.6640625" style="89" customWidth="1"/>
    <col min="14363" max="14592" width="9" style="89"/>
    <col min="14593" max="14593" width="2" style="89" customWidth="1"/>
    <col min="14594" max="14594" width="7.109375" style="89" customWidth="1"/>
    <col min="14595" max="14595" width="10" style="89" customWidth="1"/>
    <col min="14596" max="14596" width="4.6640625" style="89" customWidth="1"/>
    <col min="14597" max="14606" width="9.109375" style="89" customWidth="1"/>
    <col min="14607" max="14607" width="8.88671875" style="89" customWidth="1"/>
    <col min="14608" max="14608" width="20.88671875" style="89" customWidth="1"/>
    <col min="14609" max="14609" width="16.21875" style="89" customWidth="1"/>
    <col min="14610" max="14610" width="9.88671875" style="89" customWidth="1"/>
    <col min="14611" max="14615" width="8.33203125" style="89" customWidth="1"/>
    <col min="14616" max="14616" width="10.44140625" style="89" customWidth="1"/>
    <col min="14617" max="14618" width="7.6640625" style="89" customWidth="1"/>
    <col min="14619" max="14848" width="9" style="89"/>
    <col min="14849" max="14849" width="2" style="89" customWidth="1"/>
    <col min="14850" max="14850" width="7.109375" style="89" customWidth="1"/>
    <col min="14851" max="14851" width="10" style="89" customWidth="1"/>
    <col min="14852" max="14852" width="4.6640625" style="89" customWidth="1"/>
    <col min="14853" max="14862" width="9.109375" style="89" customWidth="1"/>
    <col min="14863" max="14863" width="8.88671875" style="89" customWidth="1"/>
    <col min="14864" max="14864" width="20.88671875" style="89" customWidth="1"/>
    <col min="14865" max="14865" width="16.21875" style="89" customWidth="1"/>
    <col min="14866" max="14866" width="9.88671875" style="89" customWidth="1"/>
    <col min="14867" max="14871" width="8.33203125" style="89" customWidth="1"/>
    <col min="14872" max="14872" width="10.44140625" style="89" customWidth="1"/>
    <col min="14873" max="14874" width="7.6640625" style="89" customWidth="1"/>
    <col min="14875" max="15104" width="9" style="89"/>
    <col min="15105" max="15105" width="2" style="89" customWidth="1"/>
    <col min="15106" max="15106" width="7.109375" style="89" customWidth="1"/>
    <col min="15107" max="15107" width="10" style="89" customWidth="1"/>
    <col min="15108" max="15108" width="4.6640625" style="89" customWidth="1"/>
    <col min="15109" max="15118" width="9.109375" style="89" customWidth="1"/>
    <col min="15119" max="15119" width="8.88671875" style="89" customWidth="1"/>
    <col min="15120" max="15120" width="20.88671875" style="89" customWidth="1"/>
    <col min="15121" max="15121" width="16.21875" style="89" customWidth="1"/>
    <col min="15122" max="15122" width="9.88671875" style="89" customWidth="1"/>
    <col min="15123" max="15127" width="8.33203125" style="89" customWidth="1"/>
    <col min="15128" max="15128" width="10.44140625" style="89" customWidth="1"/>
    <col min="15129" max="15130" width="7.6640625" style="89" customWidth="1"/>
    <col min="15131" max="15360" width="9" style="89"/>
    <col min="15361" max="15361" width="2" style="89" customWidth="1"/>
    <col min="15362" max="15362" width="7.109375" style="89" customWidth="1"/>
    <col min="15363" max="15363" width="10" style="89" customWidth="1"/>
    <col min="15364" max="15364" width="4.6640625" style="89" customWidth="1"/>
    <col min="15365" max="15374" width="9.109375" style="89" customWidth="1"/>
    <col min="15375" max="15375" width="8.88671875" style="89" customWidth="1"/>
    <col min="15376" max="15376" width="20.88671875" style="89" customWidth="1"/>
    <col min="15377" max="15377" width="16.21875" style="89" customWidth="1"/>
    <col min="15378" max="15378" width="9.88671875" style="89" customWidth="1"/>
    <col min="15379" max="15383" width="8.33203125" style="89" customWidth="1"/>
    <col min="15384" max="15384" width="10.44140625" style="89" customWidth="1"/>
    <col min="15385" max="15386" width="7.6640625" style="89" customWidth="1"/>
    <col min="15387" max="15616" width="9" style="89"/>
    <col min="15617" max="15617" width="2" style="89" customWidth="1"/>
    <col min="15618" max="15618" width="7.109375" style="89" customWidth="1"/>
    <col min="15619" max="15619" width="10" style="89" customWidth="1"/>
    <col min="15620" max="15620" width="4.6640625" style="89" customWidth="1"/>
    <col min="15621" max="15630" width="9.109375" style="89" customWidth="1"/>
    <col min="15631" max="15631" width="8.88671875" style="89" customWidth="1"/>
    <col min="15632" max="15632" width="20.88671875" style="89" customWidth="1"/>
    <col min="15633" max="15633" width="16.21875" style="89" customWidth="1"/>
    <col min="15634" max="15634" width="9.88671875" style="89" customWidth="1"/>
    <col min="15635" max="15639" width="8.33203125" style="89" customWidth="1"/>
    <col min="15640" max="15640" width="10.44140625" style="89" customWidth="1"/>
    <col min="15641" max="15642" width="7.6640625" style="89" customWidth="1"/>
    <col min="15643" max="15872" width="9" style="89"/>
    <col min="15873" max="15873" width="2" style="89" customWidth="1"/>
    <col min="15874" max="15874" width="7.109375" style="89" customWidth="1"/>
    <col min="15875" max="15875" width="10" style="89" customWidth="1"/>
    <col min="15876" max="15876" width="4.6640625" style="89" customWidth="1"/>
    <col min="15877" max="15886" width="9.109375" style="89" customWidth="1"/>
    <col min="15887" max="15887" width="8.88671875" style="89" customWidth="1"/>
    <col min="15888" max="15888" width="20.88671875" style="89" customWidth="1"/>
    <col min="15889" max="15889" width="16.21875" style="89" customWidth="1"/>
    <col min="15890" max="15890" width="9.88671875" style="89" customWidth="1"/>
    <col min="15891" max="15895" width="8.33203125" style="89" customWidth="1"/>
    <col min="15896" max="15896" width="10.44140625" style="89" customWidth="1"/>
    <col min="15897" max="15898" width="7.6640625" style="89" customWidth="1"/>
    <col min="15899" max="16128" width="9" style="89"/>
    <col min="16129" max="16129" width="2" style="89" customWidth="1"/>
    <col min="16130" max="16130" width="7.109375" style="89" customWidth="1"/>
    <col min="16131" max="16131" width="10" style="89" customWidth="1"/>
    <col min="16132" max="16132" width="4.6640625" style="89" customWidth="1"/>
    <col min="16133" max="16142" width="9.109375" style="89" customWidth="1"/>
    <col min="16143" max="16143" width="8.88671875" style="89" customWidth="1"/>
    <col min="16144" max="16144" width="20.88671875" style="89" customWidth="1"/>
    <col min="16145" max="16145" width="16.21875" style="89" customWidth="1"/>
    <col min="16146" max="16146" width="9.88671875" style="89" customWidth="1"/>
    <col min="16147" max="16151" width="8.33203125" style="89" customWidth="1"/>
    <col min="16152" max="16152" width="10.44140625" style="89" customWidth="1"/>
    <col min="16153" max="16154" width="7.6640625" style="89" customWidth="1"/>
    <col min="16155" max="16384" width="9" style="89"/>
  </cols>
  <sheetData>
    <row r="1" spans="2:26" ht="21.75" customHeight="1"/>
    <row r="2" spans="2:26" ht="30" customHeight="1">
      <c r="B2" s="778" t="s">
        <v>298</v>
      </c>
      <c r="C2" s="778"/>
      <c r="D2" s="778"/>
      <c r="E2" s="778"/>
      <c r="F2" s="778"/>
      <c r="G2" s="778"/>
      <c r="H2" s="778"/>
      <c r="I2" s="778"/>
      <c r="J2" s="778"/>
      <c r="K2" s="778"/>
      <c r="L2" s="778"/>
      <c r="M2" s="778"/>
      <c r="N2" s="778"/>
      <c r="O2" s="231"/>
      <c r="P2" s="231"/>
      <c r="Q2" s="231"/>
      <c r="R2" s="391"/>
    </row>
    <row r="3" spans="2:26" ht="25.5" customHeight="1">
      <c r="B3" s="253"/>
      <c r="C3" s="189"/>
      <c r="D3" s="189"/>
      <c r="E3" s="128"/>
      <c r="F3" s="128"/>
      <c r="G3" s="128"/>
      <c r="H3" s="254"/>
      <c r="I3" s="254"/>
      <c r="J3" s="255"/>
      <c r="K3" s="256" t="s">
        <v>2</v>
      </c>
      <c r="L3" s="779">
        <f>'様式第５号(貼付用）'!E5</f>
        <v>0</v>
      </c>
      <c r="M3" s="779"/>
      <c r="N3" s="779"/>
      <c r="O3" s="131"/>
      <c r="P3" s="131"/>
      <c r="Q3" s="131"/>
      <c r="R3" s="272"/>
    </row>
    <row r="4" spans="2:26" ht="6.75" customHeight="1">
      <c r="B4" s="189"/>
      <c r="C4" s="189"/>
      <c r="D4" s="189"/>
      <c r="E4" s="128"/>
      <c r="F4" s="128"/>
      <c r="G4" s="128"/>
      <c r="H4" s="254"/>
      <c r="I4" s="254"/>
      <c r="J4" s="255"/>
      <c r="K4" s="257"/>
      <c r="L4" s="257"/>
      <c r="M4" s="257"/>
      <c r="N4" s="257"/>
      <c r="O4" s="257"/>
      <c r="P4" s="257"/>
      <c r="Q4" s="257"/>
      <c r="R4" s="257"/>
    </row>
    <row r="5" spans="2:26" ht="25.5" customHeight="1" thickBot="1">
      <c r="B5" s="253" t="s">
        <v>299</v>
      </c>
      <c r="C5" s="253"/>
      <c r="D5" s="253"/>
      <c r="J5" s="243"/>
      <c r="K5" s="243"/>
      <c r="L5" s="243"/>
      <c r="M5" s="192"/>
      <c r="N5" s="192" t="s">
        <v>4</v>
      </c>
      <c r="O5" s="192"/>
      <c r="P5" s="780"/>
      <c r="Q5" s="780"/>
      <c r="R5" s="780"/>
    </row>
    <row r="6" spans="2:26" ht="30" customHeight="1">
      <c r="B6" s="781" t="s">
        <v>1464</v>
      </c>
      <c r="C6" s="782"/>
      <c r="D6" s="783"/>
      <c r="E6" s="790" t="s">
        <v>75</v>
      </c>
      <c r="F6" s="791"/>
      <c r="G6" s="791"/>
      <c r="H6" s="791"/>
      <c r="I6" s="792" t="s">
        <v>300</v>
      </c>
      <c r="J6" s="790" t="s">
        <v>10</v>
      </c>
      <c r="K6" s="791"/>
      <c r="L6" s="791"/>
      <c r="M6" s="791"/>
      <c r="N6" s="795" t="s">
        <v>301</v>
      </c>
      <c r="O6" s="258"/>
      <c r="P6" s="780"/>
      <c r="Q6" s="780"/>
      <c r="R6" s="780"/>
    </row>
    <row r="7" spans="2:26" ht="30" customHeight="1">
      <c r="B7" s="784"/>
      <c r="C7" s="785"/>
      <c r="D7" s="786"/>
      <c r="E7" s="798" t="s">
        <v>11</v>
      </c>
      <c r="F7" s="799"/>
      <c r="G7" s="798" t="s">
        <v>12</v>
      </c>
      <c r="H7" s="800"/>
      <c r="I7" s="793"/>
      <c r="J7" s="798" t="s">
        <v>13</v>
      </c>
      <c r="K7" s="799"/>
      <c r="L7" s="798" t="s">
        <v>14</v>
      </c>
      <c r="M7" s="800"/>
      <c r="N7" s="796"/>
      <c r="O7" s="258"/>
      <c r="P7" s="141"/>
      <c r="Q7" s="293"/>
      <c r="R7" s="259"/>
      <c r="S7" s="761"/>
      <c r="T7" s="761"/>
      <c r="U7" s="761"/>
      <c r="V7" s="761"/>
      <c r="W7" s="761"/>
      <c r="X7" s="761"/>
      <c r="Y7" s="761"/>
      <c r="Z7" s="761"/>
    </row>
    <row r="8" spans="2:26" ht="30" customHeight="1">
      <c r="B8" s="787"/>
      <c r="C8" s="788"/>
      <c r="D8" s="789"/>
      <c r="E8" s="150" t="s">
        <v>15</v>
      </c>
      <c r="F8" s="150" t="s">
        <v>16</v>
      </c>
      <c r="G8" s="150" t="s">
        <v>15</v>
      </c>
      <c r="H8" s="390" t="s">
        <v>16</v>
      </c>
      <c r="I8" s="794"/>
      <c r="J8" s="150" t="s">
        <v>15</v>
      </c>
      <c r="K8" s="150" t="s">
        <v>16</v>
      </c>
      <c r="L8" s="150" t="s">
        <v>15</v>
      </c>
      <c r="M8" s="390" t="s">
        <v>16</v>
      </c>
      <c r="N8" s="797"/>
      <c r="O8" s="258"/>
      <c r="P8" s="141"/>
      <c r="Q8" s="294"/>
      <c r="R8" s="259"/>
      <c r="S8" s="141"/>
      <c r="T8" s="141"/>
      <c r="U8" s="141"/>
      <c r="V8" s="141"/>
      <c r="W8" s="141"/>
      <c r="X8" s="266"/>
      <c r="Y8" s="801"/>
      <c r="Z8" s="801"/>
    </row>
    <row r="9" spans="2:26" ht="36.75" customHeight="1">
      <c r="B9" s="802" t="s">
        <v>302</v>
      </c>
      <c r="C9" s="803"/>
      <c r="D9" s="804"/>
      <c r="E9" s="356" t="s">
        <v>1118</v>
      </c>
      <c r="F9" s="356" t="s">
        <v>1119</v>
      </c>
      <c r="G9" s="356" t="s">
        <v>1113</v>
      </c>
      <c r="H9" s="356" t="s">
        <v>1114</v>
      </c>
      <c r="I9" s="150">
        <f>SUM(E9:H9)</f>
        <v>0</v>
      </c>
      <c r="J9" s="356" t="s">
        <v>1112</v>
      </c>
      <c r="K9" s="356" t="s">
        <v>1115</v>
      </c>
      <c r="L9" s="359" t="s">
        <v>1116</v>
      </c>
      <c r="M9" s="359" t="s">
        <v>1117</v>
      </c>
      <c r="N9" s="260">
        <f>SUM(J9:M9)</f>
        <v>0</v>
      </c>
      <c r="O9" s="261"/>
      <c r="P9" s="141" t="s">
        <v>332</v>
      </c>
      <c r="Q9" s="294"/>
      <c r="R9" s="261"/>
      <c r="S9" s="267"/>
      <c r="T9" s="267"/>
      <c r="U9" s="267"/>
      <c r="V9" s="267"/>
      <c r="W9" s="268"/>
      <c r="X9" s="269"/>
      <c r="Y9" s="805"/>
      <c r="Z9" s="805"/>
    </row>
    <row r="10" spans="2:26" ht="36.75" customHeight="1">
      <c r="B10" s="802" t="s">
        <v>303</v>
      </c>
      <c r="C10" s="803"/>
      <c r="D10" s="804"/>
      <c r="E10" s="357" t="s">
        <v>1108</v>
      </c>
      <c r="F10" s="357" t="s">
        <v>1107</v>
      </c>
      <c r="G10" s="357" t="s">
        <v>1106</v>
      </c>
      <c r="H10" s="357" t="s">
        <v>1105</v>
      </c>
      <c r="I10" s="150">
        <f>SUM(E10:H10)</f>
        <v>0</v>
      </c>
      <c r="J10" s="357" t="s">
        <v>1104</v>
      </c>
      <c r="K10" s="357" t="s">
        <v>1103</v>
      </c>
      <c r="L10" s="360" t="s">
        <v>1102</v>
      </c>
      <c r="M10" s="360" t="s">
        <v>1101</v>
      </c>
      <c r="N10" s="260">
        <f>SUM(J10:M10)</f>
        <v>0</v>
      </c>
      <c r="O10" s="262"/>
      <c r="P10" s="297" t="s">
        <v>332</v>
      </c>
      <c r="Q10" s="295"/>
      <c r="R10" s="295"/>
      <c r="S10" s="267"/>
      <c r="T10" s="267"/>
      <c r="U10" s="267"/>
      <c r="V10" s="267"/>
      <c r="W10" s="268"/>
      <c r="X10" s="269"/>
      <c r="Y10" s="805"/>
      <c r="Z10" s="805"/>
    </row>
    <row r="11" spans="2:26" ht="36.75" customHeight="1" thickBot="1">
      <c r="B11" s="806" t="s">
        <v>304</v>
      </c>
      <c r="C11" s="807"/>
      <c r="D11" s="808"/>
      <c r="E11" s="358" t="s">
        <v>1100</v>
      </c>
      <c r="F11" s="358" t="s">
        <v>1099</v>
      </c>
      <c r="G11" s="358" t="s">
        <v>1098</v>
      </c>
      <c r="H11" s="358" t="s">
        <v>1097</v>
      </c>
      <c r="I11" s="263">
        <f>SUM(E11:H11)</f>
        <v>0</v>
      </c>
      <c r="J11" s="358" t="s">
        <v>1096</v>
      </c>
      <c r="K11" s="358" t="s">
        <v>1095</v>
      </c>
      <c r="L11" s="361" t="s">
        <v>1094</v>
      </c>
      <c r="M11" s="361" t="s">
        <v>1093</v>
      </c>
      <c r="N11" s="264">
        <f>SUM(J11:M11)</f>
        <v>0</v>
      </c>
      <c r="O11" s="261"/>
      <c r="P11" s="141" t="s">
        <v>332</v>
      </c>
      <c r="Q11" s="296"/>
      <c r="R11" s="296"/>
      <c r="S11" s="267"/>
      <c r="T11" s="267"/>
      <c r="U11" s="267"/>
      <c r="V11" s="267"/>
      <c r="W11" s="268"/>
      <c r="X11" s="269"/>
      <c r="Y11" s="805"/>
      <c r="Z11" s="805"/>
    </row>
    <row r="12" spans="2:26" ht="21.75" customHeight="1"/>
    <row r="13" spans="2:26" ht="30" customHeight="1">
      <c r="B13" s="778" t="s">
        <v>298</v>
      </c>
      <c r="C13" s="778"/>
      <c r="D13" s="778"/>
      <c r="E13" s="778"/>
      <c r="F13" s="778"/>
      <c r="G13" s="778"/>
      <c r="H13" s="778"/>
      <c r="I13" s="778"/>
      <c r="J13" s="778"/>
      <c r="K13" s="778"/>
      <c r="L13" s="778"/>
      <c r="M13" s="778"/>
      <c r="N13" s="778"/>
      <c r="O13" s="231"/>
      <c r="P13" s="231"/>
      <c r="Q13" s="231"/>
      <c r="R13" s="391"/>
    </row>
    <row r="14" spans="2:26" ht="39.75" customHeight="1" thickBot="1">
      <c r="B14" s="133" t="s">
        <v>305</v>
      </c>
      <c r="C14" s="133"/>
      <c r="D14" s="133"/>
      <c r="M14" s="192"/>
      <c r="N14" s="192" t="s">
        <v>4</v>
      </c>
      <c r="O14" s="192"/>
      <c r="P14" s="809"/>
      <c r="Q14" s="809"/>
      <c r="R14" s="809"/>
    </row>
    <row r="15" spans="2:26" ht="32.25" customHeight="1">
      <c r="B15" s="781" t="s">
        <v>306</v>
      </c>
      <c r="C15" s="782"/>
      <c r="D15" s="783"/>
      <c r="E15" s="790" t="s">
        <v>75</v>
      </c>
      <c r="F15" s="791"/>
      <c r="G15" s="791"/>
      <c r="H15" s="791"/>
      <c r="I15" s="792" t="s">
        <v>300</v>
      </c>
      <c r="J15" s="790" t="s">
        <v>10</v>
      </c>
      <c r="K15" s="791"/>
      <c r="L15" s="791"/>
      <c r="M15" s="791"/>
      <c r="N15" s="795" t="s">
        <v>301</v>
      </c>
      <c r="O15" s="258"/>
      <c r="P15" s="810"/>
      <c r="Q15" s="810"/>
      <c r="R15" s="810"/>
    </row>
    <row r="16" spans="2:26" ht="32.25" customHeight="1">
      <c r="B16" s="784"/>
      <c r="C16" s="785"/>
      <c r="D16" s="786"/>
      <c r="E16" s="798" t="s">
        <v>11</v>
      </c>
      <c r="F16" s="799"/>
      <c r="G16" s="798" t="s">
        <v>12</v>
      </c>
      <c r="H16" s="800"/>
      <c r="I16" s="793"/>
      <c r="J16" s="798" t="s">
        <v>13</v>
      </c>
      <c r="K16" s="799"/>
      <c r="L16" s="798" t="s">
        <v>14</v>
      </c>
      <c r="M16" s="800"/>
      <c r="N16" s="796"/>
      <c r="O16" s="258"/>
      <c r="P16" s="265"/>
      <c r="Q16" s="131"/>
      <c r="R16" s="261"/>
    </row>
    <row r="17" spans="2:26" ht="32.25" customHeight="1">
      <c r="B17" s="787"/>
      <c r="C17" s="788"/>
      <c r="D17" s="789"/>
      <c r="E17" s="150" t="s">
        <v>15</v>
      </c>
      <c r="F17" s="150" t="s">
        <v>16</v>
      </c>
      <c r="G17" s="150" t="s">
        <v>15</v>
      </c>
      <c r="H17" s="390" t="s">
        <v>16</v>
      </c>
      <c r="I17" s="794"/>
      <c r="J17" s="150" t="s">
        <v>15</v>
      </c>
      <c r="K17" s="150" t="s">
        <v>16</v>
      </c>
      <c r="L17" s="150" t="s">
        <v>15</v>
      </c>
      <c r="M17" s="390" t="s">
        <v>16</v>
      </c>
      <c r="N17" s="797"/>
      <c r="O17" s="258"/>
      <c r="T17" s="141"/>
      <c r="U17" s="141"/>
      <c r="V17" s="141"/>
      <c r="W17" s="141"/>
      <c r="X17" s="266"/>
      <c r="Y17" s="801"/>
      <c r="Z17" s="801"/>
    </row>
    <row r="18" spans="2:26" ht="36" customHeight="1">
      <c r="B18" s="811" t="s">
        <v>105</v>
      </c>
      <c r="C18" s="812"/>
      <c r="D18" s="813"/>
      <c r="E18" s="373" t="s">
        <v>1132</v>
      </c>
      <c r="F18" s="373" t="s">
        <v>1133</v>
      </c>
      <c r="G18" s="373" t="s">
        <v>1134</v>
      </c>
      <c r="H18" s="373" t="s">
        <v>1135</v>
      </c>
      <c r="I18" s="150">
        <f>SUM(E18:H18)</f>
        <v>0</v>
      </c>
      <c r="J18" s="373" t="s">
        <v>1136</v>
      </c>
      <c r="K18" s="373" t="s">
        <v>1137</v>
      </c>
      <c r="L18" s="373" t="s">
        <v>1138</v>
      </c>
      <c r="M18" s="373" t="s">
        <v>1139</v>
      </c>
      <c r="N18" s="260">
        <f>SUM(J18:M18)</f>
        <v>0</v>
      </c>
      <c r="O18" s="261"/>
      <c r="P18" s="141" t="s">
        <v>333</v>
      </c>
      <c r="Q18" s="261"/>
      <c r="T18" s="267"/>
      <c r="U18" s="267"/>
      <c r="V18" s="267"/>
      <c r="W18" s="268"/>
      <c r="X18" s="269"/>
      <c r="Y18" s="805"/>
      <c r="Z18" s="805"/>
    </row>
    <row r="19" spans="2:26" ht="36" customHeight="1">
      <c r="B19" s="811" t="s">
        <v>106</v>
      </c>
      <c r="C19" s="812"/>
      <c r="D19" s="813"/>
      <c r="E19" s="373" t="s">
        <v>1140</v>
      </c>
      <c r="F19" s="373" t="s">
        <v>1141</v>
      </c>
      <c r="G19" s="373" t="s">
        <v>1142</v>
      </c>
      <c r="H19" s="373" t="s">
        <v>1143</v>
      </c>
      <c r="I19" s="150">
        <f>SUM(E19:H19)</f>
        <v>0</v>
      </c>
      <c r="J19" s="373" t="s">
        <v>1144</v>
      </c>
      <c r="K19" s="373" t="s">
        <v>1145</v>
      </c>
      <c r="L19" s="373" t="s">
        <v>1146</v>
      </c>
      <c r="M19" s="373" t="s">
        <v>1147</v>
      </c>
      <c r="N19" s="260">
        <f>SUM(J19:M19)</f>
        <v>0</v>
      </c>
      <c r="O19" s="261"/>
      <c r="P19" s="141" t="s">
        <v>333</v>
      </c>
      <c r="Q19" s="388"/>
      <c r="S19" s="389"/>
      <c r="T19" s="267"/>
      <c r="U19" s="267"/>
      <c r="V19" s="267"/>
      <c r="W19" s="268"/>
      <c r="X19" s="269"/>
      <c r="Y19" s="805"/>
      <c r="Z19" s="805"/>
    </row>
    <row r="20" spans="2:26" ht="36" customHeight="1" thickBot="1">
      <c r="B20" s="814" t="s">
        <v>107</v>
      </c>
      <c r="C20" s="815"/>
      <c r="D20" s="816"/>
      <c r="E20" s="374" t="s">
        <v>1148</v>
      </c>
      <c r="F20" s="374" t="s">
        <v>1149</v>
      </c>
      <c r="G20" s="374" t="s">
        <v>1150</v>
      </c>
      <c r="H20" s="374" t="s">
        <v>1151</v>
      </c>
      <c r="I20" s="263">
        <f>SUM(E20:H20)</f>
        <v>0</v>
      </c>
      <c r="J20" s="374" t="s">
        <v>1152</v>
      </c>
      <c r="K20" s="374" t="s">
        <v>1153</v>
      </c>
      <c r="L20" s="374" t="s">
        <v>1154</v>
      </c>
      <c r="M20" s="374" t="s">
        <v>1155</v>
      </c>
      <c r="N20" s="264">
        <f>SUM(J20:M20)</f>
        <v>0</v>
      </c>
      <c r="O20" s="261"/>
      <c r="P20" s="141" t="s">
        <v>333</v>
      </c>
      <c r="Q20" s="388"/>
      <c r="S20" s="389"/>
      <c r="T20" s="267"/>
      <c r="U20" s="267"/>
      <c r="V20" s="267"/>
      <c r="W20" s="268"/>
      <c r="X20" s="269"/>
      <c r="Y20" s="805"/>
      <c r="Z20" s="805"/>
    </row>
    <row r="23" spans="2:26" ht="13.8" thickBot="1"/>
    <row r="24" spans="2:26" ht="32.25" customHeight="1">
      <c r="B24" s="830"/>
      <c r="C24" s="831"/>
      <c r="D24" s="831"/>
      <c r="E24" s="831"/>
      <c r="F24" s="817" t="s">
        <v>75</v>
      </c>
      <c r="G24" s="817"/>
      <c r="H24" s="817"/>
      <c r="I24" s="817"/>
      <c r="J24" s="818" t="s">
        <v>300</v>
      </c>
      <c r="K24" s="817" t="s">
        <v>10</v>
      </c>
      <c r="L24" s="817"/>
      <c r="M24" s="817"/>
      <c r="N24" s="817"/>
      <c r="O24" s="821" t="s">
        <v>301</v>
      </c>
    </row>
    <row r="25" spans="2:26" ht="32.25" customHeight="1">
      <c r="B25" s="832"/>
      <c r="C25" s="833"/>
      <c r="D25" s="833"/>
      <c r="E25" s="833"/>
      <c r="F25" s="824" t="s">
        <v>11</v>
      </c>
      <c r="G25" s="824"/>
      <c r="H25" s="824" t="s">
        <v>12</v>
      </c>
      <c r="I25" s="824"/>
      <c r="J25" s="819"/>
      <c r="K25" s="824" t="s">
        <v>13</v>
      </c>
      <c r="L25" s="824"/>
      <c r="M25" s="824" t="s">
        <v>14</v>
      </c>
      <c r="N25" s="824"/>
      <c r="O25" s="822"/>
    </row>
    <row r="26" spans="2:26" ht="32.25" customHeight="1" thickBot="1">
      <c r="B26" s="834"/>
      <c r="C26" s="835"/>
      <c r="D26" s="835"/>
      <c r="E26" s="835"/>
      <c r="F26" s="552" t="s">
        <v>15</v>
      </c>
      <c r="G26" s="552" t="s">
        <v>16</v>
      </c>
      <c r="H26" s="552" t="s">
        <v>15</v>
      </c>
      <c r="I26" s="552" t="s">
        <v>16</v>
      </c>
      <c r="J26" s="820"/>
      <c r="K26" s="552" t="s">
        <v>15</v>
      </c>
      <c r="L26" s="552" t="s">
        <v>16</v>
      </c>
      <c r="M26" s="552" t="s">
        <v>15</v>
      </c>
      <c r="N26" s="552" t="s">
        <v>16</v>
      </c>
      <c r="O26" s="823"/>
    </row>
    <row r="27" spans="2:26" ht="32.25" customHeight="1">
      <c r="B27" s="825"/>
      <c r="C27" s="827" t="s">
        <v>302</v>
      </c>
      <c r="D27" s="827"/>
      <c r="E27" s="827"/>
      <c r="F27" s="356" t="s">
        <v>1118</v>
      </c>
      <c r="G27" s="356" t="s">
        <v>1119</v>
      </c>
      <c r="H27" s="356" t="s">
        <v>1113</v>
      </c>
      <c r="I27" s="356" t="s">
        <v>1114</v>
      </c>
      <c r="J27" s="553">
        <f t="shared" ref="J27:J29" si="0">SUM(F27:I27)</f>
        <v>0</v>
      </c>
      <c r="K27" s="356" t="s">
        <v>1112</v>
      </c>
      <c r="L27" s="356" t="s">
        <v>1115</v>
      </c>
      <c r="M27" s="359" t="s">
        <v>1116</v>
      </c>
      <c r="N27" s="359" t="s">
        <v>1117</v>
      </c>
      <c r="O27" s="554">
        <f t="shared" ref="O27:O29" si="1">SUM(K27:N27)</f>
        <v>0</v>
      </c>
    </row>
    <row r="28" spans="2:26" ht="32.25" customHeight="1">
      <c r="B28" s="825"/>
      <c r="C28" s="828" t="s">
        <v>303</v>
      </c>
      <c r="D28" s="828"/>
      <c r="E28" s="828"/>
      <c r="F28" s="357" t="s">
        <v>1108</v>
      </c>
      <c r="G28" s="357" t="s">
        <v>1107</v>
      </c>
      <c r="H28" s="357" t="s">
        <v>1106</v>
      </c>
      <c r="I28" s="357" t="s">
        <v>1105</v>
      </c>
      <c r="J28" s="427">
        <f t="shared" si="0"/>
        <v>0</v>
      </c>
      <c r="K28" s="357" t="s">
        <v>1104</v>
      </c>
      <c r="L28" s="357" t="s">
        <v>1103</v>
      </c>
      <c r="M28" s="360" t="s">
        <v>1102</v>
      </c>
      <c r="N28" s="360" t="s">
        <v>1101</v>
      </c>
      <c r="O28" s="555">
        <f t="shared" si="1"/>
        <v>0</v>
      </c>
    </row>
    <row r="29" spans="2:26" ht="32.25" customHeight="1" thickBot="1">
      <c r="B29" s="826"/>
      <c r="C29" s="829" t="s">
        <v>304</v>
      </c>
      <c r="D29" s="829"/>
      <c r="E29" s="829"/>
      <c r="F29" s="358" t="s">
        <v>1100</v>
      </c>
      <c r="G29" s="358" t="s">
        <v>1099</v>
      </c>
      <c r="H29" s="358" t="s">
        <v>1098</v>
      </c>
      <c r="I29" s="358" t="s">
        <v>1097</v>
      </c>
      <c r="J29" s="552">
        <f t="shared" si="0"/>
        <v>0</v>
      </c>
      <c r="K29" s="358" t="s">
        <v>1096</v>
      </c>
      <c r="L29" s="358" t="s">
        <v>1095</v>
      </c>
      <c r="M29" s="361" t="s">
        <v>1094</v>
      </c>
      <c r="N29" s="361" t="s">
        <v>1093</v>
      </c>
      <c r="O29" s="556">
        <f t="shared" si="1"/>
        <v>0</v>
      </c>
    </row>
  </sheetData>
  <sheetProtection selectLockedCells="1"/>
  <mergeCells count="52">
    <mergeCell ref="B27:B29"/>
    <mergeCell ref="C27:E27"/>
    <mergeCell ref="C28:E28"/>
    <mergeCell ref="C29:E29"/>
    <mergeCell ref="B24:E26"/>
    <mergeCell ref="F24:I24"/>
    <mergeCell ref="J24:J26"/>
    <mergeCell ref="K24:N24"/>
    <mergeCell ref="O24:O26"/>
    <mergeCell ref="F25:G25"/>
    <mergeCell ref="H25:I25"/>
    <mergeCell ref="K25:L25"/>
    <mergeCell ref="M25:N25"/>
    <mergeCell ref="Y18:Z18"/>
    <mergeCell ref="B19:D19"/>
    <mergeCell ref="Y19:Z19"/>
    <mergeCell ref="B20:D20"/>
    <mergeCell ref="Y20:Z20"/>
    <mergeCell ref="E16:F16"/>
    <mergeCell ref="G16:H16"/>
    <mergeCell ref="J16:K16"/>
    <mergeCell ref="L16:M16"/>
    <mergeCell ref="B18:D18"/>
    <mergeCell ref="S7:Z7"/>
    <mergeCell ref="Y8:Z8"/>
    <mergeCell ref="B9:D9"/>
    <mergeCell ref="Y9:Z9"/>
    <mergeCell ref="Y17:Z17"/>
    <mergeCell ref="B10:D10"/>
    <mergeCell ref="Y10:Z10"/>
    <mergeCell ref="B11:D11"/>
    <mergeCell ref="Y11:Z11"/>
    <mergeCell ref="P14:R14"/>
    <mergeCell ref="B15:D17"/>
    <mergeCell ref="E15:H15"/>
    <mergeCell ref="I15:I17"/>
    <mergeCell ref="J15:M15"/>
    <mergeCell ref="N15:N17"/>
    <mergeCell ref="P15:R15"/>
    <mergeCell ref="B13:N13"/>
    <mergeCell ref="B2:N2"/>
    <mergeCell ref="L3:N3"/>
    <mergeCell ref="P5:R6"/>
    <mergeCell ref="B6:D8"/>
    <mergeCell ref="E6:H6"/>
    <mergeCell ref="I6:I8"/>
    <mergeCell ref="J6:M6"/>
    <mergeCell ref="N6:N8"/>
    <mergeCell ref="E7:F7"/>
    <mergeCell ref="G7:H7"/>
    <mergeCell ref="J7:K7"/>
    <mergeCell ref="L7:M7"/>
  </mergeCells>
  <phoneticPr fontId="4"/>
  <printOptions horizontalCentered="1"/>
  <pageMargins left="0.6692913385826772" right="0.59055118110236227" top="0.62992125984251968" bottom="0.78740157480314965" header="0.51181102362204722" footer="0.51181102362204722"/>
  <pageSetup paperSize="9" scale="64"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CF001-6840-42AF-A970-7FC69C47BDB9}">
  <sheetPr codeName="Sheet22">
    <tabColor theme="9" tint="0.59999389629810485"/>
    <pageSetUpPr fitToPage="1"/>
  </sheetPr>
  <dimension ref="A1:AL38"/>
  <sheetViews>
    <sheetView showGridLines="0" view="pageBreakPreview" zoomScale="70" zoomScaleNormal="100" zoomScaleSheetLayoutView="70" workbookViewId="0">
      <selection activeCell="S35" sqref="A35:S37"/>
    </sheetView>
  </sheetViews>
  <sheetFormatPr defaultColWidth="9" defaultRowHeight="13.2"/>
  <cols>
    <col min="1" max="1" width="2" style="89" customWidth="1"/>
    <col min="2" max="2" width="7.109375" style="89" customWidth="1"/>
    <col min="3" max="3" width="10" style="89" customWidth="1"/>
    <col min="4" max="4" width="4.6640625" style="89" customWidth="1"/>
    <col min="5" max="14" width="9.109375" style="89" customWidth="1"/>
    <col min="15" max="15" width="6" style="89" customWidth="1"/>
    <col min="16" max="16" width="25.44140625" style="89" customWidth="1"/>
    <col min="17" max="17" width="16.21875" style="89" customWidth="1"/>
    <col min="18" max="18" width="9.88671875" style="89" customWidth="1"/>
    <col min="19" max="19" width="13.33203125" style="89" customWidth="1"/>
    <col min="20" max="23" width="8.33203125" style="89" hidden="1" customWidth="1"/>
    <col min="24" max="24" width="10.44140625" style="89" hidden="1" customWidth="1"/>
    <col min="25" max="26" width="7.6640625" style="89" hidden="1" customWidth="1"/>
    <col min="27" max="16384" width="9" style="89"/>
  </cols>
  <sheetData>
    <row r="1" spans="1:38" ht="21.75" customHeight="1"/>
    <row r="2" spans="1:38" ht="30" customHeight="1">
      <c r="B2" s="522" t="s">
        <v>1463</v>
      </c>
      <c r="C2" s="231"/>
      <c r="D2" s="231"/>
      <c r="E2" s="231"/>
      <c r="F2" s="231"/>
      <c r="G2" s="231"/>
      <c r="H2" s="231" t="s">
        <v>298</v>
      </c>
      <c r="I2" s="231"/>
      <c r="J2" s="231"/>
      <c r="K2" s="231"/>
      <c r="L2" s="231"/>
      <c r="M2" s="231"/>
      <c r="N2" s="231"/>
      <c r="O2" s="231"/>
      <c r="P2" s="231"/>
      <c r="Q2" s="231"/>
      <c r="R2" s="391"/>
    </row>
    <row r="3" spans="1:38" ht="36.75" customHeight="1" thickBot="1">
      <c r="B3" s="430" t="s">
        <v>1256</v>
      </c>
      <c r="C3" s="132"/>
      <c r="D3" s="132"/>
      <c r="E3" s="254"/>
      <c r="F3" s="254"/>
      <c r="G3" s="254"/>
      <c r="H3" s="254"/>
      <c r="I3" s="254"/>
      <c r="J3" s="254"/>
      <c r="M3" s="192"/>
      <c r="N3" s="192"/>
    </row>
    <row r="4" spans="1:38" ht="36.75" customHeight="1">
      <c r="B4" s="853"/>
      <c r="C4" s="854"/>
      <c r="D4" s="854"/>
      <c r="E4" s="840" t="s">
        <v>75</v>
      </c>
      <c r="F4" s="840"/>
      <c r="G4" s="840"/>
      <c r="H4" s="840"/>
      <c r="I4" s="841" t="s">
        <v>300</v>
      </c>
      <c r="J4" s="840" t="s">
        <v>10</v>
      </c>
      <c r="K4" s="840"/>
      <c r="L4" s="840"/>
      <c r="M4" s="840"/>
      <c r="N4" s="843" t="s">
        <v>301</v>
      </c>
      <c r="AB4" s="852"/>
      <c r="AC4" s="852"/>
      <c r="AD4" s="852"/>
      <c r="AE4" s="852"/>
      <c r="AF4" s="860"/>
      <c r="AG4" s="852"/>
      <c r="AH4" s="852"/>
      <c r="AI4" s="852"/>
      <c r="AJ4" s="852"/>
      <c r="AK4" s="860"/>
      <c r="AL4" s="861"/>
    </row>
    <row r="5" spans="1:38" ht="36.75" customHeight="1">
      <c r="B5" s="855"/>
      <c r="C5" s="856"/>
      <c r="D5" s="856"/>
      <c r="E5" s="845" t="s">
        <v>11</v>
      </c>
      <c r="F5" s="845"/>
      <c r="G5" s="845" t="s">
        <v>12</v>
      </c>
      <c r="H5" s="845"/>
      <c r="I5" s="842"/>
      <c r="J5" s="845" t="s">
        <v>13</v>
      </c>
      <c r="K5" s="845"/>
      <c r="L5" s="845" t="s">
        <v>14</v>
      </c>
      <c r="M5" s="845"/>
      <c r="N5" s="844"/>
      <c r="AB5" s="824"/>
      <c r="AC5" s="824"/>
      <c r="AD5" s="824"/>
      <c r="AE5" s="824"/>
      <c r="AF5" s="819"/>
      <c r="AG5" s="824"/>
      <c r="AH5" s="824"/>
      <c r="AI5" s="824"/>
      <c r="AJ5" s="824"/>
      <c r="AK5" s="819"/>
      <c r="AL5" s="862"/>
    </row>
    <row r="6" spans="1:38" ht="36.75" customHeight="1">
      <c r="B6" s="855"/>
      <c r="C6" s="856"/>
      <c r="D6" s="856"/>
      <c r="E6" s="150" t="s">
        <v>15</v>
      </c>
      <c r="F6" s="150" t="s">
        <v>16</v>
      </c>
      <c r="G6" s="150" t="s">
        <v>15</v>
      </c>
      <c r="H6" s="150" t="s">
        <v>16</v>
      </c>
      <c r="I6" s="842"/>
      <c r="J6" s="150" t="s">
        <v>15</v>
      </c>
      <c r="K6" s="150" t="s">
        <v>16</v>
      </c>
      <c r="L6" s="150" t="s">
        <v>15</v>
      </c>
      <c r="M6" s="150" t="s">
        <v>16</v>
      </c>
      <c r="N6" s="844"/>
      <c r="AB6" s="427"/>
      <c r="AC6" s="427"/>
      <c r="AD6" s="427"/>
      <c r="AE6" s="427"/>
      <c r="AF6" s="819"/>
      <c r="AG6" s="427"/>
      <c r="AH6" s="427"/>
      <c r="AI6" s="427"/>
      <c r="AJ6" s="427"/>
      <c r="AK6" s="819"/>
      <c r="AL6" s="863"/>
    </row>
    <row r="7" spans="1:38" ht="36.75" customHeight="1">
      <c r="B7" s="846" t="s">
        <v>105</v>
      </c>
      <c r="C7" s="847"/>
      <c r="D7" s="847"/>
      <c r="E7" s="373" t="s">
        <v>1132</v>
      </c>
      <c r="F7" s="373" t="s">
        <v>1133</v>
      </c>
      <c r="G7" s="373" t="s">
        <v>1134</v>
      </c>
      <c r="H7" s="373" t="s">
        <v>1135</v>
      </c>
      <c r="I7" s="150">
        <f t="shared" ref="I7:I12" si="0">SUM(E7:H7)</f>
        <v>0</v>
      </c>
      <c r="J7" s="373" t="s">
        <v>1136</v>
      </c>
      <c r="K7" s="373" t="s">
        <v>1137</v>
      </c>
      <c r="L7" s="373" t="s">
        <v>1138</v>
      </c>
      <c r="M7" s="373" t="s">
        <v>1139</v>
      </c>
      <c r="N7" s="260">
        <f t="shared" ref="N7:N12" si="1">SUM(J7:M7)</f>
        <v>0</v>
      </c>
      <c r="AB7" s="428"/>
      <c r="AC7" s="429"/>
      <c r="AD7" s="428"/>
      <c r="AE7" s="429"/>
      <c r="AF7" s="429"/>
      <c r="AG7" s="428"/>
      <c r="AH7" s="429"/>
      <c r="AI7" s="428"/>
      <c r="AJ7" s="429"/>
      <c r="AK7" s="429"/>
      <c r="AL7" s="857"/>
    </row>
    <row r="8" spans="1:38" ht="36.75" customHeight="1">
      <c r="A8" s="431"/>
      <c r="B8" s="846" t="s">
        <v>106</v>
      </c>
      <c r="C8" s="847"/>
      <c r="D8" s="847"/>
      <c r="E8" s="373" t="s">
        <v>1140</v>
      </c>
      <c r="F8" s="373" t="s">
        <v>1141</v>
      </c>
      <c r="G8" s="373" t="s">
        <v>1142</v>
      </c>
      <c r="H8" s="373" t="s">
        <v>1143</v>
      </c>
      <c r="I8" s="150">
        <f t="shared" si="0"/>
        <v>0</v>
      </c>
      <c r="J8" s="373" t="s">
        <v>1144</v>
      </c>
      <c r="K8" s="373" t="s">
        <v>1145</v>
      </c>
      <c r="L8" s="373" t="s">
        <v>1146</v>
      </c>
      <c r="M8" s="373" t="s">
        <v>1147</v>
      </c>
      <c r="N8" s="260">
        <f t="shared" si="1"/>
        <v>0</v>
      </c>
      <c r="AB8" s="428"/>
      <c r="AC8" s="429"/>
      <c r="AD8" s="428"/>
      <c r="AE8" s="429"/>
      <c r="AF8" s="429"/>
      <c r="AG8" s="428"/>
      <c r="AH8" s="429"/>
      <c r="AI8" s="428"/>
      <c r="AJ8" s="429"/>
      <c r="AK8" s="429"/>
      <c r="AL8" s="858"/>
    </row>
    <row r="9" spans="1:38" ht="36.75" customHeight="1">
      <c r="B9" s="846" t="s">
        <v>107</v>
      </c>
      <c r="C9" s="847"/>
      <c r="D9" s="847"/>
      <c r="E9" s="373" t="s">
        <v>1148</v>
      </c>
      <c r="F9" s="373" t="s">
        <v>1149</v>
      </c>
      <c r="G9" s="373" t="s">
        <v>1150</v>
      </c>
      <c r="H9" s="373" t="s">
        <v>1151</v>
      </c>
      <c r="I9" s="150">
        <f t="shared" si="0"/>
        <v>0</v>
      </c>
      <c r="J9" s="373" t="s">
        <v>1152</v>
      </c>
      <c r="K9" s="373" t="s">
        <v>1153</v>
      </c>
      <c r="L9" s="373" t="s">
        <v>1154</v>
      </c>
      <c r="M9" s="373" t="s">
        <v>1155</v>
      </c>
      <c r="N9" s="260">
        <f t="shared" si="1"/>
        <v>0</v>
      </c>
      <c r="P9" s="141"/>
      <c r="AB9" s="428"/>
      <c r="AC9" s="429"/>
      <c r="AD9" s="428"/>
      <c r="AE9" s="429"/>
      <c r="AF9" s="429"/>
      <c r="AG9" s="428"/>
      <c r="AH9" s="429"/>
      <c r="AI9" s="428"/>
      <c r="AJ9" s="429"/>
      <c r="AK9" s="429"/>
      <c r="AL9" s="858"/>
    </row>
    <row r="10" spans="1:38" ht="36.75" customHeight="1">
      <c r="B10" s="848" t="s">
        <v>1208</v>
      </c>
      <c r="C10" s="849"/>
      <c r="D10" s="849"/>
      <c r="E10" s="435" t="s">
        <v>1258</v>
      </c>
      <c r="F10" s="435" t="s">
        <v>1259</v>
      </c>
      <c r="G10" s="435" t="s">
        <v>1260</v>
      </c>
      <c r="H10" s="435" t="s">
        <v>1261</v>
      </c>
      <c r="I10" s="432">
        <f t="shared" si="0"/>
        <v>0</v>
      </c>
      <c r="J10" s="435" t="s">
        <v>1215</v>
      </c>
      <c r="K10" s="435" t="s">
        <v>1217</v>
      </c>
      <c r="L10" s="435" t="s">
        <v>1219</v>
      </c>
      <c r="M10" s="435" t="s">
        <v>1221</v>
      </c>
      <c r="N10" s="433">
        <f t="shared" si="1"/>
        <v>0</v>
      </c>
      <c r="AB10" s="428"/>
      <c r="AC10" s="429"/>
      <c r="AD10" s="428"/>
      <c r="AE10" s="429"/>
      <c r="AF10" s="429"/>
      <c r="AG10" s="428"/>
      <c r="AH10" s="429"/>
      <c r="AI10" s="428"/>
      <c r="AJ10" s="429"/>
      <c r="AK10" s="429"/>
      <c r="AL10" s="858"/>
    </row>
    <row r="11" spans="1:38" ht="36.75" customHeight="1">
      <c r="A11" s="431"/>
      <c r="B11" s="846" t="s">
        <v>1209</v>
      </c>
      <c r="C11" s="847"/>
      <c r="D11" s="847"/>
      <c r="E11" s="436" t="s">
        <v>1223</v>
      </c>
      <c r="F11" s="436" t="s">
        <v>1225</v>
      </c>
      <c r="G11" s="436" t="s">
        <v>1227</v>
      </c>
      <c r="H11" s="436" t="s">
        <v>1229</v>
      </c>
      <c r="I11" s="150">
        <f t="shared" si="0"/>
        <v>0</v>
      </c>
      <c r="J11" s="436" t="s">
        <v>1231</v>
      </c>
      <c r="K11" s="436" t="s">
        <v>1233</v>
      </c>
      <c r="L11" s="436" t="s">
        <v>1235</v>
      </c>
      <c r="M11" s="436" t="s">
        <v>1237</v>
      </c>
      <c r="N11" s="260">
        <f t="shared" si="1"/>
        <v>0</v>
      </c>
      <c r="AB11" s="428"/>
      <c r="AC11" s="429"/>
      <c r="AD11" s="428"/>
      <c r="AE11" s="429"/>
      <c r="AF11" s="429"/>
      <c r="AG11" s="428"/>
      <c r="AH11" s="429"/>
      <c r="AI11" s="428"/>
      <c r="AJ11" s="429"/>
      <c r="AK11" s="429"/>
      <c r="AL11" s="858"/>
    </row>
    <row r="12" spans="1:38" ht="36.75" customHeight="1" thickBot="1">
      <c r="B12" s="850" t="s">
        <v>1210</v>
      </c>
      <c r="C12" s="851"/>
      <c r="D12" s="851"/>
      <c r="E12" s="374" t="s">
        <v>1239</v>
      </c>
      <c r="F12" s="374" t="s">
        <v>1241</v>
      </c>
      <c r="G12" s="374" t="s">
        <v>1243</v>
      </c>
      <c r="H12" s="374" t="s">
        <v>1245</v>
      </c>
      <c r="I12" s="263">
        <f t="shared" si="0"/>
        <v>0</v>
      </c>
      <c r="J12" s="374" t="s">
        <v>1247</v>
      </c>
      <c r="K12" s="374" t="s">
        <v>1249</v>
      </c>
      <c r="L12" s="374" t="s">
        <v>1251</v>
      </c>
      <c r="M12" s="374" t="s">
        <v>1253</v>
      </c>
      <c r="N12" s="264">
        <f t="shared" si="1"/>
        <v>0</v>
      </c>
      <c r="P12" s="141"/>
      <c r="AB12" s="428"/>
      <c r="AC12" s="429"/>
      <c r="AD12" s="428"/>
      <c r="AE12" s="429"/>
      <c r="AF12" s="429"/>
      <c r="AG12" s="428"/>
      <c r="AH12" s="429"/>
      <c r="AI12" s="428"/>
      <c r="AJ12" s="429"/>
      <c r="AK12" s="429"/>
      <c r="AL12" s="859"/>
    </row>
    <row r="13" spans="1:38" ht="36.75" customHeight="1">
      <c r="B13" s="279"/>
      <c r="C13" s="279"/>
      <c r="D13" s="279"/>
      <c r="E13" s="261"/>
      <c r="F13" s="261"/>
      <c r="G13" s="261"/>
      <c r="H13" s="261"/>
      <c r="I13" s="261"/>
      <c r="J13" s="261"/>
      <c r="K13" s="261"/>
      <c r="L13" s="261"/>
      <c r="M13" s="261"/>
      <c r="N13" s="261"/>
      <c r="P13" s="141"/>
    </row>
    <row r="14" spans="1:38" ht="30" customHeight="1">
      <c r="B14" s="522" t="s">
        <v>1463</v>
      </c>
      <c r="C14" s="231"/>
      <c r="D14" s="231"/>
      <c r="E14" s="231"/>
      <c r="F14" s="231"/>
      <c r="G14" s="231"/>
      <c r="H14" s="231" t="s">
        <v>298</v>
      </c>
      <c r="I14" s="231"/>
      <c r="J14" s="231"/>
      <c r="K14" s="231"/>
      <c r="L14" s="231"/>
      <c r="M14" s="231"/>
      <c r="N14" s="231"/>
      <c r="O14" s="231"/>
      <c r="P14" s="231"/>
      <c r="Q14" s="231"/>
      <c r="R14" s="391"/>
    </row>
    <row r="15" spans="1:38" ht="34.5" customHeight="1" thickBot="1">
      <c r="B15" s="430" t="s">
        <v>1257</v>
      </c>
    </row>
    <row r="16" spans="1:38" ht="36.75" customHeight="1">
      <c r="B16" s="836" t="s">
        <v>1455</v>
      </c>
      <c r="C16" s="837"/>
      <c r="D16" s="837"/>
      <c r="E16" s="840" t="s">
        <v>75</v>
      </c>
      <c r="F16" s="840"/>
      <c r="G16" s="840"/>
      <c r="H16" s="840"/>
      <c r="I16" s="841" t="s">
        <v>300</v>
      </c>
      <c r="J16" s="840" t="s">
        <v>10</v>
      </c>
      <c r="K16" s="840"/>
      <c r="L16" s="840"/>
      <c r="M16" s="840"/>
      <c r="N16" s="843" t="s">
        <v>301</v>
      </c>
      <c r="AB16" s="852" t="s">
        <v>75</v>
      </c>
      <c r="AC16" s="852"/>
      <c r="AD16" s="852"/>
      <c r="AE16" s="852"/>
      <c r="AF16" s="860" t="s">
        <v>300</v>
      </c>
      <c r="AG16" s="852" t="s">
        <v>10</v>
      </c>
      <c r="AH16" s="852"/>
      <c r="AI16" s="852"/>
      <c r="AJ16" s="852"/>
      <c r="AK16" s="860" t="s">
        <v>301</v>
      </c>
      <c r="AL16" s="861" t="s">
        <v>1159</v>
      </c>
    </row>
    <row r="17" spans="1:38" ht="36.75" customHeight="1">
      <c r="B17" s="838"/>
      <c r="C17" s="839"/>
      <c r="D17" s="839"/>
      <c r="E17" s="845" t="s">
        <v>11</v>
      </c>
      <c r="F17" s="845"/>
      <c r="G17" s="845" t="s">
        <v>12</v>
      </c>
      <c r="H17" s="845"/>
      <c r="I17" s="842"/>
      <c r="J17" s="845" t="s">
        <v>13</v>
      </c>
      <c r="K17" s="845"/>
      <c r="L17" s="845" t="s">
        <v>14</v>
      </c>
      <c r="M17" s="845"/>
      <c r="N17" s="844"/>
      <c r="AB17" s="824" t="s">
        <v>11</v>
      </c>
      <c r="AC17" s="824"/>
      <c r="AD17" s="824" t="s">
        <v>12</v>
      </c>
      <c r="AE17" s="824"/>
      <c r="AF17" s="819"/>
      <c r="AG17" s="824" t="s">
        <v>13</v>
      </c>
      <c r="AH17" s="824"/>
      <c r="AI17" s="824" t="s">
        <v>14</v>
      </c>
      <c r="AJ17" s="824"/>
      <c r="AK17" s="819"/>
      <c r="AL17" s="862"/>
    </row>
    <row r="18" spans="1:38" ht="36.75" customHeight="1">
      <c r="B18" s="838"/>
      <c r="C18" s="839"/>
      <c r="D18" s="839"/>
      <c r="E18" s="150" t="s">
        <v>15</v>
      </c>
      <c r="F18" s="150" t="s">
        <v>16</v>
      </c>
      <c r="G18" s="150" t="s">
        <v>15</v>
      </c>
      <c r="H18" s="150" t="s">
        <v>16</v>
      </c>
      <c r="I18" s="842"/>
      <c r="J18" s="150" t="s">
        <v>15</v>
      </c>
      <c r="K18" s="150" t="s">
        <v>16</v>
      </c>
      <c r="L18" s="150" t="s">
        <v>15</v>
      </c>
      <c r="M18" s="150" t="s">
        <v>16</v>
      </c>
      <c r="N18" s="844"/>
      <c r="AB18" s="427" t="s">
        <v>15</v>
      </c>
      <c r="AC18" s="427" t="s">
        <v>16</v>
      </c>
      <c r="AD18" s="427" t="s">
        <v>15</v>
      </c>
      <c r="AE18" s="427" t="s">
        <v>16</v>
      </c>
      <c r="AF18" s="819"/>
      <c r="AG18" s="427" t="s">
        <v>15</v>
      </c>
      <c r="AH18" s="427" t="s">
        <v>16</v>
      </c>
      <c r="AI18" s="427" t="s">
        <v>15</v>
      </c>
      <c r="AJ18" s="427" t="s">
        <v>16</v>
      </c>
      <c r="AK18" s="819"/>
      <c r="AL18" s="863"/>
    </row>
    <row r="19" spans="1:38" ht="36.75" customHeight="1">
      <c r="B19" s="846" t="s">
        <v>105</v>
      </c>
      <c r="C19" s="847"/>
      <c r="D19" s="847"/>
      <c r="E19" s="373" t="s">
        <v>1132</v>
      </c>
      <c r="F19" s="373" t="s">
        <v>1133</v>
      </c>
      <c r="G19" s="373" t="s">
        <v>1134</v>
      </c>
      <c r="H19" s="373" t="s">
        <v>1135</v>
      </c>
      <c r="I19" s="150">
        <f t="shared" ref="I19:I24" si="2">SUM(E19:H19)</f>
        <v>0</v>
      </c>
      <c r="J19" s="373" t="s">
        <v>1136</v>
      </c>
      <c r="K19" s="373" t="s">
        <v>1137</v>
      </c>
      <c r="L19" s="373" t="s">
        <v>1138</v>
      </c>
      <c r="M19" s="373" t="s">
        <v>1139</v>
      </c>
      <c r="N19" s="260">
        <f t="shared" ref="N19:N24" si="3">SUM(J19:M19)</f>
        <v>0</v>
      </c>
      <c r="AB19" s="428" t="e">
        <f>1500*E19</f>
        <v>#VALUE!</v>
      </c>
      <c r="AC19" s="429"/>
      <c r="AD19" s="428" t="e">
        <f>1500*G19</f>
        <v>#VALUE!</v>
      </c>
      <c r="AE19" s="429"/>
      <c r="AF19" s="429"/>
      <c r="AG19" s="428" t="e">
        <f>1000*J19</f>
        <v>#VALUE!</v>
      </c>
      <c r="AH19" s="429"/>
      <c r="AI19" s="428" t="e">
        <f>1000*L19</f>
        <v>#VALUE!</v>
      </c>
      <c r="AJ19" s="429"/>
      <c r="AK19" s="429"/>
      <c r="AL19" s="857" t="e">
        <f>SUM(AB19:AB24,AD19:AD24,AG19:AG24,AI19:AI24)</f>
        <v>#VALUE!</v>
      </c>
    </row>
    <row r="20" spans="1:38" ht="36.75" customHeight="1">
      <c r="A20" s="434"/>
      <c r="B20" s="846" t="s">
        <v>106</v>
      </c>
      <c r="C20" s="847"/>
      <c r="D20" s="847"/>
      <c r="E20" s="373" t="s">
        <v>1140</v>
      </c>
      <c r="F20" s="373" t="s">
        <v>1141</v>
      </c>
      <c r="G20" s="373" t="s">
        <v>1142</v>
      </c>
      <c r="H20" s="373" t="s">
        <v>1143</v>
      </c>
      <c r="I20" s="150">
        <f t="shared" si="2"/>
        <v>0</v>
      </c>
      <c r="J20" s="373" t="s">
        <v>1144</v>
      </c>
      <c r="K20" s="373" t="s">
        <v>1145</v>
      </c>
      <c r="L20" s="373" t="s">
        <v>1146</v>
      </c>
      <c r="M20" s="373" t="s">
        <v>1147</v>
      </c>
      <c r="N20" s="260">
        <f t="shared" si="3"/>
        <v>0</v>
      </c>
      <c r="AB20" s="428" t="e">
        <f t="shared" ref="AB20:AB24" si="4">1500*E20</f>
        <v>#VALUE!</v>
      </c>
      <c r="AC20" s="429"/>
      <c r="AD20" s="428" t="e">
        <f t="shared" ref="AD20:AD24" si="5">1500*G20</f>
        <v>#VALUE!</v>
      </c>
      <c r="AE20" s="429"/>
      <c r="AF20" s="429"/>
      <c r="AG20" s="428" t="e">
        <f t="shared" ref="AG20:AG24" si="6">1000*J20</f>
        <v>#VALUE!</v>
      </c>
      <c r="AH20" s="429"/>
      <c r="AI20" s="428" t="e">
        <f t="shared" ref="AI20:AI24" si="7">1000*L20</f>
        <v>#VALUE!</v>
      </c>
      <c r="AJ20" s="429"/>
      <c r="AK20" s="429"/>
      <c r="AL20" s="858"/>
    </row>
    <row r="21" spans="1:38" ht="36.75" customHeight="1">
      <c r="B21" s="846" t="s">
        <v>107</v>
      </c>
      <c r="C21" s="847"/>
      <c r="D21" s="847"/>
      <c r="E21" s="373" t="s">
        <v>1148</v>
      </c>
      <c r="F21" s="373" t="s">
        <v>1149</v>
      </c>
      <c r="G21" s="373" t="s">
        <v>1150</v>
      </c>
      <c r="H21" s="373" t="s">
        <v>1151</v>
      </c>
      <c r="I21" s="150">
        <f t="shared" si="2"/>
        <v>0</v>
      </c>
      <c r="J21" s="373" t="s">
        <v>1152</v>
      </c>
      <c r="K21" s="373" t="s">
        <v>1153</v>
      </c>
      <c r="L21" s="373" t="s">
        <v>1154</v>
      </c>
      <c r="M21" s="373" t="s">
        <v>1155</v>
      </c>
      <c r="N21" s="260">
        <f t="shared" si="3"/>
        <v>0</v>
      </c>
      <c r="P21" s="141"/>
      <c r="AB21" s="428" t="e">
        <f t="shared" si="4"/>
        <v>#VALUE!</v>
      </c>
      <c r="AC21" s="429"/>
      <c r="AD21" s="428" t="e">
        <f t="shared" si="5"/>
        <v>#VALUE!</v>
      </c>
      <c r="AE21" s="429"/>
      <c r="AF21" s="429"/>
      <c r="AG21" s="428" t="e">
        <f t="shared" si="6"/>
        <v>#VALUE!</v>
      </c>
      <c r="AH21" s="429"/>
      <c r="AI21" s="428" t="e">
        <f t="shared" si="7"/>
        <v>#VALUE!</v>
      </c>
      <c r="AJ21" s="429"/>
      <c r="AK21" s="429"/>
      <c r="AL21" s="858"/>
    </row>
    <row r="22" spans="1:38" ht="36.75" customHeight="1">
      <c r="B22" s="848" t="s">
        <v>1208</v>
      </c>
      <c r="C22" s="849"/>
      <c r="D22" s="849"/>
      <c r="E22" s="435" t="s">
        <v>1258</v>
      </c>
      <c r="F22" s="435" t="s">
        <v>1259</v>
      </c>
      <c r="G22" s="435" t="s">
        <v>1260</v>
      </c>
      <c r="H22" s="435" t="s">
        <v>1261</v>
      </c>
      <c r="I22" s="432">
        <f t="shared" si="2"/>
        <v>0</v>
      </c>
      <c r="J22" s="435" t="s">
        <v>1215</v>
      </c>
      <c r="K22" s="435" t="s">
        <v>1217</v>
      </c>
      <c r="L22" s="435" t="s">
        <v>1219</v>
      </c>
      <c r="M22" s="435" t="s">
        <v>1221</v>
      </c>
      <c r="N22" s="433">
        <f t="shared" si="3"/>
        <v>0</v>
      </c>
      <c r="AB22" s="428" t="e">
        <f t="shared" si="4"/>
        <v>#VALUE!</v>
      </c>
      <c r="AC22" s="429"/>
      <c r="AD22" s="428" t="e">
        <f t="shared" si="5"/>
        <v>#VALUE!</v>
      </c>
      <c r="AE22" s="429"/>
      <c r="AF22" s="429"/>
      <c r="AG22" s="428" t="e">
        <f t="shared" si="6"/>
        <v>#VALUE!</v>
      </c>
      <c r="AH22" s="429"/>
      <c r="AI22" s="428" t="e">
        <f t="shared" si="7"/>
        <v>#VALUE!</v>
      </c>
      <c r="AJ22" s="429"/>
      <c r="AK22" s="429"/>
      <c r="AL22" s="858"/>
    </row>
    <row r="23" spans="1:38" ht="36.75" customHeight="1">
      <c r="A23" s="434"/>
      <c r="B23" s="846" t="s">
        <v>1209</v>
      </c>
      <c r="C23" s="847"/>
      <c r="D23" s="847"/>
      <c r="E23" s="436" t="s">
        <v>1223</v>
      </c>
      <c r="F23" s="436" t="s">
        <v>1225</v>
      </c>
      <c r="G23" s="436" t="s">
        <v>1227</v>
      </c>
      <c r="H23" s="436" t="s">
        <v>1229</v>
      </c>
      <c r="I23" s="150">
        <f t="shared" si="2"/>
        <v>0</v>
      </c>
      <c r="J23" s="436" t="s">
        <v>1231</v>
      </c>
      <c r="K23" s="436" t="s">
        <v>1233</v>
      </c>
      <c r="L23" s="436" t="s">
        <v>1235</v>
      </c>
      <c r="M23" s="436" t="s">
        <v>1237</v>
      </c>
      <c r="N23" s="260">
        <f t="shared" si="3"/>
        <v>0</v>
      </c>
      <c r="AB23" s="428" t="e">
        <f t="shared" si="4"/>
        <v>#VALUE!</v>
      </c>
      <c r="AC23" s="429"/>
      <c r="AD23" s="428" t="e">
        <f t="shared" si="5"/>
        <v>#VALUE!</v>
      </c>
      <c r="AE23" s="429"/>
      <c r="AF23" s="429"/>
      <c r="AG23" s="428" t="e">
        <f t="shared" si="6"/>
        <v>#VALUE!</v>
      </c>
      <c r="AH23" s="429"/>
      <c r="AI23" s="428" t="e">
        <f t="shared" si="7"/>
        <v>#VALUE!</v>
      </c>
      <c r="AJ23" s="429"/>
      <c r="AK23" s="429"/>
      <c r="AL23" s="858"/>
    </row>
    <row r="24" spans="1:38" ht="36.75" customHeight="1" thickBot="1">
      <c r="B24" s="850" t="s">
        <v>1210</v>
      </c>
      <c r="C24" s="851"/>
      <c r="D24" s="851"/>
      <c r="E24" s="374" t="s">
        <v>1239</v>
      </c>
      <c r="F24" s="374" t="s">
        <v>1241</v>
      </c>
      <c r="G24" s="374" t="s">
        <v>1243</v>
      </c>
      <c r="H24" s="374" t="s">
        <v>1245</v>
      </c>
      <c r="I24" s="263">
        <f t="shared" si="2"/>
        <v>0</v>
      </c>
      <c r="J24" s="374" t="s">
        <v>1247</v>
      </c>
      <c r="K24" s="374" t="s">
        <v>1249</v>
      </c>
      <c r="L24" s="374" t="s">
        <v>1251</v>
      </c>
      <c r="M24" s="374" t="s">
        <v>1253</v>
      </c>
      <c r="N24" s="264">
        <f t="shared" si="3"/>
        <v>0</v>
      </c>
      <c r="P24" s="141"/>
      <c r="AB24" s="428" t="e">
        <f t="shared" si="4"/>
        <v>#VALUE!</v>
      </c>
      <c r="AC24" s="429"/>
      <c r="AD24" s="428" t="e">
        <f t="shared" si="5"/>
        <v>#VALUE!</v>
      </c>
      <c r="AE24" s="429"/>
      <c r="AF24" s="429"/>
      <c r="AG24" s="428" t="e">
        <f t="shared" si="6"/>
        <v>#VALUE!</v>
      </c>
      <c r="AH24" s="429"/>
      <c r="AI24" s="428" t="e">
        <f t="shared" si="7"/>
        <v>#VALUE!</v>
      </c>
      <c r="AJ24" s="429"/>
      <c r="AK24" s="429"/>
      <c r="AL24" s="859"/>
    </row>
    <row r="25" spans="1:38" ht="6.75" customHeight="1"/>
    <row r="28" spans="1:38" ht="30" customHeight="1">
      <c r="B28" s="522" t="s">
        <v>1463</v>
      </c>
      <c r="C28" s="231"/>
      <c r="D28" s="231"/>
      <c r="E28" s="231"/>
      <c r="F28" s="231"/>
      <c r="G28" s="231"/>
      <c r="H28" s="231" t="s">
        <v>298</v>
      </c>
      <c r="I28" s="231"/>
      <c r="J28" s="231"/>
      <c r="K28" s="231"/>
      <c r="L28" s="231"/>
      <c r="M28" s="231"/>
      <c r="N28" s="231"/>
      <c r="O28" s="231"/>
      <c r="P28" s="231"/>
      <c r="Q28" s="231"/>
      <c r="R28" s="391"/>
    </row>
    <row r="29" spans="1:38" ht="36" customHeight="1" thickBot="1">
      <c r="B29" s="430" t="s">
        <v>1257</v>
      </c>
    </row>
    <row r="30" spans="1:38" ht="36" customHeight="1">
      <c r="B30" s="836" t="s">
        <v>306</v>
      </c>
      <c r="C30" s="837"/>
      <c r="D30" s="837"/>
      <c r="E30" s="840" t="s">
        <v>75</v>
      </c>
      <c r="F30" s="840"/>
      <c r="G30" s="840"/>
      <c r="H30" s="840"/>
      <c r="I30" s="841" t="s">
        <v>300</v>
      </c>
      <c r="J30" s="840" t="s">
        <v>10</v>
      </c>
      <c r="K30" s="840"/>
      <c r="L30" s="840"/>
      <c r="M30" s="840"/>
      <c r="N30" s="843" t="s">
        <v>301</v>
      </c>
    </row>
    <row r="31" spans="1:38" ht="36" customHeight="1">
      <c r="B31" s="838"/>
      <c r="C31" s="839"/>
      <c r="D31" s="839"/>
      <c r="E31" s="845" t="s">
        <v>11</v>
      </c>
      <c r="F31" s="845"/>
      <c r="G31" s="845" t="s">
        <v>12</v>
      </c>
      <c r="H31" s="845"/>
      <c r="I31" s="842"/>
      <c r="J31" s="845" t="s">
        <v>13</v>
      </c>
      <c r="K31" s="845"/>
      <c r="L31" s="845" t="s">
        <v>14</v>
      </c>
      <c r="M31" s="845"/>
      <c r="N31" s="844"/>
    </row>
    <row r="32" spans="1:38" ht="36" customHeight="1">
      <c r="B32" s="838"/>
      <c r="C32" s="839"/>
      <c r="D32" s="839"/>
      <c r="E32" s="150" t="s">
        <v>15</v>
      </c>
      <c r="F32" s="150" t="s">
        <v>16</v>
      </c>
      <c r="G32" s="150" t="s">
        <v>15</v>
      </c>
      <c r="H32" s="150" t="s">
        <v>16</v>
      </c>
      <c r="I32" s="842"/>
      <c r="J32" s="150" t="s">
        <v>15</v>
      </c>
      <c r="K32" s="150" t="s">
        <v>16</v>
      </c>
      <c r="L32" s="150" t="s">
        <v>15</v>
      </c>
      <c r="M32" s="150" t="s">
        <v>16</v>
      </c>
      <c r="N32" s="844"/>
    </row>
    <row r="33" spans="2:14" ht="36" customHeight="1">
      <c r="B33" s="846" t="s">
        <v>105</v>
      </c>
      <c r="C33" s="847"/>
      <c r="D33" s="847"/>
      <c r="E33" s="373" t="s">
        <v>1132</v>
      </c>
      <c r="F33" s="373" t="s">
        <v>1133</v>
      </c>
      <c r="G33" s="373" t="s">
        <v>1134</v>
      </c>
      <c r="H33" s="373" t="s">
        <v>1135</v>
      </c>
      <c r="I33" s="150">
        <f t="shared" ref="I33:I38" si="8">SUM(E33:H33)</f>
        <v>0</v>
      </c>
      <c r="J33" s="373" t="s">
        <v>1136</v>
      </c>
      <c r="K33" s="373" t="s">
        <v>1137</v>
      </c>
      <c r="L33" s="373" t="s">
        <v>1138</v>
      </c>
      <c r="M33" s="373" t="s">
        <v>1139</v>
      </c>
      <c r="N33" s="260">
        <f t="shared" ref="N33:N38" si="9">SUM(J33:M33)</f>
        <v>0</v>
      </c>
    </row>
    <row r="34" spans="2:14" ht="36" customHeight="1">
      <c r="B34" s="846" t="s">
        <v>106</v>
      </c>
      <c r="C34" s="847"/>
      <c r="D34" s="847"/>
      <c r="E34" s="373" t="s">
        <v>1140</v>
      </c>
      <c r="F34" s="373" t="s">
        <v>1141</v>
      </c>
      <c r="G34" s="373" t="s">
        <v>1142</v>
      </c>
      <c r="H34" s="373" t="s">
        <v>1143</v>
      </c>
      <c r="I34" s="150">
        <f t="shared" si="8"/>
        <v>0</v>
      </c>
      <c r="J34" s="373" t="s">
        <v>1144</v>
      </c>
      <c r="K34" s="373" t="s">
        <v>1145</v>
      </c>
      <c r="L34" s="373" t="s">
        <v>1146</v>
      </c>
      <c r="M34" s="373" t="s">
        <v>1147</v>
      </c>
      <c r="N34" s="260">
        <f t="shared" si="9"/>
        <v>0</v>
      </c>
    </row>
    <row r="35" spans="2:14" ht="36" customHeight="1">
      <c r="B35" s="846" t="s">
        <v>107</v>
      </c>
      <c r="C35" s="847"/>
      <c r="D35" s="847"/>
      <c r="E35" s="373" t="s">
        <v>1148</v>
      </c>
      <c r="F35" s="373" t="s">
        <v>1149</v>
      </c>
      <c r="G35" s="373" t="s">
        <v>1150</v>
      </c>
      <c r="H35" s="373" t="s">
        <v>1151</v>
      </c>
      <c r="I35" s="150">
        <f t="shared" si="8"/>
        <v>0</v>
      </c>
      <c r="J35" s="373" t="s">
        <v>1152</v>
      </c>
      <c r="K35" s="373" t="s">
        <v>1153</v>
      </c>
      <c r="L35" s="373" t="s">
        <v>1154</v>
      </c>
      <c r="M35" s="373" t="s">
        <v>1155</v>
      </c>
      <c r="N35" s="260">
        <f t="shared" si="9"/>
        <v>0</v>
      </c>
    </row>
    <row r="36" spans="2:14" ht="36" customHeight="1">
      <c r="B36" s="848" t="s">
        <v>1208</v>
      </c>
      <c r="C36" s="849"/>
      <c r="D36" s="849"/>
      <c r="E36" s="435" t="s">
        <v>1258</v>
      </c>
      <c r="F36" s="435" t="s">
        <v>1259</v>
      </c>
      <c r="G36" s="435" t="s">
        <v>1260</v>
      </c>
      <c r="H36" s="435" t="s">
        <v>1261</v>
      </c>
      <c r="I36" s="432">
        <f t="shared" si="8"/>
        <v>0</v>
      </c>
      <c r="J36" s="435" t="s">
        <v>1215</v>
      </c>
      <c r="K36" s="435" t="s">
        <v>1217</v>
      </c>
      <c r="L36" s="435" t="s">
        <v>1219</v>
      </c>
      <c r="M36" s="435" t="s">
        <v>1221</v>
      </c>
      <c r="N36" s="433">
        <f t="shared" si="9"/>
        <v>0</v>
      </c>
    </row>
    <row r="37" spans="2:14" ht="36" customHeight="1">
      <c r="B37" s="846" t="s">
        <v>1209</v>
      </c>
      <c r="C37" s="847"/>
      <c r="D37" s="847"/>
      <c r="E37" s="436" t="s">
        <v>1223</v>
      </c>
      <c r="F37" s="436" t="s">
        <v>1225</v>
      </c>
      <c r="G37" s="436" t="s">
        <v>1227</v>
      </c>
      <c r="H37" s="436" t="s">
        <v>1229</v>
      </c>
      <c r="I37" s="150">
        <f t="shared" si="8"/>
        <v>0</v>
      </c>
      <c r="J37" s="436" t="s">
        <v>1231</v>
      </c>
      <c r="K37" s="436" t="s">
        <v>1233</v>
      </c>
      <c r="L37" s="436" t="s">
        <v>1235</v>
      </c>
      <c r="M37" s="436" t="s">
        <v>1237</v>
      </c>
      <c r="N37" s="260">
        <f t="shared" si="9"/>
        <v>0</v>
      </c>
    </row>
    <row r="38" spans="2:14" ht="36" customHeight="1" thickBot="1">
      <c r="B38" s="850" t="s">
        <v>1210</v>
      </c>
      <c r="C38" s="851"/>
      <c r="D38" s="851"/>
      <c r="E38" s="374" t="s">
        <v>1239</v>
      </c>
      <c r="F38" s="374" t="s">
        <v>1241</v>
      </c>
      <c r="G38" s="374" t="s">
        <v>1243</v>
      </c>
      <c r="H38" s="374" t="s">
        <v>1245</v>
      </c>
      <c r="I38" s="263">
        <f t="shared" si="8"/>
        <v>0</v>
      </c>
      <c r="J38" s="374" t="s">
        <v>1247</v>
      </c>
      <c r="K38" s="374" t="s">
        <v>1249</v>
      </c>
      <c r="L38" s="374" t="s">
        <v>1251</v>
      </c>
      <c r="M38" s="374" t="s">
        <v>1253</v>
      </c>
      <c r="N38" s="264">
        <f t="shared" si="9"/>
        <v>0</v>
      </c>
    </row>
  </sheetData>
  <sheetProtection selectLockedCells="1"/>
  <mergeCells count="65">
    <mergeCell ref="AL19:AL24"/>
    <mergeCell ref="B20:D20"/>
    <mergeCell ref="B21:D21"/>
    <mergeCell ref="B22:D22"/>
    <mergeCell ref="B23:D23"/>
    <mergeCell ref="B24:D24"/>
    <mergeCell ref="B19:D19"/>
    <mergeCell ref="AK16:AK18"/>
    <mergeCell ref="AL16:AL18"/>
    <mergeCell ref="E17:F17"/>
    <mergeCell ref="G17:H17"/>
    <mergeCell ref="J17:K17"/>
    <mergeCell ref="L17:M17"/>
    <mergeCell ref="I16:I18"/>
    <mergeCell ref="J16:M16"/>
    <mergeCell ref="N16:N18"/>
    <mergeCell ref="AI17:AJ17"/>
    <mergeCell ref="AF16:AF18"/>
    <mergeCell ref="AG16:AJ16"/>
    <mergeCell ref="AI5:AJ5"/>
    <mergeCell ref="B7:D7"/>
    <mergeCell ref="AL7:AL12"/>
    <mergeCell ref="B8:D8"/>
    <mergeCell ref="B9:D9"/>
    <mergeCell ref="B10:D10"/>
    <mergeCell ref="B11:D11"/>
    <mergeCell ref="B12:D12"/>
    <mergeCell ref="AF4:AF6"/>
    <mergeCell ref="AG4:AJ4"/>
    <mergeCell ref="AK4:AK6"/>
    <mergeCell ref="AL4:AL6"/>
    <mergeCell ref="E5:F5"/>
    <mergeCell ref="G5:H5"/>
    <mergeCell ref="J5:K5"/>
    <mergeCell ref="L5:M5"/>
    <mergeCell ref="B38:D38"/>
    <mergeCell ref="N4:N6"/>
    <mergeCell ref="AB4:AE4"/>
    <mergeCell ref="AB16:AE16"/>
    <mergeCell ref="AG5:AH5"/>
    <mergeCell ref="AB5:AC5"/>
    <mergeCell ref="AD5:AE5"/>
    <mergeCell ref="B4:D6"/>
    <mergeCell ref="E4:H4"/>
    <mergeCell ref="I4:I6"/>
    <mergeCell ref="J4:M4"/>
    <mergeCell ref="AG17:AH17"/>
    <mergeCell ref="AB17:AC17"/>
    <mergeCell ref="AD17:AE17"/>
    <mergeCell ref="B16:D18"/>
    <mergeCell ref="E16:H16"/>
    <mergeCell ref="B33:D33"/>
    <mergeCell ref="B34:D34"/>
    <mergeCell ref="B35:D35"/>
    <mergeCell ref="B36:D36"/>
    <mergeCell ref="B37:D37"/>
    <mergeCell ref="B30:D32"/>
    <mergeCell ref="E30:H30"/>
    <mergeCell ref="I30:I32"/>
    <mergeCell ref="J30:M30"/>
    <mergeCell ref="N30:N32"/>
    <mergeCell ref="E31:F31"/>
    <mergeCell ref="G31:H31"/>
    <mergeCell ref="J31:K31"/>
    <mergeCell ref="L31:M31"/>
  </mergeCells>
  <phoneticPr fontId="4"/>
  <printOptions horizontalCentered="1"/>
  <pageMargins left="0.6692913385826772" right="0.59055118110236227" top="0.62992125984251968" bottom="0.78740157480314965" header="0.51181102362204722" footer="0.51181102362204722"/>
  <pageSetup paperSize="9" scale="31"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92</vt:i4>
      </vt:variant>
    </vt:vector>
  </HeadingPairs>
  <TitlesOfParts>
    <vt:vector size="117" baseType="lpstr">
      <vt:lpstr>リスト</vt:lpstr>
      <vt:lpstr>施設情報</vt:lpstr>
      <vt:lpstr>説明（入力箇所有　必ずお読みください）</vt:lpstr>
      <vt:lpstr>様式第５号(貼付用）</vt:lpstr>
      <vt:lpstr>別紙1-1（貼付用） </vt:lpstr>
      <vt:lpstr>別紙2-2(貼付用）</vt:lpstr>
      <vt:lpstr>別紙2-3（貼付用）</vt:lpstr>
      <vt:lpstr>別紙3(貼付用）(1)</vt:lpstr>
      <vt:lpstr>別紙3（貼付用）(2)</vt:lpstr>
      <vt:lpstr>別紙5【要入力】</vt:lpstr>
      <vt:lpstr>土曜延長実施園のみ要入力</vt:lpstr>
      <vt:lpstr>別紙5-2(入力不要)</vt:lpstr>
      <vt:lpstr>別紙5-3(入力不要)</vt:lpstr>
      <vt:lpstr>別紙5-4【要入力】 </vt:lpstr>
      <vt:lpstr>別紙5-5【要入力】 </vt:lpstr>
      <vt:lpstr>別紙5-6【要入力】 </vt:lpstr>
      <vt:lpstr>別紙6-1【要入力】</vt:lpstr>
      <vt:lpstr>別紙6-2【要入力】</vt:lpstr>
      <vt:lpstr>別紙７【要入力】</vt:lpstr>
      <vt:lpstr>別紙８【要入力】</vt:lpstr>
      <vt:lpstr>様式第１号★</vt:lpstr>
      <vt:lpstr>様式第６号★</vt:lpstr>
      <vt:lpstr>様式第１２号★</vt:lpstr>
      <vt:lpstr>様式第１４号★</vt:lpstr>
      <vt:lpstr>精算書★</vt:lpstr>
      <vt:lpstr>施設情報!Print_Area</vt:lpstr>
      <vt:lpstr>精算書★!Print_Area</vt:lpstr>
      <vt:lpstr>'説明（入力箇所有　必ずお読みください）'!Print_Area</vt:lpstr>
      <vt:lpstr>土曜延長実施園のみ要入力!Print_Area</vt:lpstr>
      <vt:lpstr>'別紙2-2(貼付用）'!Print_Area</vt:lpstr>
      <vt:lpstr>'別紙2-3（貼付用）'!Print_Area</vt:lpstr>
      <vt:lpstr>別紙5【要入力】!Print_Area</vt:lpstr>
      <vt:lpstr>'別紙5-2(入力不要)'!Print_Area</vt:lpstr>
      <vt:lpstr>'別紙5-3(入力不要)'!Print_Area</vt:lpstr>
      <vt:lpstr>'別紙5-4【要入力】 '!Print_Area</vt:lpstr>
      <vt:lpstr>'別紙5-5【要入力】 '!Print_Area</vt:lpstr>
      <vt:lpstr>'別紙5-6【要入力】 '!Print_Area</vt:lpstr>
      <vt:lpstr>'別紙6-1【要入力】'!Print_Area</vt:lpstr>
      <vt:lpstr>'別紙6-2【要入力】'!Print_Area</vt:lpstr>
      <vt:lpstr>別紙７【要入力】!Print_Area</vt:lpstr>
      <vt:lpstr>別紙８【要入力】!Print_Area</vt:lpstr>
      <vt:lpstr>様式第１２号★!Print_Area</vt:lpstr>
      <vt:lpstr>様式第１４号★!Print_Area</vt:lpstr>
      <vt:lpstr>様式第１号★!Print_Area</vt:lpstr>
      <vt:lpstr>様式第６号★!Print_Area</vt:lpstr>
      <vt:lpstr>稲毛区家庭的保育事業</vt:lpstr>
      <vt:lpstr>稲毛区企業主導型</vt:lpstr>
      <vt:lpstr>稲毛区給付型幼稚園</vt:lpstr>
      <vt:lpstr>稲毛区居宅訪問型保育事業</vt:lpstr>
      <vt:lpstr>稲毛区事業所内保育事業</vt:lpstr>
      <vt:lpstr>稲毛区小規模保育事業</vt:lpstr>
      <vt:lpstr>稲毛区地方裁量型認定こども園</vt:lpstr>
      <vt:lpstr>稲毛区保育ルーム</vt:lpstr>
      <vt:lpstr>稲毛区保育園</vt:lpstr>
      <vt:lpstr>稲毛区保育所型認定こども園</vt:lpstr>
      <vt:lpstr>稲毛区幼稚園型認定こども園</vt:lpstr>
      <vt:lpstr>稲毛区幼保連携型認定こども園</vt:lpstr>
      <vt:lpstr>花見川区家庭的保育事業</vt:lpstr>
      <vt:lpstr>花見川区企業主導型</vt:lpstr>
      <vt:lpstr>花見川区給付型幼稚園</vt:lpstr>
      <vt:lpstr>花見川区居宅訪問型保育事業</vt:lpstr>
      <vt:lpstr>花見川区事業所内保育事業</vt:lpstr>
      <vt:lpstr>花見川区小規模保育事業</vt:lpstr>
      <vt:lpstr>花見川区地方裁量型認定こども園</vt:lpstr>
      <vt:lpstr>花見川区保育ルーム</vt:lpstr>
      <vt:lpstr>花見川区保育園</vt:lpstr>
      <vt:lpstr>花見川区保育所型認定こども園</vt:lpstr>
      <vt:lpstr>花見川区幼稚園型認定こども園</vt:lpstr>
      <vt:lpstr>花見川区幼保連携型認定こども園</vt:lpstr>
      <vt:lpstr>若葉区家庭的保育事業</vt:lpstr>
      <vt:lpstr>若葉区企業主導型</vt:lpstr>
      <vt:lpstr>若葉区給付型幼稚園</vt:lpstr>
      <vt:lpstr>若葉区居宅訪問型保育事業</vt:lpstr>
      <vt:lpstr>若葉区事業所内保育事業</vt:lpstr>
      <vt:lpstr>若葉区小規模保育事業</vt:lpstr>
      <vt:lpstr>若葉区地方裁量型認定こども園</vt:lpstr>
      <vt:lpstr>若葉区保育ルーム</vt:lpstr>
      <vt:lpstr>若葉区保育園</vt:lpstr>
      <vt:lpstr>若葉区保育所型認定こども園</vt:lpstr>
      <vt:lpstr>若葉区幼稚園型認定こども園</vt:lpstr>
      <vt:lpstr>若葉区幼保連携型認定こども園</vt:lpstr>
      <vt:lpstr>中央区家庭的保育事業</vt:lpstr>
      <vt:lpstr>中央区企業主導型</vt:lpstr>
      <vt:lpstr>中央区給付型幼稚園</vt:lpstr>
      <vt:lpstr>中央区居宅訪問型保育事業</vt:lpstr>
      <vt:lpstr>中央区事業所内保育事業</vt:lpstr>
      <vt:lpstr>中央区小規模保育事業</vt:lpstr>
      <vt:lpstr>中央区地方裁量型認定こども園</vt:lpstr>
      <vt:lpstr>中央区保育ルーム</vt:lpstr>
      <vt:lpstr>中央区保育園</vt:lpstr>
      <vt:lpstr>中央区保育所型認定こども園</vt:lpstr>
      <vt:lpstr>中央区幼稚園型認定こども園</vt:lpstr>
      <vt:lpstr>中央区幼保連携型認定こども園</vt:lpstr>
      <vt:lpstr>美浜区家庭的保育事業</vt:lpstr>
      <vt:lpstr>美浜区企業主導型</vt:lpstr>
      <vt:lpstr>美浜区給付型幼稚園</vt:lpstr>
      <vt:lpstr>美浜区居宅訪問型保育事業</vt:lpstr>
      <vt:lpstr>美浜区事業所内保育事業</vt:lpstr>
      <vt:lpstr>美浜区小規模保育事業</vt:lpstr>
      <vt:lpstr>美浜区地方裁量型認定こども園</vt:lpstr>
      <vt:lpstr>美浜区保育ルーム</vt:lpstr>
      <vt:lpstr>美浜区保育園</vt:lpstr>
      <vt:lpstr>美浜区保育所型認定こども園</vt:lpstr>
      <vt:lpstr>美浜区幼稚園型認定こども園</vt:lpstr>
      <vt:lpstr>美浜区幼保連携型認定こども園</vt:lpstr>
      <vt:lpstr>緑区家庭的保育事業</vt:lpstr>
      <vt:lpstr>緑区企業主導型</vt:lpstr>
      <vt:lpstr>緑区給付型幼稚園</vt:lpstr>
      <vt:lpstr>緑区居宅訪問型保育事業</vt:lpstr>
      <vt:lpstr>緑区事業所内保育事業</vt:lpstr>
      <vt:lpstr>緑区小規模保育事業</vt:lpstr>
      <vt:lpstr>緑区地方裁量型認定こども園</vt:lpstr>
      <vt:lpstr>緑区保育ルーム</vt:lpstr>
      <vt:lpstr>緑区保育園</vt:lpstr>
      <vt:lpstr>緑区保育所型認定こども園</vt:lpstr>
      <vt:lpstr>緑区幼稚園型認定こども園</vt:lpstr>
      <vt:lpstr>緑区幼保連携型認定こども園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渡辺　光貴</dc:creator>
  <cp:lastModifiedBy>笹本　圭介</cp:lastModifiedBy>
  <cp:lastPrinted>2024-02-12T23:36:32Z</cp:lastPrinted>
  <dcterms:created xsi:type="dcterms:W3CDTF">2018-12-12T08:25:18Z</dcterms:created>
  <dcterms:modified xsi:type="dcterms:W3CDTF">2024-12-05T05:17:32Z</dcterms:modified>
</cp:coreProperties>
</file>