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h5-v00n-hfls01\f18202000_こども未来局幼児教育・保育部幼保運営課\08_助成第一班\200_補助金一覧\264_給与改善\20_補助金交付\R07(2025)年度\03_年間実績\"/>
    </mc:Choice>
  </mc:AlternateContent>
  <xr:revisionPtr revIDLastSave="0" documentId="13_ncr:1_{C8EA2526-FD64-4317-882D-508677A56E58}" xr6:coauthVersionLast="47" xr6:coauthVersionMax="47" xr10:uidLastSave="{00000000-0000-0000-0000-000000000000}"/>
  <workbookProtection workbookAlgorithmName="SHA-512" workbookHashValue="yk/35hw45liD1LBdfDk3tLx6gheY2fOX4Tc0t+cKc0O5qKwd9S5pwFamoqiV0gIcsoy02ZsIJ/8euP/kMTaEaQ==" workbookSaltValue="CvLCUidY3gOo6dlARx1SPA==" workbookSpinCount="100000" lockStructure="1"/>
  <bookViews>
    <workbookView xWindow="19090" yWindow="-110" windowWidth="19420" windowHeight="10300" tabRatio="905" firstSheet="8" activeTab="8" xr2:uid="{00000000-000D-0000-FFFF-FFFF00000000}"/>
  </bookViews>
  <sheets>
    <sheet name="リスト" sheetId="107" state="hidden" r:id="rId1"/>
    <sheet name="補助金用基本データ" sheetId="108" state="hidden" r:id="rId2"/>
    <sheet name="対応内容リスト" sheetId="114" state="hidden" r:id="rId3"/>
    <sheet name="カメラ" sheetId="101" state="hidden" r:id="rId4"/>
    <sheet name="カメラ２" sheetId="104" state="hidden" r:id="rId5"/>
    <sheet name="実績報告差込" sheetId="115" state="hidden" r:id="rId6"/>
    <sheet name="貼り付けシート" sheetId="109" state="hidden" r:id="rId7"/>
    <sheet name="←非表示" sheetId="116" state="hidden" r:id="rId8"/>
    <sheet name="【重要】送付前確認シート " sheetId="117" r:id="rId9"/>
    <sheet name="①基本情報【名簿入力前に必須入力】" sheetId="86" r:id="rId10"/>
    <sheet name="②名簿記載例" sheetId="103" r:id="rId11"/>
    <sheet name="③職員名簿【年間実績】" sheetId="60" r:id="rId12"/>
    <sheet name="④-1【一律】金額確認シート" sheetId="96" r:id="rId13"/>
    <sheet name="④-2【変動】金額確認用シート" sheetId="89" r:id="rId14"/>
    <sheet name="⑤算出内訳表(1)【自動】" sheetId="63" r:id="rId15"/>
    <sheet name="⑥算出内訳表(2)【必須入力】" sheetId="71" r:id="rId16"/>
    <sheet name="【内容入力後に確認必須】エラー・戻入チェック" sheetId="111" r:id="rId17"/>
    <sheet name="４～１０月修正箇所" sheetId="98" r:id="rId18"/>
    <sheet name="⑥変更交付申請書" sheetId="67" r:id="rId19"/>
    <sheet name="⑦実績報告書" sheetId="73" r:id="rId20"/>
    <sheet name="⑧差額請求書" sheetId="74" r:id="rId21"/>
    <sheet name="⑨精算書" sheetId="78" r:id="rId22"/>
  </sheets>
  <definedNames>
    <definedName name="__xlnm.Print_Area_1">"給付"</definedName>
    <definedName name="_xlnm._FilterDatabase" localSheetId="11" hidden="1">③職員名簿【年間実績】!$BL$3:$BN$151</definedName>
    <definedName name="_xlnm._FilterDatabase" localSheetId="1" hidden="1">補助金用基本データ!$A$4:$AC$306</definedName>
    <definedName name="_Order1" hidden="1">0</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8" hidden="1">{"'フローチャート'!$A$1:$AO$191"}</definedName>
    <definedName name="b" localSheetId="16" hidden="1">{"'フローチャート'!$A$1:$AO$191"}</definedName>
    <definedName name="b" localSheetId="9" hidden="1">{"'フローチャート'!$A$1:$AO$191"}</definedName>
    <definedName name="b" localSheetId="12" hidden="1">{"'フローチャート'!$A$1:$AO$191"}</definedName>
    <definedName name="b" localSheetId="13" hidden="1">{"'フローチャート'!$A$1:$AO$191"}</definedName>
    <definedName name="b" localSheetId="5" hidden="1">{"'フローチャート'!$A$1:$AO$191"}</definedName>
    <definedName name="b" hidden="1">{"'フローチャート'!$A$1:$AO$191"}</definedName>
    <definedName name="bb" localSheetId="8" hidden="1">{"'フローチャート'!$A$1:$AO$191"}</definedName>
    <definedName name="bb" localSheetId="16" hidden="1">{"'フローチャート'!$A$1:$AO$191"}</definedName>
    <definedName name="bb" localSheetId="9" hidden="1">{"'フローチャート'!$A$1:$AO$191"}</definedName>
    <definedName name="bb" localSheetId="12" hidden="1">{"'フローチャート'!$A$1:$AO$191"}</definedName>
    <definedName name="bb" localSheetId="13" hidden="1">{"'フローチャート'!$A$1:$AO$191"}</definedName>
    <definedName name="bb" localSheetId="5" hidden="1">{"'フローチャート'!$A$1:$AO$191"}</definedName>
    <definedName name="bb" hidden="1">{"'フローチャート'!$A$1:$AO$191"}</definedName>
    <definedName name="H" localSheetId="8" hidden="1">{"'フローチャート'!$A$1:$AO$191"}</definedName>
    <definedName name="H" localSheetId="16" hidden="1">{"'フローチャート'!$A$1:$AO$191"}</definedName>
    <definedName name="H" localSheetId="9" hidden="1">{"'フローチャート'!$A$1:$AO$191"}</definedName>
    <definedName name="H" localSheetId="12" hidden="1">{"'フローチャート'!$A$1:$AO$191"}</definedName>
    <definedName name="H" localSheetId="13" hidden="1">{"'フローチャート'!$A$1:$AO$191"}</definedName>
    <definedName name="H" localSheetId="5" hidden="1">{"'フローチャート'!$A$1:$AO$191"}</definedName>
    <definedName name="H" hidden="1">{"'フローチャート'!$A$1:$AO$191"}</definedName>
    <definedName name="HTML_CodePage" hidden="1">932</definedName>
    <definedName name="HTML_Control" localSheetId="8" hidden="1">{"'フローチャート'!$A$1:$AO$191"}</definedName>
    <definedName name="HTML_Control" localSheetId="16" hidden="1">{"'フローチャート'!$A$1:$AO$191"}</definedName>
    <definedName name="HTML_Control" localSheetId="9" hidden="1">{"'フローチャート'!$A$1:$AO$191"}</definedName>
    <definedName name="HTML_Control" localSheetId="12" hidden="1">{"'フローチャート'!$A$1:$AO$191"}</definedName>
    <definedName name="HTML_Control" localSheetId="13" hidden="1">{"'フローチャート'!$A$1:$AO$191"}</definedName>
    <definedName name="HTML_Control" localSheetId="5"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8" hidden="1">{"'フローチャート'!$A$1:$AO$191"}</definedName>
    <definedName name="I" localSheetId="16" hidden="1">{"'フローチャート'!$A$1:$AO$191"}</definedName>
    <definedName name="I" localSheetId="9" hidden="1">{"'フローチャート'!$A$1:$AO$191"}</definedName>
    <definedName name="I" localSheetId="12" hidden="1">{"'フローチャート'!$A$1:$AO$191"}</definedName>
    <definedName name="I" localSheetId="13" hidden="1">{"'フローチャート'!$A$1:$AO$191"}</definedName>
    <definedName name="I" localSheetId="5" hidden="1">{"'フローチャート'!$A$1:$AO$191"}</definedName>
    <definedName name="I" hidden="1">{"'フローチャート'!$A$1:$AO$191"}</definedName>
    <definedName name="nn" localSheetId="8" hidden="1">{"'フローチャート'!$A$1:$AO$191"}</definedName>
    <definedName name="nn" localSheetId="16" hidden="1">{"'フローチャート'!$A$1:$AO$191"}</definedName>
    <definedName name="nn" localSheetId="9" hidden="1">{"'フローチャート'!$A$1:$AO$191"}</definedName>
    <definedName name="nn" localSheetId="12" hidden="1">{"'フローチャート'!$A$1:$AO$191"}</definedName>
    <definedName name="nn" localSheetId="13" hidden="1">{"'フローチャート'!$A$1:$AO$191"}</definedName>
    <definedName name="nn" localSheetId="5" hidden="1">{"'フローチャート'!$A$1:$AO$191"}</definedName>
    <definedName name="nn" hidden="1">{"'フローチャート'!$A$1:$AO$191"}</definedName>
    <definedName name="_xlnm.Print_Area" localSheetId="8">'【重要】送付前確認シート '!$A$1:$G$20</definedName>
    <definedName name="_xlnm.Print_Area" localSheetId="16">【内容入力後に確認必須】エラー・戻入チェック!$A$3:$X$25</definedName>
    <definedName name="_xlnm.Print_Area" localSheetId="9">①基本情報【名簿入力前に必須入力】!$A$1:$R$24</definedName>
    <definedName name="_xlnm.Print_Area" localSheetId="10">②名簿記載例!$A$1:$AK$45</definedName>
    <definedName name="_xlnm.Print_Area" localSheetId="11">③職員名簿【年間実績】!$A$1:$AH$153</definedName>
    <definedName name="_xlnm.Print_Area" localSheetId="14">'⑤算出内訳表(1)【自動】'!$A$1:$L$37</definedName>
    <definedName name="_xlnm.Print_Area" localSheetId="15">'⑥算出内訳表(2)【必須入力】'!$B$2:$K$65</definedName>
    <definedName name="_xlnm.Print_Area" localSheetId="18">⑥変更交付申請書!$A$1:$L$29</definedName>
    <definedName name="_xlnm.Print_Area" localSheetId="19">⑦実績報告書!$A$1:$L$29</definedName>
    <definedName name="_xlnm.Print_Area" localSheetId="20">⑧差額請求書!$A$1:$L$25</definedName>
    <definedName name="_xlnm.Print_Area" localSheetId="21">⑨精算書!$A$1:$D$24</definedName>
    <definedName name="_xlnm.Print_Area" localSheetId="1">補助金用基本データ!$C$2:$S$294</definedName>
    <definedName name="q" localSheetId="8" hidden="1">{"'フローチャート'!$A$1:$AO$191"}</definedName>
    <definedName name="q" localSheetId="16" hidden="1">{"'フローチャート'!$A$1:$AO$191"}</definedName>
    <definedName name="q" localSheetId="9" hidden="1">{"'フローチャート'!$A$1:$AO$191"}</definedName>
    <definedName name="q" localSheetId="12" hidden="1">{"'フローチャート'!$A$1:$AO$191"}</definedName>
    <definedName name="q" localSheetId="13" hidden="1">{"'フローチャート'!$A$1:$AO$191"}</definedName>
    <definedName name="q" localSheetId="5" hidden="1">{"'フローチャート'!$A$1:$AO$191"}</definedName>
    <definedName name="q" hidden="1">{"'フローチャート'!$A$1:$AO$191"}</definedName>
    <definedName name="t" localSheetId="8" hidden="1">{"'フローチャート'!$A$1:$AO$191"}</definedName>
    <definedName name="t" localSheetId="16" hidden="1">{"'フローチャート'!$A$1:$AO$191"}</definedName>
    <definedName name="t" localSheetId="9" hidden="1">{"'フローチャート'!$A$1:$AO$191"}</definedName>
    <definedName name="t" localSheetId="12" hidden="1">{"'フローチャート'!$A$1:$AO$191"}</definedName>
    <definedName name="t" localSheetId="13" hidden="1">{"'フローチャート'!$A$1:$AO$191"}</definedName>
    <definedName name="t" localSheetId="5" hidden="1">{"'フローチャート'!$A$1:$AO$191"}</definedName>
    <definedName name="t" hidden="1">{"'フローチャート'!$A$1:$AO$191"}</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1" hidden="1">補助金用基本データ!$B$4:$C$4</definedName>
    <definedName name="Z_0855E9E5_5778_4DA3_8566_1EDF1D49F0DC_.wvu.PrintArea" localSheetId="1" hidden="1">補助金用基本データ!$C$2:$C$289</definedName>
    <definedName name="Z_1AC469FC_9911_4D59_8A70_26B86DEBD0C8_.wvu.FilterData" localSheetId="1" hidden="1">補助金用基本データ!$B$4:$C$4</definedName>
    <definedName name="Z_1AC469FC_9911_4D59_8A70_26B86DEBD0C8_.wvu.PrintArea" localSheetId="1" hidden="1">補助金用基本データ!$C$2:$C$289</definedName>
    <definedName name="Z_43EEB976_53CC_4F7E_88D7_7B815759E49E_.wvu.FilterData" localSheetId="1" hidden="1">補助金用基本データ!$B$4:$C$4</definedName>
    <definedName name="Z_43EEB976_53CC_4F7E_88D7_7B815759E49E_.wvu.PrintArea" localSheetId="1" hidden="1">補助金用基本データ!$C$2:$C$289</definedName>
    <definedName name="Z_81DDB82F_42B8_430D_91D8_AC37557CDF48_.wvu.FilterData" localSheetId="1" hidden="1">補助金用基本データ!$B$4:$C$4</definedName>
    <definedName name="Z_81DDB82F_42B8_430D_91D8_AC37557CDF48_.wvu.PrintArea" localSheetId="1" hidden="1">補助金用基本データ!$C$2:$C$289</definedName>
    <definedName name="ｚｚ" localSheetId="8" hidden="1">{"'Sheet1'!$A$1:$I$163"}</definedName>
    <definedName name="ｚｚ" localSheetId="16" hidden="1">{"'Sheet1'!$A$1:$I$163"}</definedName>
    <definedName name="ｚｚ" localSheetId="9" hidden="1">{"'Sheet1'!$A$1:$I$163"}</definedName>
    <definedName name="ｚｚ" localSheetId="12" hidden="1">{"'Sheet1'!$A$1:$I$163"}</definedName>
    <definedName name="ｚｚ" localSheetId="13" hidden="1">{"'Sheet1'!$A$1:$I$163"}</definedName>
    <definedName name="ｚｚ" localSheetId="5" hidden="1">{"'Sheet1'!$A$1:$I$163"}</definedName>
    <definedName name="ｚｚ" hidden="1">{"'Sheet1'!$A$1:$I$163"}</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なし">#REF!</definedName>
    <definedName name="え" localSheetId="8" hidden="1">{"'フローチャート'!$A$1:$AO$191"}</definedName>
    <definedName name="え" localSheetId="16" hidden="1">{"'フローチャート'!$A$1:$AO$191"}</definedName>
    <definedName name="え" localSheetId="9" hidden="1">{"'フローチャート'!$A$1:$AO$191"}</definedName>
    <definedName name="え" localSheetId="12" hidden="1">{"'フローチャート'!$A$1:$AO$191"}</definedName>
    <definedName name="え" localSheetId="13" hidden="1">{"'フローチャート'!$A$1:$AO$191"}</definedName>
    <definedName name="え" localSheetId="5" hidden="1">{"'フローチャート'!$A$1:$AO$191"}</definedName>
    <definedName name="え" hidden="1">{"'フローチャート'!$A$1:$AO$191"}</definedName>
    <definedName name="えっｄ" localSheetId="8" hidden="1">{"'Sheet1'!$A$1:$I$163"}</definedName>
    <definedName name="えっｄ" localSheetId="16" hidden="1">{"'Sheet1'!$A$1:$I$163"}</definedName>
    <definedName name="えっｄ" localSheetId="9" hidden="1">{"'Sheet1'!$A$1:$I$163"}</definedName>
    <definedName name="えっｄ" localSheetId="12" hidden="1">{"'Sheet1'!$A$1:$I$163"}</definedName>
    <definedName name="えっｄ" localSheetId="13" hidden="1">{"'Sheet1'!$A$1:$I$163"}</definedName>
    <definedName name="えっｄ" localSheetId="5" hidden="1">{"'Sheet1'!$A$1:$I$163"}</definedName>
    <definedName name="えっｄ" hidden="1">{"'Sheet1'!$A$1:$I$163"}</definedName>
    <definedName name="カテゴリ">#REF!</definedName>
    <definedName name="チーム保育人数">#REF!</definedName>
    <definedName name="稲毛区">リスト!$AA$5:$AL$5</definedName>
    <definedName name="稲毛区企業主導型">リスト!$AK$6:$AK$12</definedName>
    <definedName name="稲毛区給付型幼稚園">リスト!$AF$7</definedName>
    <definedName name="稲毛区事業所内保育事業">リスト!$AH$6:$AH$9</definedName>
    <definedName name="稲毛区小規模保育事業">リスト!$AG$6:$AG$11</definedName>
    <definedName name="稲毛区保育ルーム">リスト!$AL$6:$AL$7</definedName>
    <definedName name="稲毛区保育園">リスト!$AA$6:$AA$33</definedName>
    <definedName name="稲毛区役所" localSheetId="8" hidden="1">{"'Sheet1'!$A$1:$I$163"}</definedName>
    <definedName name="稲毛区役所" localSheetId="16" hidden="1">{"'Sheet1'!$A$1:$I$163"}</definedName>
    <definedName name="稲毛区役所" localSheetId="9" hidden="1">{"'Sheet1'!$A$1:$I$163"}</definedName>
    <definedName name="稲毛区役所" localSheetId="12" hidden="1">{"'Sheet1'!$A$1:$I$163"}</definedName>
    <definedName name="稲毛区役所" localSheetId="13" hidden="1">{"'Sheet1'!$A$1:$I$163"}</definedName>
    <definedName name="稲毛区役所" localSheetId="5" hidden="1">{"'Sheet1'!$A$1:$I$163"}</definedName>
    <definedName name="稲毛区役所" hidden="1">{"'Sheet1'!$A$1:$I$163"}</definedName>
    <definedName name="稲毛区幼稚園型認定こども園">リスト!$AC$6:$AC$13</definedName>
    <definedName name="稲毛区幼保連携型認定こども園">リスト!$AB$6</definedName>
    <definedName name="引上率">#REF!</definedName>
    <definedName name="花見川区">リスト!$N$5:$Y$5</definedName>
    <definedName name="花見川区企業主導型">リスト!$X$7</definedName>
    <definedName name="花見川区給付型幼稚園">リスト!$S$6</definedName>
    <definedName name="花見川区事業所内保育事業">リスト!$U$6:$U$7</definedName>
    <definedName name="花見川区小規模保育事業">リスト!$T$6:$T$22</definedName>
    <definedName name="花見川区保育ルーム">リスト!V$6:$Y$7</definedName>
    <definedName name="花見川区保育園">リスト!$N$6:$N$34</definedName>
    <definedName name="花見川区幼稚園型認定こども園">リスト!$P$6:$P$10</definedName>
    <definedName name="花見川区幼保連携型認定こども園">リスト!$O$6:$O$7</definedName>
    <definedName name="基本データ">#REF!</definedName>
    <definedName name="既交付額・精算額">#REF!</definedName>
    <definedName name="技">#REF!</definedName>
    <definedName name="技用途">#REF!</definedName>
    <definedName name="給食週当たり実施日数">#REF!</definedName>
    <definedName name="給食日数">#REF!</definedName>
    <definedName name="業務">#REF!</definedName>
    <definedName name="区">#REF!</definedName>
    <definedName name="区リスト">#REF!</definedName>
    <definedName name="研修サーバ" localSheetId="8" hidden="1">{"'フローチャート'!$A$1:$AO$191"}</definedName>
    <definedName name="研修サーバ" localSheetId="16" hidden="1">{"'フローチャート'!$A$1:$AO$191"}</definedName>
    <definedName name="研修サーバ" localSheetId="9" hidden="1">{"'フローチャート'!$A$1:$AO$191"}</definedName>
    <definedName name="研修サーバ" localSheetId="12" hidden="1">{"'フローチャート'!$A$1:$AO$191"}</definedName>
    <definedName name="研修サーバ" localSheetId="13" hidden="1">{"'フローチャート'!$A$1:$AO$191"}</definedName>
    <definedName name="研修サーバ" localSheetId="5" hidden="1">{"'フローチャート'!$A$1:$AO$191"}</definedName>
    <definedName name="研修サーバ" hidden="1">{"'フローチャート'!$A$1:$AO$191"}</definedName>
    <definedName name="減価償却費地域区分">#REF!</definedName>
    <definedName name="交付">#REF!+#REF!</definedName>
    <definedName name="交付決定額">#REF!</definedName>
    <definedName name="高齢者者等の年間総雇用時間数">#REF!</definedName>
    <definedName name="事業所一覧">#REF!</definedName>
    <definedName name="質改善">#REF!</definedName>
    <definedName name="質改善前後">#REF!</definedName>
    <definedName name="若葉区">リスト!$AN$5:$AY$5</definedName>
    <definedName name="若葉区家庭的保育事業">リスト!$AV$6:$AV$9</definedName>
    <definedName name="若葉区給付型幼稚園">リスト!$AS$6:$AS$8</definedName>
    <definedName name="若葉区小規模保育事業">リスト!$AT$6:$AT$12</definedName>
    <definedName name="若葉区保育園">リスト!$AN$6:$AN$25</definedName>
    <definedName name="若葉区幼稚園型認定こども園">リスト!$AP$6:$AP$8</definedName>
    <definedName name="若葉区幼保連携型認定こども園">リスト!$AO$6:$AO$7</definedName>
    <definedName name="人一">#REF!</definedName>
    <definedName name="第１四半期">#REF!</definedName>
    <definedName name="第２四半期">#REF!</definedName>
    <definedName name="第３四半期">#REF!</definedName>
    <definedName name="地域区分">#REF!</definedName>
    <definedName name="地域区分_減価償却費加算">#REF!</definedName>
    <definedName name="地域区分_賃借料加算">#REF!</definedName>
    <definedName name="中央区">リスト!$A$5:$L$5</definedName>
    <definedName name="中央区家庭的保育事業">リスト!$I$6</definedName>
    <definedName name="中央区企業主導型">リスト!$K$6:$K$15</definedName>
    <definedName name="中央区給付型幼稚園">リスト!$F$6:$F$6</definedName>
    <definedName name="中央区事業所内保育事業">リスト!$H$6:$H$11</definedName>
    <definedName name="中央区小規模保育事業">リスト!$G$6:$G$24</definedName>
    <definedName name="中央区保育ルーム">リスト!$L$6</definedName>
    <definedName name="中央区保育園">リスト!$A$6:$A$44</definedName>
    <definedName name="中央区幼稚園型認定こども園">リスト!$C$6:$C$15</definedName>
    <definedName name="中央区幼保連携型認定こども園">リスト!$B$6:$B$7</definedName>
    <definedName name="賃借料地域区分">#REF!</definedName>
    <definedName name="当初">#REF!</definedName>
    <definedName name="当単">#REF!</definedName>
    <definedName name="入所児童処遇特別時間数">#REF!</definedName>
    <definedName name="認可機能">#REF!</definedName>
    <definedName name="認可施設_機能部分">#REF!</definedName>
    <definedName name="番号">#REF!</definedName>
    <definedName name="美浜区">リスト!$BN$5:$BY$5</definedName>
    <definedName name="美浜区家庭的保育事業">リスト!$BV$6:$BV$7</definedName>
    <definedName name="美浜区企業主導型">リスト!$BX$6:$BX$7</definedName>
    <definedName name="美浜区事業所内保育事業">リスト!$BU$6:$BU$7</definedName>
    <definedName name="美浜区小規模保育事業">リスト!$BT$6:$BT$12</definedName>
    <definedName name="美浜区保育ルーム">リスト!$BY$6</definedName>
    <definedName name="美浜区保育園">リスト!$BN$6:$BN$32</definedName>
    <definedName name="美浜区幼稚園型認定こども園">リスト!$BP$6:$BP$12</definedName>
    <definedName name="美浜区幼保連携型認定こども園">リスト!$BO$6:$BO$12</definedName>
    <definedName name="標準_都市部">#REF!</definedName>
    <definedName name="標準都市部">#REF!</definedName>
    <definedName name="変更">#REF!</definedName>
    <definedName name="変更決">#REF!</definedName>
    <definedName name="保番">#REF!</definedName>
    <definedName name="民単">#REF!</definedName>
    <definedName name="有無">#REF!</definedName>
    <definedName name="緑区">リスト!$BA$5:$BL$5</definedName>
    <definedName name="緑区家庭的保育事業">リスト!$BI$6</definedName>
    <definedName name="緑区企業主導型">リスト!$BK$6</definedName>
    <definedName name="緑区事業所内保育事業">リスト!$BH$6:$BH$9</definedName>
    <definedName name="緑区小規模保育事業">リスト!$BG$6:$BG$9</definedName>
    <definedName name="緑区地方裁量型認定こども園">リスト!$BE$6</definedName>
    <definedName name="緑区保育ルーム">リスト!$BL$6</definedName>
    <definedName name="緑区保育園">リスト!$BA$6:$BA$37</definedName>
    <definedName name="緑区保育所型認定こども園">リスト!$BD$6</definedName>
    <definedName name="緑区幼稚園型認定こども園">リスト!$BC$6:$BC$13</definedName>
    <definedName name="緑区幼保連携型認定こども園">リスト!$BB$6:$BB$9</definedName>
    <definedName name="冷暖房費加算用地域区分">#REF!</definedName>
    <definedName name="冷暖房費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6" i="60" l="1"/>
  <c r="AC23" i="60"/>
  <c r="V17" i="60"/>
  <c r="AE18" i="60"/>
  <c r="AX108" i="60" l="1"/>
  <c r="AX105" i="60"/>
  <c r="AZ105" i="60" s="1"/>
  <c r="AX93" i="60"/>
  <c r="AZ93" i="60" s="1"/>
  <c r="AP93" i="60" s="1"/>
  <c r="BP116" i="60"/>
  <c r="AY116" i="60"/>
  <c r="AW116" i="60"/>
  <c r="BP115" i="60"/>
  <c r="AY115" i="60"/>
  <c r="AW115" i="60"/>
  <c r="BP114" i="60"/>
  <c r="AY114" i="60"/>
  <c r="AW114" i="60"/>
  <c r="AX114" i="60" s="1"/>
  <c r="AZ114" i="60" s="1"/>
  <c r="BP113" i="60"/>
  <c r="AY113" i="60"/>
  <c r="AW113" i="60"/>
  <c r="BP112" i="60"/>
  <c r="AY112" i="60"/>
  <c r="AW112" i="60"/>
  <c r="BP111" i="60"/>
  <c r="AY111" i="60"/>
  <c r="AW111" i="60"/>
  <c r="AX111" i="60" s="1"/>
  <c r="BP110" i="60"/>
  <c r="AY110" i="60"/>
  <c r="AW110" i="60"/>
  <c r="AX110" i="60" s="1"/>
  <c r="BP109" i="60"/>
  <c r="AY109" i="60"/>
  <c r="AW109" i="60"/>
  <c r="AX109" i="60" s="1"/>
  <c r="AZ109" i="60" s="1"/>
  <c r="AI109" i="60" s="1"/>
  <c r="BP108" i="60"/>
  <c r="AY108" i="60"/>
  <c r="AW108" i="60"/>
  <c r="BP107" i="60"/>
  <c r="AY107" i="60"/>
  <c r="AW107" i="60"/>
  <c r="BP106" i="60"/>
  <c r="AY106" i="60"/>
  <c r="AW106" i="60"/>
  <c r="AX106" i="60" s="1"/>
  <c r="AZ106" i="60" s="1"/>
  <c r="BP105" i="60"/>
  <c r="AY105" i="60"/>
  <c r="AW105" i="60"/>
  <c r="BP104" i="60"/>
  <c r="AY104" i="60"/>
  <c r="AW104" i="60"/>
  <c r="BP103" i="60"/>
  <c r="AY103" i="60"/>
  <c r="AW103" i="60"/>
  <c r="AX103" i="60" s="1"/>
  <c r="AZ103" i="60" s="1"/>
  <c r="AN103" i="60" s="1"/>
  <c r="BP102" i="60"/>
  <c r="AY102" i="60"/>
  <c r="AW102" i="60"/>
  <c r="AX102" i="60" s="1"/>
  <c r="AZ102" i="60" s="1"/>
  <c r="AL102" i="60" s="1"/>
  <c r="BP101" i="60"/>
  <c r="AY101" i="60"/>
  <c r="AW101" i="60"/>
  <c r="AX101" i="60" s="1"/>
  <c r="AZ101" i="60" s="1"/>
  <c r="AK101" i="60" s="1"/>
  <c r="BP100" i="60"/>
  <c r="AY100" i="60"/>
  <c r="AW100" i="60"/>
  <c r="BP99" i="60"/>
  <c r="AY99" i="60"/>
  <c r="AW99" i="60"/>
  <c r="AX99" i="60" s="1"/>
  <c r="BP98" i="60"/>
  <c r="AY98" i="60"/>
  <c r="AW98" i="60"/>
  <c r="AX98" i="60" s="1"/>
  <c r="BP97" i="60"/>
  <c r="AY97" i="60"/>
  <c r="AW97" i="60"/>
  <c r="AX97" i="60" s="1"/>
  <c r="AZ97" i="60" s="1"/>
  <c r="BP96" i="60"/>
  <c r="AY96" i="60"/>
  <c r="AW96" i="60"/>
  <c r="AX96" i="60" s="1"/>
  <c r="BP95" i="60"/>
  <c r="AY95" i="60"/>
  <c r="AW95" i="60"/>
  <c r="AX95" i="60" s="1"/>
  <c r="AZ95" i="60" s="1"/>
  <c r="BP94" i="60"/>
  <c r="AY94" i="60"/>
  <c r="AW94" i="60"/>
  <c r="AX94" i="60" s="1"/>
  <c r="AZ94" i="60" s="1"/>
  <c r="AL94" i="60" s="1"/>
  <c r="BP93" i="60"/>
  <c r="AY93" i="60"/>
  <c r="AW93" i="60"/>
  <c r="BP92" i="60"/>
  <c r="AY92" i="60"/>
  <c r="AW92" i="60"/>
  <c r="AX92" i="60" s="1"/>
  <c r="AZ92" i="60" s="1"/>
  <c r="AI92" i="60" s="1"/>
  <c r="BP91" i="60"/>
  <c r="AV91" i="60"/>
  <c r="AY91" i="60" s="1"/>
  <c r="AU91" i="60"/>
  <c r="AW91" i="60" s="1"/>
  <c r="AX91" i="60" s="1"/>
  <c r="BP90" i="60"/>
  <c r="AV90" i="60"/>
  <c r="AY90" i="60" s="1"/>
  <c r="AU90" i="60"/>
  <c r="BP89" i="60"/>
  <c r="AV89" i="60"/>
  <c r="AY89" i="60" s="1"/>
  <c r="AU89" i="60"/>
  <c r="AW89" i="60" s="1"/>
  <c r="AX89" i="60" s="1"/>
  <c r="BP88" i="60"/>
  <c r="AV88" i="60"/>
  <c r="AY88" i="60" s="1"/>
  <c r="AU88" i="60"/>
  <c r="BP87" i="60"/>
  <c r="AY87" i="60"/>
  <c r="AV87" i="60"/>
  <c r="AU87" i="60"/>
  <c r="BP86" i="60"/>
  <c r="AV86" i="60"/>
  <c r="AY86" i="60" s="1"/>
  <c r="AU86" i="60"/>
  <c r="AW86" i="60" s="1"/>
  <c r="AX86" i="60" s="1"/>
  <c r="BP85" i="60"/>
  <c r="AV85" i="60"/>
  <c r="AY85" i="60" s="1"/>
  <c r="AU85" i="60"/>
  <c r="BP84" i="60"/>
  <c r="AV84" i="60"/>
  <c r="AY84" i="60" s="1"/>
  <c r="AU84" i="60"/>
  <c r="BP83" i="60"/>
  <c r="AY83" i="60"/>
  <c r="AV83" i="60"/>
  <c r="AU83" i="60"/>
  <c r="AW83" i="60" s="1"/>
  <c r="AX83" i="60" s="1"/>
  <c r="BP82" i="60"/>
  <c r="AV82" i="60"/>
  <c r="AY82" i="60" s="1"/>
  <c r="AU82" i="60"/>
  <c r="AW82" i="60" s="1"/>
  <c r="AX82" i="60" s="1"/>
  <c r="AZ82" i="60" s="1"/>
  <c r="BP81" i="60"/>
  <c r="AY81" i="60"/>
  <c r="AV81" i="60"/>
  <c r="AU81" i="60"/>
  <c r="AW81" i="60" s="1"/>
  <c r="AX81" i="60" s="1"/>
  <c r="BP80" i="60"/>
  <c r="AV80" i="60"/>
  <c r="AU80" i="60"/>
  <c r="BP79" i="60"/>
  <c r="AV79" i="60"/>
  <c r="AY79" i="60" s="1"/>
  <c r="AU79" i="60"/>
  <c r="AW79" i="60" s="1"/>
  <c r="AX79" i="60" s="1"/>
  <c r="BP78" i="60"/>
  <c r="AV78" i="60"/>
  <c r="AY78" i="60" s="1"/>
  <c r="AU78" i="60"/>
  <c r="BP77" i="60"/>
  <c r="AV77" i="60"/>
  <c r="AY77" i="60" s="1"/>
  <c r="AU77" i="60"/>
  <c r="BP76" i="60"/>
  <c r="AV76" i="60"/>
  <c r="AY76" i="60" s="1"/>
  <c r="AU76" i="60"/>
  <c r="AW76" i="60" s="1"/>
  <c r="AX76" i="60" s="1"/>
  <c r="BP75" i="60"/>
  <c r="AV75" i="60"/>
  <c r="AU75" i="60"/>
  <c r="BP74" i="60"/>
  <c r="AV74" i="60"/>
  <c r="AY74" i="60" s="1"/>
  <c r="AU74" i="60"/>
  <c r="BP73" i="60"/>
  <c r="AV73" i="60"/>
  <c r="AY73" i="60" s="1"/>
  <c r="AU73" i="60"/>
  <c r="BP72" i="60"/>
  <c r="AV72" i="60"/>
  <c r="AY72" i="60" s="1"/>
  <c r="AU72" i="60"/>
  <c r="BP71" i="60"/>
  <c r="AV71" i="60"/>
  <c r="AY71" i="60" s="1"/>
  <c r="AU71" i="60"/>
  <c r="AW71" i="60" s="1"/>
  <c r="AX71" i="60" s="1"/>
  <c r="BP70" i="60"/>
  <c r="AV70" i="60"/>
  <c r="AY70" i="60" s="1"/>
  <c r="AU70" i="60"/>
  <c r="BP69" i="60"/>
  <c r="AV69" i="60"/>
  <c r="AY69" i="60" s="1"/>
  <c r="AU69" i="60"/>
  <c r="BP68" i="60"/>
  <c r="AV68" i="60"/>
  <c r="AY68" i="60" s="1"/>
  <c r="AU68" i="60"/>
  <c r="BP67" i="60"/>
  <c r="AV67" i="60"/>
  <c r="AY67" i="60" s="1"/>
  <c r="AU67" i="60"/>
  <c r="BP66" i="60"/>
  <c r="AV66" i="60"/>
  <c r="AY66" i="60" s="1"/>
  <c r="AU66" i="60"/>
  <c r="BP65" i="60"/>
  <c r="AV65" i="60"/>
  <c r="AY65" i="60" s="1"/>
  <c r="AU65" i="60"/>
  <c r="BP64" i="60"/>
  <c r="AV64" i="60"/>
  <c r="AY64" i="60" s="1"/>
  <c r="AU64" i="60"/>
  <c r="BP63" i="60"/>
  <c r="AV63" i="60"/>
  <c r="AY63" i="60" s="1"/>
  <c r="AU63" i="60"/>
  <c r="BP62" i="60"/>
  <c r="AV62" i="60"/>
  <c r="AY62" i="60" s="1"/>
  <c r="AU62" i="60"/>
  <c r="BP61" i="60"/>
  <c r="AV61" i="60"/>
  <c r="AU61" i="60"/>
  <c r="BP60" i="60"/>
  <c r="AV60" i="60"/>
  <c r="AY60" i="60" s="1"/>
  <c r="AU60" i="60"/>
  <c r="BP59" i="60"/>
  <c r="AV59" i="60"/>
  <c r="AY59" i="60" s="1"/>
  <c r="AU59" i="60"/>
  <c r="BP58" i="60"/>
  <c r="AV58" i="60"/>
  <c r="AY58" i="60" s="1"/>
  <c r="AU58" i="60"/>
  <c r="BP57" i="60"/>
  <c r="AV57" i="60"/>
  <c r="AY57" i="60" s="1"/>
  <c r="AU57" i="60"/>
  <c r="BP56" i="60"/>
  <c r="AV56" i="60"/>
  <c r="AY56" i="60" s="1"/>
  <c r="AU56" i="60"/>
  <c r="BP55" i="60"/>
  <c r="AV55" i="60"/>
  <c r="AY55" i="60" s="1"/>
  <c r="AU55" i="60"/>
  <c r="BP54" i="60"/>
  <c r="AV54" i="60"/>
  <c r="AU54" i="60"/>
  <c r="BP53" i="60"/>
  <c r="AV53" i="60"/>
  <c r="AY53" i="60" s="1"/>
  <c r="AU53" i="60"/>
  <c r="BP52" i="60"/>
  <c r="AV52" i="60"/>
  <c r="AY52" i="60" s="1"/>
  <c r="AU52" i="60"/>
  <c r="BP51" i="60"/>
  <c r="AV51" i="60"/>
  <c r="AY51" i="60" s="1"/>
  <c r="AU51" i="60"/>
  <c r="BP50" i="60"/>
  <c r="AV50" i="60"/>
  <c r="AY50" i="60" s="1"/>
  <c r="AU50" i="60"/>
  <c r="BP49" i="60"/>
  <c r="AV49" i="60"/>
  <c r="AU49" i="60"/>
  <c r="BP48" i="60"/>
  <c r="AY48" i="60"/>
  <c r="AV48" i="60"/>
  <c r="AU48" i="60"/>
  <c r="BP47" i="60"/>
  <c r="AV47" i="60"/>
  <c r="AY47" i="60" s="1"/>
  <c r="AU47" i="60"/>
  <c r="BP46" i="60"/>
  <c r="AV46" i="60"/>
  <c r="AY46" i="60" s="1"/>
  <c r="AU46" i="60"/>
  <c r="BP45" i="60"/>
  <c r="AV45" i="60"/>
  <c r="AY45" i="60" s="1"/>
  <c r="AU45" i="60"/>
  <c r="BP44" i="60"/>
  <c r="AV44" i="60"/>
  <c r="AY44" i="60" s="1"/>
  <c r="AU44" i="60"/>
  <c r="BP43" i="60"/>
  <c r="AV43" i="60"/>
  <c r="AY43" i="60" s="1"/>
  <c r="AU43" i="60"/>
  <c r="BP42" i="60"/>
  <c r="AV42" i="60"/>
  <c r="AY42" i="60" s="1"/>
  <c r="AU42" i="60"/>
  <c r="BP41" i="60"/>
  <c r="AV41" i="60"/>
  <c r="AY41" i="60" s="1"/>
  <c r="AU41" i="60"/>
  <c r="BP40" i="60"/>
  <c r="AV40" i="60"/>
  <c r="AY40" i="60" s="1"/>
  <c r="AU40" i="60"/>
  <c r="BP39" i="60"/>
  <c r="AV39" i="60"/>
  <c r="AY39" i="60" s="1"/>
  <c r="AU39" i="60"/>
  <c r="BP38" i="60"/>
  <c r="AV38" i="60"/>
  <c r="AY38" i="60" s="1"/>
  <c r="AU38" i="60"/>
  <c r="BP37" i="60"/>
  <c r="AV37" i="60"/>
  <c r="AY37" i="60" s="1"/>
  <c r="AU37" i="60"/>
  <c r="BP36" i="60"/>
  <c r="AV36" i="60"/>
  <c r="AY36" i="60" s="1"/>
  <c r="AU36" i="60"/>
  <c r="BP35" i="60"/>
  <c r="AV35" i="60"/>
  <c r="AY35" i="60" s="1"/>
  <c r="AU35" i="60"/>
  <c r="BP34" i="60"/>
  <c r="AV34" i="60"/>
  <c r="AY34" i="60" s="1"/>
  <c r="AU34" i="60"/>
  <c r="BP33" i="60"/>
  <c r="AV33" i="60"/>
  <c r="AY33" i="60" s="1"/>
  <c r="AU33" i="60"/>
  <c r="BP32" i="60"/>
  <c r="AV32" i="60"/>
  <c r="AY32" i="60" s="1"/>
  <c r="AU32" i="60"/>
  <c r="BP31" i="60"/>
  <c r="AV31" i="60"/>
  <c r="AY31" i="60" s="1"/>
  <c r="AU31" i="60"/>
  <c r="BP30" i="60"/>
  <c r="AV30" i="60"/>
  <c r="AY30" i="60" s="1"/>
  <c r="AU30" i="60"/>
  <c r="BP29" i="60"/>
  <c r="AV29" i="60"/>
  <c r="AY29" i="60" s="1"/>
  <c r="AU29" i="60"/>
  <c r="BP28" i="60"/>
  <c r="AV28" i="60"/>
  <c r="AY28" i="60" s="1"/>
  <c r="AU28" i="60"/>
  <c r="BP27" i="60"/>
  <c r="AV27" i="60"/>
  <c r="AU27" i="60"/>
  <c r="BP26" i="60"/>
  <c r="AV26" i="60"/>
  <c r="AY26" i="60" s="1"/>
  <c r="AU26" i="60"/>
  <c r="BP25" i="60"/>
  <c r="AV25" i="60"/>
  <c r="AY25" i="60" s="1"/>
  <c r="AU25" i="60"/>
  <c r="BP24" i="60"/>
  <c r="AV24" i="60"/>
  <c r="AY24" i="60" s="1"/>
  <c r="AU24" i="60"/>
  <c r="BP23" i="60"/>
  <c r="AV23" i="60"/>
  <c r="AY23" i="60" s="1"/>
  <c r="AU23" i="60"/>
  <c r="BP22" i="60"/>
  <c r="AV22" i="60"/>
  <c r="AY22" i="60" s="1"/>
  <c r="AU22" i="60"/>
  <c r="BP21" i="60"/>
  <c r="AV21" i="60"/>
  <c r="AY21" i="60" s="1"/>
  <c r="AU21" i="60"/>
  <c r="BP20" i="60"/>
  <c r="AV20" i="60"/>
  <c r="AY20" i="60" s="1"/>
  <c r="AU20" i="60"/>
  <c r="BP19" i="60"/>
  <c r="AV19" i="60"/>
  <c r="AY19" i="60" s="1"/>
  <c r="AU19" i="60"/>
  <c r="BP18" i="60"/>
  <c r="AV18" i="60"/>
  <c r="AY18" i="60" s="1"/>
  <c r="AU18" i="60"/>
  <c r="BP17" i="60"/>
  <c r="AV17" i="60"/>
  <c r="AY17" i="60" s="1"/>
  <c r="AU17" i="60"/>
  <c r="AW44" i="60" l="1"/>
  <c r="AX44" i="60" s="1"/>
  <c r="AW48" i="60"/>
  <c r="AX48" i="60" s="1"/>
  <c r="AZ48" i="60" s="1"/>
  <c r="AW17" i="60"/>
  <c r="AX17" i="60" s="1"/>
  <c r="AW69" i="60"/>
  <c r="AX69" i="60" s="1"/>
  <c r="AW70" i="60"/>
  <c r="AX70" i="60" s="1"/>
  <c r="AW57" i="60"/>
  <c r="AX57" i="60" s="1"/>
  <c r="AW65" i="60"/>
  <c r="AX65" i="60" s="1"/>
  <c r="AZ65" i="60" s="1"/>
  <c r="AW62" i="60"/>
  <c r="AX62" i="60" s="1"/>
  <c r="AW63" i="60"/>
  <c r="AX63" i="60" s="1"/>
  <c r="AZ63" i="60" s="1"/>
  <c r="AW67" i="60"/>
  <c r="AX67" i="60" s="1"/>
  <c r="AZ67" i="60" s="1"/>
  <c r="AZ89" i="60"/>
  <c r="AW28" i="60"/>
  <c r="AX28" i="60" s="1"/>
  <c r="AW74" i="60"/>
  <c r="AX74" i="60" s="1"/>
  <c r="AW87" i="60"/>
  <c r="AX87" i="60" s="1"/>
  <c r="AZ83" i="60"/>
  <c r="AR83" i="60" s="1"/>
  <c r="AW21" i="60"/>
  <c r="AX21" i="60" s="1"/>
  <c r="AZ21" i="60" s="1"/>
  <c r="AQ21" i="60" s="1"/>
  <c r="AW78" i="60"/>
  <c r="AX78" i="60" s="1"/>
  <c r="AW84" i="60"/>
  <c r="AX84" i="60" s="1"/>
  <c r="AX107" i="60"/>
  <c r="AZ107" i="60" s="1"/>
  <c r="AW22" i="60"/>
  <c r="AX22" i="60" s="1"/>
  <c r="AW42" i="60"/>
  <c r="AX42" i="60" s="1"/>
  <c r="AZ42" i="60" s="1"/>
  <c r="AI42" i="60" s="1"/>
  <c r="AX100" i="60"/>
  <c r="AZ100" i="60" s="1"/>
  <c r="AX112" i="60"/>
  <c r="AZ112" i="60" s="1"/>
  <c r="AZ113" i="60"/>
  <c r="AK113" i="60" s="1"/>
  <c r="AX113" i="60"/>
  <c r="AW23" i="60"/>
  <c r="AX23" i="60" s="1"/>
  <c r="AW31" i="60"/>
  <c r="AW35" i="60"/>
  <c r="AX35" i="60" s="1"/>
  <c r="AW39" i="60"/>
  <c r="AX39" i="60" s="1"/>
  <c r="AZ99" i="60"/>
  <c r="AT99" i="60" s="1"/>
  <c r="AX115" i="60"/>
  <c r="AZ115" i="60" s="1"/>
  <c r="AW55" i="60"/>
  <c r="AX104" i="60"/>
  <c r="AZ104" i="60" s="1"/>
  <c r="AX116" i="60"/>
  <c r="AZ116" i="60" s="1"/>
  <c r="AZ79" i="60"/>
  <c r="AL79" i="60" s="1"/>
  <c r="AW32" i="60"/>
  <c r="AX32" i="60" s="1"/>
  <c r="AW36" i="60"/>
  <c r="AX36" i="60" s="1"/>
  <c r="AW40" i="60"/>
  <c r="AX40" i="60" s="1"/>
  <c r="AZ40" i="60" s="1"/>
  <c r="AW18" i="60"/>
  <c r="AX18" i="60" s="1"/>
  <c r="AW29" i="60"/>
  <c r="AX29" i="60" s="1"/>
  <c r="AW33" i="60"/>
  <c r="AX33" i="60" s="1"/>
  <c r="AW37" i="60"/>
  <c r="AX37" i="60" s="1"/>
  <c r="AZ37" i="60" s="1"/>
  <c r="AW52" i="60"/>
  <c r="AX52" i="60" s="1"/>
  <c r="AZ52" i="60" s="1"/>
  <c r="AW72" i="60"/>
  <c r="AX72" i="60" s="1"/>
  <c r="AZ72" i="60" s="1"/>
  <c r="AW19" i="60"/>
  <c r="AX19" i="60" s="1"/>
  <c r="AZ19" i="60" s="1"/>
  <c r="AW26" i="60"/>
  <c r="AX26" i="60" s="1"/>
  <c r="AZ26" i="60" s="1"/>
  <c r="AW60" i="60"/>
  <c r="AX60" i="60" s="1"/>
  <c r="AZ60" i="60" s="1"/>
  <c r="AW64" i="60"/>
  <c r="AZ36" i="60"/>
  <c r="AZ35" i="60"/>
  <c r="AJ35" i="60" s="1"/>
  <c r="AX31" i="60"/>
  <c r="AZ31" i="60" s="1"/>
  <c r="AZ18" i="60"/>
  <c r="AT18" i="60" s="1"/>
  <c r="AW24" i="60"/>
  <c r="AX24" i="60" s="1"/>
  <c r="AZ24" i="60" s="1"/>
  <c r="AW50" i="60"/>
  <c r="AX50" i="60" s="1"/>
  <c r="AZ50" i="60" s="1"/>
  <c r="AW53" i="60"/>
  <c r="AW34" i="60"/>
  <c r="AX34" i="60" s="1"/>
  <c r="AZ34" i="60" s="1"/>
  <c r="AW25" i="60"/>
  <c r="AX25" i="60" s="1"/>
  <c r="AZ25" i="60" s="1"/>
  <c r="AW41" i="60"/>
  <c r="AX41" i="60" s="1"/>
  <c r="AZ41" i="60" s="1"/>
  <c r="AW20" i="60"/>
  <c r="AX20" i="60" s="1"/>
  <c r="AZ20" i="60" s="1"/>
  <c r="AW38" i="60"/>
  <c r="AX38" i="60" s="1"/>
  <c r="AZ38" i="60" s="1"/>
  <c r="AW45" i="60"/>
  <c r="AX45" i="60" s="1"/>
  <c r="AZ45" i="60" s="1"/>
  <c r="AX55" i="60"/>
  <c r="AZ55" i="60" s="1"/>
  <c r="AZ87" i="60"/>
  <c r="AS87" i="60" s="1"/>
  <c r="AZ111" i="60"/>
  <c r="AT111" i="60" s="1"/>
  <c r="AZ39" i="60"/>
  <c r="AS39" i="60" s="1"/>
  <c r="AZ98" i="60"/>
  <c r="AL98" i="60" s="1"/>
  <c r="AZ110" i="60"/>
  <c r="AL110" i="60" s="1"/>
  <c r="AQ101" i="60"/>
  <c r="AK103" i="60"/>
  <c r="AT101" i="60"/>
  <c r="AZ17" i="60"/>
  <c r="AP17" i="60" s="1"/>
  <c r="AP111" i="60"/>
  <c r="AZ22" i="60"/>
  <c r="AR22" i="60" s="1"/>
  <c r="AP83" i="60"/>
  <c r="AR94" i="60"/>
  <c r="AQ111" i="60"/>
  <c r="AZ70" i="60"/>
  <c r="AS70" i="60" s="1"/>
  <c r="AI101" i="60"/>
  <c r="AJ101" i="60"/>
  <c r="AN101" i="60"/>
  <c r="AR101" i="60"/>
  <c r="AZ108" i="60"/>
  <c r="AP108" i="60" s="1"/>
  <c r="AZ29" i="60"/>
  <c r="AK29" i="60" s="1"/>
  <c r="AO83" i="60"/>
  <c r="AZ96" i="60"/>
  <c r="AK96" i="60" s="1"/>
  <c r="AZ32" i="60"/>
  <c r="AL36" i="60"/>
  <c r="AK36" i="60"/>
  <c r="AJ36" i="60"/>
  <c r="AI36" i="60"/>
  <c r="AT36" i="60"/>
  <c r="AS36" i="60"/>
  <c r="AR36" i="60"/>
  <c r="AQ36" i="60"/>
  <c r="AP36" i="60"/>
  <c r="AO36" i="60"/>
  <c r="AN36" i="60"/>
  <c r="AI22" i="60"/>
  <c r="AS35" i="60"/>
  <c r="AR35" i="60"/>
  <c r="AP35" i="60"/>
  <c r="AO35" i="60"/>
  <c r="AM35" i="60"/>
  <c r="AZ23" i="60"/>
  <c r="AL35" i="60"/>
  <c r="AN18" i="60"/>
  <c r="AZ33" i="60"/>
  <c r="AM36" i="60"/>
  <c r="AW47" i="60"/>
  <c r="AZ62" i="60"/>
  <c r="AY27" i="60"/>
  <c r="AW27" i="60"/>
  <c r="AX27" i="60" s="1"/>
  <c r="AY61" i="60"/>
  <c r="AW61" i="60"/>
  <c r="AX61" i="60" s="1"/>
  <c r="AZ28" i="60"/>
  <c r="AZ44" i="60"/>
  <c r="AK82" i="60"/>
  <c r="AJ82" i="60"/>
  <c r="AI82" i="60"/>
  <c r="AT82" i="60"/>
  <c r="AP82" i="60"/>
  <c r="AQ82" i="60"/>
  <c r="AO82" i="60"/>
  <c r="AN82" i="60"/>
  <c r="AM82" i="60"/>
  <c r="AS82" i="60"/>
  <c r="AR82" i="60"/>
  <c r="AL82" i="60"/>
  <c r="AW46" i="60"/>
  <c r="AP29" i="60"/>
  <c r="AW30" i="60"/>
  <c r="AT79" i="60"/>
  <c r="AP79" i="60"/>
  <c r="AL89" i="60"/>
  <c r="AT89" i="60"/>
  <c r="AO89" i="60"/>
  <c r="AN89" i="60"/>
  <c r="AP89" i="60"/>
  <c r="AM89" i="60"/>
  <c r="AK89" i="60"/>
  <c r="AJ89" i="60"/>
  <c r="AS89" i="60"/>
  <c r="AQ89" i="60"/>
  <c r="AI89" i="60"/>
  <c r="AR89" i="60"/>
  <c r="AW43" i="60"/>
  <c r="AY49" i="60"/>
  <c r="AW49" i="60"/>
  <c r="AX49" i="60" s="1"/>
  <c r="AW59" i="60"/>
  <c r="AY80" i="60"/>
  <c r="AW80" i="60"/>
  <c r="AX80" i="60" s="1"/>
  <c r="AY54" i="60"/>
  <c r="AW54" i="60"/>
  <c r="AX54" i="60" s="1"/>
  <c r="AR97" i="60"/>
  <c r="AM97" i="60"/>
  <c r="AO97" i="60"/>
  <c r="AN97" i="60"/>
  <c r="AL97" i="60"/>
  <c r="AK97" i="60"/>
  <c r="AT97" i="60"/>
  <c r="AP97" i="60"/>
  <c r="AJ97" i="60"/>
  <c r="AI97" i="60"/>
  <c r="AS97" i="60"/>
  <c r="AQ97" i="60"/>
  <c r="AW51" i="60"/>
  <c r="AW56" i="60"/>
  <c r="AY75" i="60"/>
  <c r="AW75" i="60"/>
  <c r="AX75" i="60" s="1"/>
  <c r="AZ76" i="60"/>
  <c r="AZ57" i="60"/>
  <c r="AW58" i="60"/>
  <c r="AZ74" i="60"/>
  <c r="AW68" i="60"/>
  <c r="AW88" i="60"/>
  <c r="AX88" i="60" s="1"/>
  <c r="AZ88" i="60" s="1"/>
  <c r="AL95" i="60"/>
  <c r="AS95" i="60"/>
  <c r="AN95" i="60"/>
  <c r="AM95" i="60"/>
  <c r="AK95" i="60"/>
  <c r="AJ95" i="60"/>
  <c r="AT95" i="60"/>
  <c r="AR95" i="60"/>
  <c r="AQ95" i="60"/>
  <c r="AP95" i="60"/>
  <c r="AO95" i="60"/>
  <c r="AI95" i="60"/>
  <c r="AP87" i="60"/>
  <c r="AJ87" i="60"/>
  <c r="AZ71" i="60"/>
  <c r="AW73" i="60"/>
  <c r="AL83" i="60"/>
  <c r="AK83" i="60"/>
  <c r="AJ83" i="60"/>
  <c r="AI83" i="60"/>
  <c r="AQ83" i="60"/>
  <c r="AN83" i="60"/>
  <c r="AM83" i="60"/>
  <c r="AT83" i="60"/>
  <c r="AS83" i="60"/>
  <c r="AW66" i="60"/>
  <c r="AZ69" i="60"/>
  <c r="AW77" i="60"/>
  <c r="AX77" i="60" s="1"/>
  <c r="AZ77" i="60" s="1"/>
  <c r="AZ81" i="60"/>
  <c r="AR93" i="60"/>
  <c r="AM93" i="60"/>
  <c r="AO93" i="60"/>
  <c r="AN93" i="60"/>
  <c r="AL93" i="60"/>
  <c r="AT93" i="60"/>
  <c r="AJ93" i="60"/>
  <c r="AI93" i="60"/>
  <c r="AS93" i="60"/>
  <c r="AQ93" i="60"/>
  <c r="AK93" i="60"/>
  <c r="AZ78" i="60"/>
  <c r="AZ84" i="60"/>
  <c r="AW85" i="60"/>
  <c r="AI94" i="60"/>
  <c r="AP94" i="60"/>
  <c r="AO94" i="60"/>
  <c r="AN94" i="60"/>
  <c r="AM94" i="60"/>
  <c r="AT94" i="60"/>
  <c r="AS94" i="60"/>
  <c r="AQ94" i="60"/>
  <c r="AK94" i="60"/>
  <c r="AZ86" i="60"/>
  <c r="AO92" i="60"/>
  <c r="AJ92" i="60"/>
  <c r="AN92" i="60"/>
  <c r="AM92" i="60"/>
  <c r="AL92" i="60"/>
  <c r="AT92" i="60"/>
  <c r="AS92" i="60"/>
  <c r="AR92" i="60"/>
  <c r="AQ92" i="60"/>
  <c r="AP92" i="60"/>
  <c r="AK92" i="60"/>
  <c r="AJ106" i="60"/>
  <c r="AI106" i="60"/>
  <c r="AS106" i="60"/>
  <c r="AR106" i="60"/>
  <c r="AP106" i="60"/>
  <c r="AO106" i="60"/>
  <c r="AQ106" i="60"/>
  <c r="AT106" i="60"/>
  <c r="AN106" i="60"/>
  <c r="AM106" i="60"/>
  <c r="AL106" i="60"/>
  <c r="AK106" i="60"/>
  <c r="AM113" i="60"/>
  <c r="AS102" i="60"/>
  <c r="AR102" i="60"/>
  <c r="AP102" i="60"/>
  <c r="AO102" i="60"/>
  <c r="AM102" i="60"/>
  <c r="AK102" i="60"/>
  <c r="AJ102" i="60"/>
  <c r="AI102" i="60"/>
  <c r="AT102" i="60"/>
  <c r="AQ102" i="60"/>
  <c r="AN102" i="60"/>
  <c r="AS105" i="60"/>
  <c r="AR105" i="60"/>
  <c r="AP105" i="60"/>
  <c r="AO105" i="60"/>
  <c r="AM105" i="60"/>
  <c r="AL105" i="60"/>
  <c r="AN105" i="60"/>
  <c r="AJ105" i="60"/>
  <c r="AT105" i="60"/>
  <c r="AQ105" i="60"/>
  <c r="AK105" i="60"/>
  <c r="AI105" i="60"/>
  <c r="AJ94" i="60"/>
  <c r="AM103" i="60"/>
  <c r="AJ103" i="60"/>
  <c r="AI103" i="60"/>
  <c r="AS103" i="60"/>
  <c r="AR103" i="60"/>
  <c r="AT103" i="60"/>
  <c r="AP103" i="60"/>
  <c r="AL103" i="60"/>
  <c r="AQ103" i="60"/>
  <c r="AO103" i="60"/>
  <c r="AJ99" i="60"/>
  <c r="AI99" i="60"/>
  <c r="AS99" i="60"/>
  <c r="AR99" i="60"/>
  <c r="AP99" i="60"/>
  <c r="AK99" i="60"/>
  <c r="AQ99" i="60"/>
  <c r="AO99" i="60"/>
  <c r="AN99" i="60"/>
  <c r="AM99" i="60"/>
  <c r="AZ91" i="60"/>
  <c r="AS109" i="60"/>
  <c r="AR109" i="60"/>
  <c r="AP109" i="60"/>
  <c r="AO109" i="60"/>
  <c r="AM109" i="60"/>
  <c r="AL109" i="60"/>
  <c r="AN109" i="60"/>
  <c r="AJ109" i="60"/>
  <c r="AT109" i="60"/>
  <c r="AQ109" i="60"/>
  <c r="AK109" i="60"/>
  <c r="AP110" i="60"/>
  <c r="AT110" i="60"/>
  <c r="AW90" i="60"/>
  <c r="AJ114" i="60"/>
  <c r="AI114" i="60"/>
  <c r="AT114" i="60"/>
  <c r="AS114" i="60"/>
  <c r="AR114" i="60"/>
  <c r="AP114" i="60"/>
  <c r="AO114" i="60"/>
  <c r="AQ114" i="60"/>
  <c r="AN114" i="60"/>
  <c r="AM114" i="60"/>
  <c r="AL114" i="60"/>
  <c r="AK114" i="60"/>
  <c r="AP101" i="60"/>
  <c r="AO101" i="60"/>
  <c r="AM101" i="60"/>
  <c r="AL101" i="60"/>
  <c r="AS101" i="60"/>
  <c r="AM111" i="60"/>
  <c r="AL111" i="60"/>
  <c r="AJ111" i="60"/>
  <c r="AI111" i="60"/>
  <c r="AS111" i="60"/>
  <c r="AR111" i="60"/>
  <c r="AO111" i="60"/>
  <c r="AK111" i="60"/>
  <c r="AT115" i="60" l="1"/>
  <c r="AJ115" i="60"/>
  <c r="AI115" i="60"/>
  <c r="AS115" i="60"/>
  <c r="AO115" i="60"/>
  <c r="AR115" i="60"/>
  <c r="AQ115" i="60"/>
  <c r="AP115" i="60"/>
  <c r="AN115" i="60"/>
  <c r="AM115" i="60"/>
  <c r="AL115" i="60"/>
  <c r="AK115" i="60"/>
  <c r="AS63" i="60"/>
  <c r="AR63" i="60"/>
  <c r="AP63" i="60"/>
  <c r="AK63" i="60"/>
  <c r="AN63" i="60"/>
  <c r="AM63" i="60"/>
  <c r="AL63" i="60"/>
  <c r="AQ63" i="60"/>
  <c r="AO63" i="60"/>
  <c r="AJ63" i="60"/>
  <c r="AI63" i="60"/>
  <c r="AT63" i="60"/>
  <c r="AR98" i="60"/>
  <c r="AQ35" i="60"/>
  <c r="AL99" i="60"/>
  <c r="AK35" i="60"/>
  <c r="AT70" i="60"/>
  <c r="AI70" i="60"/>
  <c r="AK70" i="60"/>
  <c r="AM70" i="60"/>
  <c r="AN35" i="60"/>
  <c r="AN65" i="60"/>
  <c r="AR65" i="60"/>
  <c r="AP65" i="60"/>
  <c r="AS65" i="60"/>
  <c r="AQ65" i="60"/>
  <c r="AO65" i="60"/>
  <c r="AM65" i="60"/>
  <c r="AL65" i="60"/>
  <c r="AK65" i="60"/>
  <c r="AJ65" i="60"/>
  <c r="AI65" i="60"/>
  <c r="AT65" i="60"/>
  <c r="AP40" i="60"/>
  <c r="AM40" i="60"/>
  <c r="AL40" i="60"/>
  <c r="AO48" i="60"/>
  <c r="AS48" i="60"/>
  <c r="AR48" i="60"/>
  <c r="AQ48" i="60"/>
  <c r="AL48" i="60"/>
  <c r="AJ48" i="60"/>
  <c r="AN48" i="60"/>
  <c r="AI48" i="60"/>
  <c r="AM48" i="60"/>
  <c r="AT48" i="60"/>
  <c r="AK48" i="60"/>
  <c r="AP48" i="60"/>
  <c r="AK22" i="60"/>
  <c r="AM22" i="60"/>
  <c r="AL60" i="60"/>
  <c r="AJ60" i="60"/>
  <c r="AR60" i="60"/>
  <c r="AI60" i="60"/>
  <c r="AN60" i="60"/>
  <c r="AQ60" i="60"/>
  <c r="AP60" i="60"/>
  <c r="AO60" i="60"/>
  <c r="AN79" i="60"/>
  <c r="AK40" i="60"/>
  <c r="AQ79" i="60"/>
  <c r="AO70" i="60"/>
  <c r="AT40" i="60"/>
  <c r="AR79" i="60"/>
  <c r="AP70" i="60"/>
  <c r="AS79" i="60"/>
  <c r="AR70" i="60"/>
  <c r="AO22" i="60"/>
  <c r="AI79" i="60"/>
  <c r="AN70" i="60"/>
  <c r="AT22" i="60"/>
  <c r="AO79" i="60"/>
  <c r="AJ70" i="60"/>
  <c r="AQ40" i="60"/>
  <c r="AM79" i="60"/>
  <c r="AJ79" i="60"/>
  <c r="AL70" i="60"/>
  <c r="AR40" i="60"/>
  <c r="AK79" i="60"/>
  <c r="AQ70" i="60"/>
  <c r="AS40" i="60"/>
  <c r="AN40" i="60"/>
  <c r="AQ22" i="60"/>
  <c r="AI40" i="60"/>
  <c r="AT107" i="60"/>
  <c r="AQ107" i="60"/>
  <c r="AS107" i="60"/>
  <c r="AP107" i="60"/>
  <c r="AN107" i="60"/>
  <c r="AM107" i="60"/>
  <c r="AL107" i="60"/>
  <c r="AJ107" i="60"/>
  <c r="AI107" i="60"/>
  <c r="AR107" i="60"/>
  <c r="AO107" i="60"/>
  <c r="AK107" i="60"/>
  <c r="AK116" i="60"/>
  <c r="AI116" i="60"/>
  <c r="AO116" i="60"/>
  <c r="AN116" i="60"/>
  <c r="AM116" i="60"/>
  <c r="AJ116" i="60"/>
  <c r="AL116" i="60"/>
  <c r="AT116" i="60"/>
  <c r="AS116" i="60"/>
  <c r="AQ116" i="60"/>
  <c r="AP116" i="60"/>
  <c r="AR116" i="60"/>
  <c r="AR104" i="60"/>
  <c r="AQ104" i="60"/>
  <c r="AP104" i="60"/>
  <c r="AO104" i="60"/>
  <c r="AM104" i="60"/>
  <c r="AT104" i="60"/>
  <c r="AL104" i="60"/>
  <c r="AS104" i="60"/>
  <c r="AJ104" i="60"/>
  <c r="AI104" i="60"/>
  <c r="AK104" i="60"/>
  <c r="AN104" i="60"/>
  <c r="AT112" i="60"/>
  <c r="AJ112" i="60"/>
  <c r="AI112" i="60"/>
  <c r="AK112" i="60"/>
  <c r="AS112" i="60"/>
  <c r="AQ112" i="60"/>
  <c r="AR112" i="60"/>
  <c r="AP112" i="60"/>
  <c r="AN112" i="60"/>
  <c r="AO112" i="60"/>
  <c r="AM112" i="60"/>
  <c r="AL112" i="60"/>
  <c r="AS100" i="60"/>
  <c r="AR100" i="60"/>
  <c r="AT100" i="60"/>
  <c r="AQ100" i="60"/>
  <c r="AL100" i="60"/>
  <c r="AJ100" i="60"/>
  <c r="AI100" i="60"/>
  <c r="AK100" i="60"/>
  <c r="AN100" i="60"/>
  <c r="AP100" i="60"/>
  <c r="AO100" i="60"/>
  <c r="AM100" i="60"/>
  <c r="AN113" i="60"/>
  <c r="AI98" i="60"/>
  <c r="AT113" i="60"/>
  <c r="AN98" i="60"/>
  <c r="AL113" i="60"/>
  <c r="AQ98" i="60"/>
  <c r="AO113" i="60"/>
  <c r="AS98" i="60"/>
  <c r="AP113" i="60"/>
  <c r="AT98" i="60"/>
  <c r="AM60" i="60"/>
  <c r="AJ40" i="60"/>
  <c r="AQ113" i="60"/>
  <c r="AX85" i="60"/>
  <c r="AZ85" i="60" s="1"/>
  <c r="AK98" i="60"/>
  <c r="AR113" i="60"/>
  <c r="AO98" i="60"/>
  <c r="AS113" i="60"/>
  <c r="AP98" i="60"/>
  <c r="AI113" i="60"/>
  <c r="AM98" i="60"/>
  <c r="AX90" i="60"/>
  <c r="AZ90" i="60" s="1"/>
  <c r="AJ113" i="60"/>
  <c r="AJ98" i="60"/>
  <c r="AS60" i="60"/>
  <c r="AP22" i="60"/>
  <c r="AO40" i="60"/>
  <c r="AS22" i="60"/>
  <c r="AS17" i="60"/>
  <c r="AP37" i="60"/>
  <c r="AQ37" i="60"/>
  <c r="AM37" i="60"/>
  <c r="AL37" i="60"/>
  <c r="AK37" i="60"/>
  <c r="AJ37" i="60"/>
  <c r="AO37" i="60"/>
  <c r="AI37" i="60"/>
  <c r="AT37" i="60"/>
  <c r="AN37" i="60"/>
  <c r="AS37" i="60"/>
  <c r="AR37" i="60"/>
  <c r="AI72" i="60"/>
  <c r="AR72" i="60"/>
  <c r="AJ72" i="60"/>
  <c r="AN72" i="60"/>
  <c r="AQ72" i="60"/>
  <c r="AM72" i="60"/>
  <c r="AK72" i="60"/>
  <c r="AO72" i="60"/>
  <c r="AP72" i="60"/>
  <c r="AT72" i="60"/>
  <c r="AL72" i="60"/>
  <c r="AS72" i="60"/>
  <c r="AO67" i="60"/>
  <c r="AN67" i="60"/>
  <c r="AK67" i="60"/>
  <c r="AI67" i="60"/>
  <c r="AT67" i="60"/>
  <c r="AM67" i="60"/>
  <c r="AR67" i="60"/>
  <c r="AJ67" i="60"/>
  <c r="AL67" i="60"/>
  <c r="AS67" i="60"/>
  <c r="AP67" i="60"/>
  <c r="AQ67" i="60"/>
  <c r="AX59" i="60"/>
  <c r="AZ59" i="60" s="1"/>
  <c r="AS42" i="60"/>
  <c r="AR17" i="60"/>
  <c r="AP18" i="60"/>
  <c r="AO18" i="60"/>
  <c r="AS18" i="60"/>
  <c r="AM18" i="60"/>
  <c r="AI18" i="60"/>
  <c r="AJ18" i="60"/>
  <c r="AL18" i="60"/>
  <c r="AK42" i="60"/>
  <c r="AK18" i="60"/>
  <c r="AL42" i="60"/>
  <c r="AX64" i="60"/>
  <c r="AZ64" i="60" s="1"/>
  <c r="AQ18" i="60"/>
  <c r="AT35" i="60"/>
  <c r="AM42" i="60"/>
  <c r="AX73" i="60"/>
  <c r="AZ73" i="60" s="1"/>
  <c r="AR18" i="60"/>
  <c r="AI35" i="60"/>
  <c r="AN42" i="60"/>
  <c r="AX66" i="60"/>
  <c r="AZ66" i="60" s="1"/>
  <c r="AX68" i="60"/>
  <c r="AZ68" i="60" s="1"/>
  <c r="AO42" i="60"/>
  <c r="AL17" i="60"/>
  <c r="AI52" i="60"/>
  <c r="AL52" i="60"/>
  <c r="AJ52" i="60"/>
  <c r="AS52" i="60"/>
  <c r="AQ52" i="60"/>
  <c r="AT52" i="60"/>
  <c r="AO52" i="60"/>
  <c r="AR52" i="60"/>
  <c r="AP52" i="60"/>
  <c r="AK52" i="60"/>
  <c r="AM52" i="60"/>
  <c r="AI87" i="60"/>
  <c r="AK87" i="60"/>
  <c r="AR39" i="60"/>
  <c r="AL96" i="60"/>
  <c r="AQ87" i="60"/>
  <c r="AI39" i="60"/>
  <c r="AN111" i="60"/>
  <c r="AM96" i="60"/>
  <c r="AJ39" i="60"/>
  <c r="AL87" i="60"/>
  <c r="AJ22" i="60"/>
  <c r="AK39" i="60"/>
  <c r="AT39" i="60"/>
  <c r="AM87" i="60"/>
  <c r="AL39" i="60"/>
  <c r="AQ39" i="60"/>
  <c r="AN87" i="60"/>
  <c r="AM39" i="60"/>
  <c r="AO87" i="60"/>
  <c r="AZ49" i="60"/>
  <c r="AL22" i="60"/>
  <c r="AT60" i="60"/>
  <c r="AN39" i="60"/>
  <c r="AP39" i="60"/>
  <c r="AR87" i="60"/>
  <c r="AK60" i="60"/>
  <c r="AN22" i="60"/>
  <c r="AO39" i="60"/>
  <c r="AK17" i="60"/>
  <c r="AT87" i="60"/>
  <c r="AN17" i="60"/>
  <c r="AO50" i="60"/>
  <c r="AS50" i="60"/>
  <c r="AQ50" i="60"/>
  <c r="AP50" i="60"/>
  <c r="AT50" i="60"/>
  <c r="AL50" i="60"/>
  <c r="AK50" i="60"/>
  <c r="AN50" i="60"/>
  <c r="AM50" i="60"/>
  <c r="AI50" i="60"/>
  <c r="AJ50" i="60"/>
  <c r="AR50" i="60"/>
  <c r="AS24" i="60"/>
  <c r="AJ24" i="60"/>
  <c r="AQ55" i="60"/>
  <c r="AN55" i="60"/>
  <c r="AM55" i="60"/>
  <c r="AL55" i="60"/>
  <c r="AJ55" i="60"/>
  <c r="AT55" i="60"/>
  <c r="AS55" i="60"/>
  <c r="AP55" i="60"/>
  <c r="AK55" i="60"/>
  <c r="AI55" i="60"/>
  <c r="AR55" i="60"/>
  <c r="AO55" i="60"/>
  <c r="AT31" i="60"/>
  <c r="AN31" i="60"/>
  <c r="AK31" i="60"/>
  <c r="AJ31" i="60"/>
  <c r="AI31" i="60"/>
  <c r="AS31" i="60"/>
  <c r="AR31" i="60"/>
  <c r="AQ31" i="60"/>
  <c r="AO31" i="60"/>
  <c r="AM31" i="60"/>
  <c r="AL31" i="60"/>
  <c r="AP31" i="60"/>
  <c r="AP45" i="60"/>
  <c r="AL45" i="60"/>
  <c r="AK45" i="60"/>
  <c r="AJ45" i="60"/>
  <c r="AI45" i="60"/>
  <c r="AT45" i="60"/>
  <c r="AR45" i="60"/>
  <c r="AO45" i="60"/>
  <c r="AN45" i="60"/>
  <c r="AQ45" i="60"/>
  <c r="AS45" i="60"/>
  <c r="AM45" i="60"/>
  <c r="AQ38" i="60"/>
  <c r="AN38" i="60"/>
  <c r="AM38" i="60"/>
  <c r="AL38" i="60"/>
  <c r="AK38" i="60"/>
  <c r="AJ38" i="60"/>
  <c r="AI38" i="60"/>
  <c r="AR38" i="60"/>
  <c r="AO38" i="60"/>
  <c r="AS38" i="60"/>
  <c r="AT38" i="60"/>
  <c r="AN19" i="60"/>
  <c r="AK19" i="60"/>
  <c r="AM19" i="60"/>
  <c r="AP19" i="60"/>
  <c r="AJ19" i="60"/>
  <c r="AI19" i="60"/>
  <c r="AT19" i="60"/>
  <c r="AS19" i="60"/>
  <c r="AR19" i="60"/>
  <c r="AL19" i="60"/>
  <c r="AQ19" i="60"/>
  <c r="AO19" i="60"/>
  <c r="AN25" i="60"/>
  <c r="AM25" i="60"/>
  <c r="AL25" i="60"/>
  <c r="AK25" i="60"/>
  <c r="AJ25" i="60"/>
  <c r="AI25" i="60"/>
  <c r="AS25" i="60"/>
  <c r="AR25" i="60"/>
  <c r="AT25" i="60"/>
  <c r="AQ25" i="60"/>
  <c r="AP25" i="60"/>
  <c r="AO25" i="60"/>
  <c r="AM29" i="60"/>
  <c r="AT42" i="60"/>
  <c r="AX43" i="60"/>
  <c r="AZ43" i="60" s="1"/>
  <c r="AX58" i="60"/>
  <c r="AZ58" i="60" s="1"/>
  <c r="AN29" i="60"/>
  <c r="AX47" i="60"/>
  <c r="AZ47" i="60" s="1"/>
  <c r="AO29" i="60"/>
  <c r="AL29" i="60"/>
  <c r="AQ29" i="60"/>
  <c r="AI21" i="60"/>
  <c r="AO21" i="60"/>
  <c r="AL21" i="60"/>
  <c r="AP42" i="60"/>
  <c r="AQ42" i="60"/>
  <c r="AX56" i="60"/>
  <c r="AZ56" i="60" s="1"/>
  <c r="AR42" i="60"/>
  <c r="AX51" i="60"/>
  <c r="AZ51" i="60" s="1"/>
  <c r="AX30" i="60"/>
  <c r="AZ30" i="60" s="1"/>
  <c r="AJ42" i="60"/>
  <c r="AJ29" i="60"/>
  <c r="AM17" i="60"/>
  <c r="AN52" i="60"/>
  <c r="AX46" i="60"/>
  <c r="AZ46" i="60" s="1"/>
  <c r="AX53" i="60"/>
  <c r="AZ53" i="60" s="1"/>
  <c r="AQ110" i="60"/>
  <c r="AO110" i="60"/>
  <c r="AR110" i="60"/>
  <c r="AS110" i="60"/>
  <c r="AI110" i="60"/>
  <c r="AJ110" i="60"/>
  <c r="AM110" i="60"/>
  <c r="AP38" i="60"/>
  <c r="AN110" i="60"/>
  <c r="AM21" i="60"/>
  <c r="AK110" i="60"/>
  <c r="AJ21" i="60"/>
  <c r="AL108" i="60"/>
  <c r="AK21" i="60"/>
  <c r="AM108" i="60"/>
  <c r="AO108" i="60"/>
  <c r="AN21" i="60"/>
  <c r="AI108" i="60"/>
  <c r="AJ108" i="60"/>
  <c r="AR21" i="60"/>
  <c r="AS21" i="60"/>
  <c r="AT21" i="60"/>
  <c r="AP21" i="60"/>
  <c r="AQ17" i="60"/>
  <c r="AK24" i="60"/>
  <c r="AO17" i="60"/>
  <c r="AT17" i="60"/>
  <c r="AI17" i="60"/>
  <c r="AJ17" i="60"/>
  <c r="AJ96" i="60"/>
  <c r="AN96" i="60"/>
  <c r="AO96" i="60"/>
  <c r="AS29" i="60"/>
  <c r="AT29" i="60"/>
  <c r="AR29" i="60"/>
  <c r="AI29" i="60"/>
  <c r="AR96" i="60"/>
  <c r="AI96" i="60"/>
  <c r="AN24" i="60"/>
  <c r="AP96" i="60"/>
  <c r="AO24" i="60"/>
  <c r="AP24" i="60"/>
  <c r="AL24" i="60"/>
  <c r="AQ96" i="60"/>
  <c r="AQ24" i="60"/>
  <c r="AM24" i="60"/>
  <c r="AR24" i="60"/>
  <c r="AR108" i="60"/>
  <c r="AS108" i="60"/>
  <c r="AQ108" i="60"/>
  <c r="AN108" i="60"/>
  <c r="AK108" i="60"/>
  <c r="AT108" i="60"/>
  <c r="AT96" i="60"/>
  <c r="AT24" i="60"/>
  <c r="AS96" i="60"/>
  <c r="AI24" i="60"/>
  <c r="AJ81" i="60"/>
  <c r="AI81" i="60"/>
  <c r="AT81" i="60"/>
  <c r="AS81" i="60"/>
  <c r="AO81" i="60"/>
  <c r="AQ81" i="60"/>
  <c r="AP81" i="60"/>
  <c r="AN81" i="60"/>
  <c r="AM81" i="60"/>
  <c r="AK81" i="60"/>
  <c r="AL81" i="60"/>
  <c r="AR81" i="60"/>
  <c r="AI49" i="60"/>
  <c r="AM49" i="60"/>
  <c r="AL49" i="60"/>
  <c r="AK49" i="60"/>
  <c r="AS49" i="60"/>
  <c r="AR49" i="60"/>
  <c r="AT49" i="60"/>
  <c r="AQ49" i="60"/>
  <c r="AP49" i="60"/>
  <c r="AO49" i="60"/>
  <c r="AN49" i="60"/>
  <c r="AJ49" i="60"/>
  <c r="AJ34" i="60"/>
  <c r="AI34" i="60"/>
  <c r="AT34" i="60"/>
  <c r="AS34" i="60"/>
  <c r="AR34" i="60"/>
  <c r="AQ34" i="60"/>
  <c r="AP34" i="60"/>
  <c r="AO34" i="60"/>
  <c r="AN34" i="60"/>
  <c r="AM34" i="60"/>
  <c r="AL34" i="60"/>
  <c r="AK34" i="60"/>
  <c r="AP86" i="60"/>
  <c r="AO86" i="60"/>
  <c r="AJ86" i="60"/>
  <c r="AI86" i="60"/>
  <c r="AS86" i="60"/>
  <c r="AR86" i="60"/>
  <c r="AQ86" i="60"/>
  <c r="AN86" i="60"/>
  <c r="AL86" i="60"/>
  <c r="AT86" i="60"/>
  <c r="AK86" i="60"/>
  <c r="AM86" i="60"/>
  <c r="AN84" i="60"/>
  <c r="AM84" i="60"/>
  <c r="AL84" i="60"/>
  <c r="AK84" i="60"/>
  <c r="AJ84" i="60"/>
  <c r="AS84" i="60"/>
  <c r="AQ84" i="60"/>
  <c r="AP84" i="60"/>
  <c r="AO84" i="60"/>
  <c r="AI84" i="60"/>
  <c r="AT84" i="60"/>
  <c r="AR84" i="60"/>
  <c r="AR88" i="60"/>
  <c r="AQ88" i="60"/>
  <c r="AL88" i="60"/>
  <c r="AK88" i="60"/>
  <c r="AT88" i="60"/>
  <c r="AS88" i="60"/>
  <c r="AP88" i="60"/>
  <c r="AO88" i="60"/>
  <c r="AM88" i="60"/>
  <c r="AI88" i="60"/>
  <c r="AN88" i="60"/>
  <c r="AJ88" i="60"/>
  <c r="AQ41" i="60"/>
  <c r="AP41" i="60"/>
  <c r="AO41" i="60"/>
  <c r="AN41" i="60"/>
  <c r="AM41" i="60"/>
  <c r="AL41" i="60"/>
  <c r="AK41" i="60"/>
  <c r="AJ41" i="60"/>
  <c r="AI41" i="60"/>
  <c r="AT41" i="60"/>
  <c r="AS41" i="60"/>
  <c r="AR41" i="60"/>
  <c r="AR78" i="60"/>
  <c r="AP78" i="60"/>
  <c r="AL78" i="60"/>
  <c r="AN78" i="60"/>
  <c r="AM78" i="60"/>
  <c r="AK78" i="60"/>
  <c r="AJ78" i="60"/>
  <c r="AT78" i="60"/>
  <c r="AS78" i="60"/>
  <c r="AQ78" i="60"/>
  <c r="AI78" i="60"/>
  <c r="AO78" i="60"/>
  <c r="AT32" i="60"/>
  <c r="AS32" i="60"/>
  <c r="AR32" i="60"/>
  <c r="AQ32" i="60"/>
  <c r="AP32" i="60"/>
  <c r="AO32" i="60"/>
  <c r="AN32" i="60"/>
  <c r="AM32" i="60"/>
  <c r="AL32" i="60"/>
  <c r="AK32" i="60"/>
  <c r="AJ32" i="60"/>
  <c r="AI32" i="60"/>
  <c r="AI33" i="60"/>
  <c r="AT33" i="60"/>
  <c r="AS33" i="60"/>
  <c r="AR33" i="60"/>
  <c r="AQ33" i="60"/>
  <c r="AP33" i="60"/>
  <c r="AO33" i="60"/>
  <c r="AN33" i="60"/>
  <c r="AM33" i="60"/>
  <c r="AL33" i="60"/>
  <c r="AK33" i="60"/>
  <c r="AJ33" i="60"/>
  <c r="AN91" i="60"/>
  <c r="AI91" i="60"/>
  <c r="AQ91" i="60"/>
  <c r="AP91" i="60"/>
  <c r="AO91" i="60"/>
  <c r="AK91" i="60"/>
  <c r="AJ91" i="60"/>
  <c r="AT91" i="60"/>
  <c r="AS91" i="60"/>
  <c r="AR91" i="60"/>
  <c r="AL91" i="60"/>
  <c r="AM91" i="60"/>
  <c r="AN69" i="60"/>
  <c r="AL69" i="60"/>
  <c r="AJ69" i="60"/>
  <c r="AT69" i="60"/>
  <c r="AK69" i="60"/>
  <c r="AI69" i="60"/>
  <c r="AR69" i="60"/>
  <c r="AP69" i="60"/>
  <c r="AO69" i="60"/>
  <c r="AS69" i="60"/>
  <c r="AQ69" i="60"/>
  <c r="AM69" i="60"/>
  <c r="AQ71" i="60"/>
  <c r="AP71" i="60"/>
  <c r="AN71" i="60"/>
  <c r="AL71" i="60"/>
  <c r="AJ71" i="60"/>
  <c r="AI71" i="60"/>
  <c r="AO71" i="60"/>
  <c r="AM71" i="60"/>
  <c r="AK71" i="60"/>
  <c r="AT71" i="60"/>
  <c r="AS71" i="60"/>
  <c r="AR71" i="60"/>
  <c r="AP28" i="60"/>
  <c r="AO28" i="60"/>
  <c r="AN28" i="60"/>
  <c r="AM28" i="60"/>
  <c r="AL28" i="60"/>
  <c r="AJ28" i="60"/>
  <c r="AI28" i="60"/>
  <c r="AT28" i="60"/>
  <c r="AR28" i="60"/>
  <c r="AQ28" i="60"/>
  <c r="AK28" i="60"/>
  <c r="AS28" i="60"/>
  <c r="AK23" i="60"/>
  <c r="AJ23" i="60"/>
  <c r="AI23" i="60"/>
  <c r="AT23" i="60"/>
  <c r="AQ23" i="60"/>
  <c r="AP23" i="60"/>
  <c r="AO23" i="60"/>
  <c r="AN23" i="60"/>
  <c r="AM23" i="60"/>
  <c r="AL23" i="60"/>
  <c r="AR23" i="60"/>
  <c r="AS23" i="60"/>
  <c r="AZ80" i="60"/>
  <c r="AT74" i="60"/>
  <c r="AS74" i="60"/>
  <c r="AQ74" i="60"/>
  <c r="AO74" i="60"/>
  <c r="AM74" i="60"/>
  <c r="AL74" i="60"/>
  <c r="AP74" i="60"/>
  <c r="AN74" i="60"/>
  <c r="AK74" i="60"/>
  <c r="AJ74" i="60"/>
  <c r="AI74" i="60"/>
  <c r="AR74" i="60"/>
  <c r="AZ61" i="60"/>
  <c r="AT20" i="60"/>
  <c r="AS20" i="60"/>
  <c r="AQ20" i="60"/>
  <c r="AM20" i="60"/>
  <c r="AJ20" i="60"/>
  <c r="AI20" i="60"/>
  <c r="AP20" i="60"/>
  <c r="AN20" i="60"/>
  <c r="AR20" i="60"/>
  <c r="AO20" i="60"/>
  <c r="AL20" i="60"/>
  <c r="AK20" i="60"/>
  <c r="AQ57" i="60"/>
  <c r="AP57" i="60"/>
  <c r="AO57" i="60"/>
  <c r="AN57" i="60"/>
  <c r="AM57" i="60"/>
  <c r="AL57" i="60"/>
  <c r="AJ57" i="60"/>
  <c r="AR57" i="60"/>
  <c r="AK57" i="60"/>
  <c r="AS57" i="60"/>
  <c r="AI57" i="60"/>
  <c r="AT57" i="60"/>
  <c r="AZ27" i="60"/>
  <c r="AN26" i="60"/>
  <c r="AM26" i="60"/>
  <c r="AL26" i="60"/>
  <c r="AK26" i="60"/>
  <c r="AJ26" i="60"/>
  <c r="AT26" i="60"/>
  <c r="AS26" i="60"/>
  <c r="AQ26" i="60"/>
  <c r="AP26" i="60"/>
  <c r="AO26" i="60"/>
  <c r="AI26" i="60"/>
  <c r="AR26" i="60"/>
  <c r="AJ76" i="60"/>
  <c r="AI76" i="60"/>
  <c r="AT76" i="60"/>
  <c r="AS76" i="60"/>
  <c r="AQ76" i="60"/>
  <c r="AO76" i="60"/>
  <c r="AN76" i="60"/>
  <c r="AR76" i="60"/>
  <c r="AP76" i="60"/>
  <c r="AL76" i="60"/>
  <c r="AM76" i="60"/>
  <c r="AK76" i="60"/>
  <c r="AZ54" i="60"/>
  <c r="AJ62" i="60"/>
  <c r="AI62" i="60"/>
  <c r="AT62" i="60"/>
  <c r="AS62" i="60"/>
  <c r="AR62" i="60"/>
  <c r="AQ62" i="60"/>
  <c r="AO62" i="60"/>
  <c r="AP62" i="60"/>
  <c r="AN62" i="60"/>
  <c r="AK62" i="60"/>
  <c r="AM62" i="60"/>
  <c r="AL62" i="60"/>
  <c r="AQ77" i="60"/>
  <c r="AO77" i="60"/>
  <c r="AN77" i="60"/>
  <c r="AM77" i="60"/>
  <c r="AL77" i="60"/>
  <c r="AK77" i="60"/>
  <c r="AI77" i="60"/>
  <c r="AT77" i="60"/>
  <c r="AS77" i="60"/>
  <c r="AR77" i="60"/>
  <c r="AP77" i="60"/>
  <c r="AJ77" i="60"/>
  <c r="AL44" i="60"/>
  <c r="AR44" i="60"/>
  <c r="AQ44" i="60"/>
  <c r="AP44" i="60"/>
  <c r="AO44" i="60"/>
  <c r="AN44" i="60"/>
  <c r="AM44" i="60"/>
  <c r="AK44" i="60"/>
  <c r="AJ44" i="60"/>
  <c r="AS44" i="60"/>
  <c r="AT44" i="60"/>
  <c r="AI44" i="60"/>
  <c r="AZ75" i="60"/>
  <c r="AT66" i="60" l="1"/>
  <c r="AR66" i="60"/>
  <c r="AN66" i="60"/>
  <c r="AM66" i="60"/>
  <c r="AL66" i="60"/>
  <c r="AK66" i="60"/>
  <c r="AJ66" i="60"/>
  <c r="AI66" i="60"/>
  <c r="AS66" i="60"/>
  <c r="AQ66" i="60"/>
  <c r="AP66" i="60"/>
  <c r="AO66" i="60"/>
  <c r="AO90" i="60"/>
  <c r="AN90" i="60"/>
  <c r="AK90" i="60"/>
  <c r="AL90" i="60"/>
  <c r="AM90" i="60"/>
  <c r="AT90" i="60"/>
  <c r="AR90" i="60"/>
  <c r="AQ90" i="60"/>
  <c r="AJ90" i="60"/>
  <c r="AI90" i="60"/>
  <c r="AP90" i="60"/>
  <c r="AS90" i="60"/>
  <c r="AI59" i="60"/>
  <c r="AT59" i="60"/>
  <c r="AS59" i="60"/>
  <c r="AR59" i="60"/>
  <c r="AQ59" i="60"/>
  <c r="AP59" i="60"/>
  <c r="AO59" i="60"/>
  <c r="AN59" i="60"/>
  <c r="AM59" i="60"/>
  <c r="AL59" i="60"/>
  <c r="AK59" i="60"/>
  <c r="AJ59" i="60"/>
  <c r="AM85" i="60"/>
  <c r="AP85" i="60"/>
  <c r="AR85" i="60"/>
  <c r="AO85" i="60"/>
  <c r="AN85" i="60"/>
  <c r="AT85" i="60"/>
  <c r="AK85" i="60"/>
  <c r="AJ85" i="60"/>
  <c r="AI85" i="60"/>
  <c r="AL85" i="60"/>
  <c r="AS85" i="60"/>
  <c r="AQ85" i="60"/>
  <c r="AR73" i="60"/>
  <c r="AP73" i="60"/>
  <c r="AN73" i="60"/>
  <c r="AL73" i="60"/>
  <c r="AK73" i="60"/>
  <c r="AI73" i="60"/>
  <c r="AQ73" i="60"/>
  <c r="AM73" i="60"/>
  <c r="AJ73" i="60"/>
  <c r="AT73" i="60"/>
  <c r="AO73" i="60"/>
  <c r="AS73" i="60"/>
  <c r="AT30" i="60"/>
  <c r="AK30" i="60"/>
  <c r="AR64" i="60"/>
  <c r="AQ64" i="60"/>
  <c r="AN64" i="60"/>
  <c r="AM64" i="60"/>
  <c r="AL64" i="60"/>
  <c r="AK64" i="60"/>
  <c r="AJ64" i="60"/>
  <c r="AP64" i="60"/>
  <c r="AI64" i="60"/>
  <c r="AT64" i="60"/>
  <c r="AS64" i="60"/>
  <c r="AO64" i="60"/>
  <c r="AM68" i="60"/>
  <c r="AK68" i="60"/>
  <c r="AI68" i="60"/>
  <c r="AL68" i="60"/>
  <c r="AR68" i="60"/>
  <c r="AQ68" i="60"/>
  <c r="AP68" i="60"/>
  <c r="AO68" i="60"/>
  <c r="AS68" i="60"/>
  <c r="AN68" i="60"/>
  <c r="AT68" i="60"/>
  <c r="AJ68" i="60"/>
  <c r="AN47" i="60"/>
  <c r="AM47" i="60"/>
  <c r="AL47" i="60"/>
  <c r="AK47" i="60"/>
  <c r="AJ47" i="60"/>
  <c r="AI47" i="60"/>
  <c r="AS47" i="60"/>
  <c r="AP47" i="60"/>
  <c r="AO47" i="60"/>
  <c r="AQ47" i="60"/>
  <c r="AT47" i="60"/>
  <c r="AR47" i="60"/>
  <c r="AT51" i="60"/>
  <c r="AS51" i="60"/>
  <c r="AQ51" i="60"/>
  <c r="AO51" i="60"/>
  <c r="AN51" i="60"/>
  <c r="AK51" i="60"/>
  <c r="AL51" i="60"/>
  <c r="AI51" i="60"/>
  <c r="AR51" i="60"/>
  <c r="AJ51" i="60"/>
  <c r="AP51" i="60"/>
  <c r="AM51" i="60"/>
  <c r="AT58" i="60"/>
  <c r="AS58" i="60"/>
  <c r="AL58" i="60"/>
  <c r="AJ58" i="60"/>
  <c r="AI58" i="60"/>
  <c r="AR58" i="60"/>
  <c r="AM58" i="60"/>
  <c r="AK58" i="60"/>
  <c r="AQ58" i="60"/>
  <c r="AP58" i="60"/>
  <c r="AO58" i="60"/>
  <c r="AN58" i="60"/>
  <c r="AT56" i="60"/>
  <c r="AS56" i="60"/>
  <c r="AR56" i="60"/>
  <c r="AI56" i="60"/>
  <c r="AJ56" i="60"/>
  <c r="AQ56" i="60"/>
  <c r="AL56" i="60"/>
  <c r="AP56" i="60"/>
  <c r="AO56" i="60"/>
  <c r="AN56" i="60"/>
  <c r="AM56" i="60"/>
  <c r="AK56" i="60"/>
  <c r="AQ43" i="60"/>
  <c r="AP43" i="60"/>
  <c r="AO43" i="60"/>
  <c r="AN43" i="60"/>
  <c r="AM43" i="60"/>
  <c r="AK43" i="60"/>
  <c r="AS43" i="60"/>
  <c r="AR43" i="60"/>
  <c r="AL43" i="60"/>
  <c r="AJ43" i="60"/>
  <c r="AI43" i="60"/>
  <c r="AT43" i="60"/>
  <c r="AQ53" i="60"/>
  <c r="AK53" i="60"/>
  <c r="AP53" i="60"/>
  <c r="AT53" i="60"/>
  <c r="AR53" i="60"/>
  <c r="AI53" i="60"/>
  <c r="AN53" i="60"/>
  <c r="AL53" i="60"/>
  <c r="AJ53" i="60"/>
  <c r="AS53" i="60"/>
  <c r="AM53" i="60"/>
  <c r="AO53" i="60"/>
  <c r="AK46" i="60"/>
  <c r="AJ46" i="60"/>
  <c r="AM46" i="60"/>
  <c r="AI46" i="60"/>
  <c r="AS46" i="60"/>
  <c r="AQ46" i="60"/>
  <c r="AT46" i="60"/>
  <c r="AR46" i="60"/>
  <c r="AN46" i="60"/>
  <c r="AP46" i="60"/>
  <c r="AL46" i="60"/>
  <c r="AO46" i="60"/>
  <c r="AN30" i="60"/>
  <c r="AO30" i="60"/>
  <c r="AL30" i="60"/>
  <c r="AP30" i="60"/>
  <c r="AQ30" i="60"/>
  <c r="AR30" i="60"/>
  <c r="AI30" i="60"/>
  <c r="AJ30" i="60"/>
  <c r="AM30" i="60"/>
  <c r="AS30" i="60"/>
  <c r="AI75" i="60"/>
  <c r="AT75" i="60"/>
  <c r="AS75" i="60"/>
  <c r="AR75" i="60"/>
  <c r="AP75" i="60"/>
  <c r="AN75" i="60"/>
  <c r="AM75" i="60"/>
  <c r="AJ75" i="60"/>
  <c r="AO75" i="60"/>
  <c r="AL75" i="60"/>
  <c r="AK75" i="60"/>
  <c r="AQ75" i="60"/>
  <c r="AN54" i="60"/>
  <c r="AM54" i="60"/>
  <c r="AL54" i="60"/>
  <c r="AK54" i="60"/>
  <c r="AI54" i="60"/>
  <c r="AS54" i="60"/>
  <c r="AP54" i="60"/>
  <c r="AO54" i="60"/>
  <c r="AJ54" i="60"/>
  <c r="AT54" i="60"/>
  <c r="AR54" i="60"/>
  <c r="AQ54" i="60"/>
  <c r="AO27" i="60"/>
  <c r="AN27" i="60"/>
  <c r="AM27" i="60"/>
  <c r="AL27" i="60"/>
  <c r="AK27" i="60"/>
  <c r="AI27" i="60"/>
  <c r="AT27" i="60"/>
  <c r="AP27" i="60"/>
  <c r="AJ27" i="60"/>
  <c r="AS27" i="60"/>
  <c r="AR27" i="60"/>
  <c r="AQ27" i="60"/>
  <c r="AI61" i="60"/>
  <c r="AT61" i="60"/>
  <c r="AS61" i="60"/>
  <c r="AR61" i="60"/>
  <c r="AQ61" i="60"/>
  <c r="AP61" i="60"/>
  <c r="AN61" i="60"/>
  <c r="AO61" i="60"/>
  <c r="AM61" i="60"/>
  <c r="AJ61" i="60"/>
  <c r="AL61" i="60"/>
  <c r="AK61" i="60"/>
  <c r="AI80" i="60"/>
  <c r="AT80" i="60"/>
  <c r="AS80" i="60"/>
  <c r="AR80" i="60"/>
  <c r="AN80" i="60"/>
  <c r="AQ80" i="60"/>
  <c r="AP80" i="60"/>
  <c r="AO80" i="60"/>
  <c r="AM80" i="60"/>
  <c r="AK80" i="60"/>
  <c r="AJ80" i="60"/>
  <c r="AL80" i="60"/>
  <c r="E9" i="117" l="1"/>
  <c r="E7" i="117" l="1"/>
  <c r="D3" i="78" l="1"/>
  <c r="K2" i="74"/>
  <c r="K2" i="73"/>
  <c r="L5" i="86" l="1"/>
  <c r="F5" i="108"/>
  <c r="I5" i="108"/>
  <c r="J5" i="108"/>
  <c r="F6" i="108"/>
  <c r="I6" i="108"/>
  <c r="J6" i="108"/>
  <c r="F7" i="108"/>
  <c r="I7" i="108"/>
  <c r="J7" i="108"/>
  <c r="F8" i="108"/>
  <c r="I8" i="108"/>
  <c r="J8" i="108"/>
  <c r="F9" i="108"/>
  <c r="I9" i="108"/>
  <c r="J9" i="108"/>
  <c r="F10" i="108"/>
  <c r="I10" i="108"/>
  <c r="J10" i="108"/>
  <c r="F11" i="108"/>
  <c r="I11" i="108"/>
  <c r="J11" i="108"/>
  <c r="F12" i="108"/>
  <c r="I12" i="108"/>
  <c r="J12" i="108"/>
  <c r="F13" i="108"/>
  <c r="I13" i="108"/>
  <c r="J13" i="108"/>
  <c r="F14" i="108"/>
  <c r="I14" i="108"/>
  <c r="J14" i="108"/>
  <c r="F15" i="108"/>
  <c r="I15" i="108"/>
  <c r="J15" i="108"/>
  <c r="F16" i="108"/>
  <c r="I16" i="108"/>
  <c r="J16" i="108"/>
  <c r="F17" i="108"/>
  <c r="I17" i="108"/>
  <c r="J17" i="108"/>
  <c r="F18" i="108"/>
  <c r="I18" i="108"/>
  <c r="J18" i="108"/>
  <c r="F19" i="108"/>
  <c r="I19" i="108"/>
  <c r="J19" i="108"/>
  <c r="F20" i="108"/>
  <c r="I20" i="108"/>
  <c r="J20" i="108"/>
  <c r="F21" i="108"/>
  <c r="I21" i="108"/>
  <c r="J21" i="108"/>
  <c r="F22" i="108"/>
  <c r="I22" i="108"/>
  <c r="J22" i="108"/>
  <c r="F23" i="108"/>
  <c r="I23" i="108"/>
  <c r="J23" i="108"/>
  <c r="F24" i="108"/>
  <c r="I24" i="108"/>
  <c r="J24" i="108"/>
  <c r="F25" i="108"/>
  <c r="I25" i="108"/>
  <c r="J25" i="108"/>
  <c r="F26" i="108"/>
  <c r="I26" i="108"/>
  <c r="J26" i="108"/>
  <c r="F27" i="108"/>
  <c r="I27" i="108"/>
  <c r="J27" i="108"/>
  <c r="F28" i="108"/>
  <c r="I28" i="108"/>
  <c r="J28" i="108"/>
  <c r="F29" i="108"/>
  <c r="I29" i="108"/>
  <c r="J29" i="108"/>
  <c r="F30" i="108"/>
  <c r="I30" i="108"/>
  <c r="J30" i="108"/>
  <c r="F31" i="108"/>
  <c r="I31" i="108"/>
  <c r="J31" i="108"/>
  <c r="F32" i="108"/>
  <c r="I32" i="108"/>
  <c r="J32" i="108"/>
  <c r="F33" i="108"/>
  <c r="I33" i="108"/>
  <c r="J33" i="108"/>
  <c r="F34" i="108"/>
  <c r="I34" i="108"/>
  <c r="J34" i="108"/>
  <c r="F35" i="108"/>
  <c r="I35" i="108"/>
  <c r="J35" i="108"/>
  <c r="F36" i="108"/>
  <c r="I36" i="108"/>
  <c r="J36" i="108"/>
  <c r="F37" i="108"/>
  <c r="I37" i="108"/>
  <c r="J37" i="108"/>
  <c r="F38" i="108"/>
  <c r="I38" i="108"/>
  <c r="J38" i="108"/>
  <c r="F39" i="108"/>
  <c r="I39" i="108"/>
  <c r="J39" i="108"/>
  <c r="F40" i="108"/>
  <c r="I40" i="108"/>
  <c r="J40" i="108"/>
  <c r="F41" i="108"/>
  <c r="I41" i="108"/>
  <c r="J41" i="108"/>
  <c r="F42" i="108"/>
  <c r="I42" i="108"/>
  <c r="J42" i="108"/>
  <c r="F43" i="108"/>
  <c r="I43" i="108"/>
  <c r="J43" i="108"/>
  <c r="F44" i="108"/>
  <c r="I44" i="108"/>
  <c r="J44" i="108"/>
  <c r="F45" i="108"/>
  <c r="I45" i="108"/>
  <c r="J45" i="108"/>
  <c r="F46" i="108"/>
  <c r="I46" i="108"/>
  <c r="J46" i="108"/>
  <c r="F47" i="108"/>
  <c r="I47" i="108"/>
  <c r="J47" i="108"/>
  <c r="F48" i="108"/>
  <c r="I48" i="108"/>
  <c r="J48" i="108"/>
  <c r="F49" i="108"/>
  <c r="I49" i="108"/>
  <c r="J49" i="108"/>
  <c r="F50" i="108"/>
  <c r="I50" i="108"/>
  <c r="J50" i="108"/>
  <c r="F51" i="108"/>
  <c r="I51" i="108"/>
  <c r="J51" i="108"/>
  <c r="F52" i="108"/>
  <c r="I52" i="108"/>
  <c r="J52" i="108"/>
  <c r="F53" i="108"/>
  <c r="I53" i="108"/>
  <c r="J53" i="108"/>
  <c r="F54" i="108"/>
  <c r="I54" i="108"/>
  <c r="J54" i="108"/>
  <c r="F55" i="108"/>
  <c r="I55" i="108"/>
  <c r="J55" i="108"/>
  <c r="F56" i="108"/>
  <c r="I56" i="108"/>
  <c r="J56" i="108"/>
  <c r="F57" i="108"/>
  <c r="I57" i="108"/>
  <c r="J57" i="108"/>
  <c r="F58" i="108"/>
  <c r="I58" i="108"/>
  <c r="J58" i="108"/>
  <c r="F59" i="108"/>
  <c r="I59" i="108"/>
  <c r="J59" i="108"/>
  <c r="F60" i="108"/>
  <c r="I60" i="108"/>
  <c r="J60" i="108"/>
  <c r="F61" i="108"/>
  <c r="I61" i="108"/>
  <c r="J61" i="108"/>
  <c r="F62" i="108"/>
  <c r="I62" i="108"/>
  <c r="J62" i="108"/>
  <c r="F63" i="108"/>
  <c r="I63" i="108"/>
  <c r="J63" i="108"/>
  <c r="F64" i="108"/>
  <c r="I64" i="108"/>
  <c r="J64" i="108"/>
  <c r="F65" i="108"/>
  <c r="I65" i="108"/>
  <c r="J65" i="108"/>
  <c r="F66" i="108"/>
  <c r="I66" i="108"/>
  <c r="J66" i="108"/>
  <c r="F67" i="108"/>
  <c r="I67" i="108"/>
  <c r="J67" i="108"/>
  <c r="F68" i="108"/>
  <c r="I68" i="108"/>
  <c r="J68" i="108"/>
  <c r="F69" i="108"/>
  <c r="I69" i="108"/>
  <c r="J69" i="108"/>
  <c r="F70" i="108"/>
  <c r="I70" i="108"/>
  <c r="J70" i="108"/>
  <c r="F71" i="108"/>
  <c r="I71" i="108"/>
  <c r="J71" i="108"/>
  <c r="F72" i="108"/>
  <c r="I72" i="108"/>
  <c r="J72" i="108"/>
  <c r="F73" i="108"/>
  <c r="I73" i="108"/>
  <c r="J73" i="108"/>
  <c r="F74" i="108"/>
  <c r="I74" i="108"/>
  <c r="J74" i="108"/>
  <c r="F75" i="108"/>
  <c r="I75" i="108"/>
  <c r="J75" i="108"/>
  <c r="F76" i="108"/>
  <c r="I76" i="108"/>
  <c r="J76" i="108"/>
  <c r="F77" i="108"/>
  <c r="I77" i="108"/>
  <c r="J77" i="108"/>
  <c r="F78" i="108"/>
  <c r="I78" i="108"/>
  <c r="J78" i="108"/>
  <c r="F79" i="108"/>
  <c r="I79" i="108"/>
  <c r="J79" i="108"/>
  <c r="F80" i="108"/>
  <c r="I80" i="108"/>
  <c r="J80" i="108"/>
  <c r="F81" i="108"/>
  <c r="I81" i="108"/>
  <c r="J81" i="108"/>
  <c r="F82" i="108"/>
  <c r="I82" i="108"/>
  <c r="J82" i="108"/>
  <c r="F83" i="108"/>
  <c r="I83" i="108"/>
  <c r="J83" i="108"/>
  <c r="F84" i="108"/>
  <c r="I84" i="108"/>
  <c r="J84" i="108"/>
  <c r="F85" i="108"/>
  <c r="I85" i="108"/>
  <c r="J85" i="108"/>
  <c r="F86" i="108"/>
  <c r="I86" i="108"/>
  <c r="J86" i="108"/>
  <c r="F87" i="108"/>
  <c r="I87" i="108"/>
  <c r="J87" i="108"/>
  <c r="F88" i="108"/>
  <c r="I88" i="108"/>
  <c r="J88" i="108"/>
  <c r="F89" i="108"/>
  <c r="I89" i="108"/>
  <c r="J89" i="108"/>
  <c r="F90" i="108"/>
  <c r="I90" i="108"/>
  <c r="J90" i="108"/>
  <c r="F91" i="108"/>
  <c r="I91" i="108"/>
  <c r="J91" i="108"/>
  <c r="F92" i="108"/>
  <c r="I92" i="108"/>
  <c r="J92" i="108"/>
  <c r="F93" i="108"/>
  <c r="I93" i="108"/>
  <c r="J93" i="108"/>
  <c r="F94" i="108"/>
  <c r="I94" i="108"/>
  <c r="J94" i="108"/>
  <c r="F95" i="108"/>
  <c r="I95" i="108"/>
  <c r="J95" i="108"/>
  <c r="F96" i="108"/>
  <c r="I96" i="108"/>
  <c r="J96" i="108"/>
  <c r="F97" i="108"/>
  <c r="I97" i="108"/>
  <c r="J97" i="108"/>
  <c r="F98" i="108"/>
  <c r="I98" i="108"/>
  <c r="J98" i="108"/>
  <c r="F99" i="108"/>
  <c r="I99" i="108"/>
  <c r="J99" i="108"/>
  <c r="F100" i="108"/>
  <c r="I100" i="108"/>
  <c r="J100" i="108"/>
  <c r="F101" i="108"/>
  <c r="I101" i="108"/>
  <c r="J101" i="108"/>
  <c r="F102" i="108"/>
  <c r="I102" i="108"/>
  <c r="J102" i="108"/>
  <c r="F103" i="108"/>
  <c r="I103" i="108"/>
  <c r="J103" i="108"/>
  <c r="F104" i="108"/>
  <c r="I104" i="108"/>
  <c r="J104" i="108"/>
  <c r="F105" i="108"/>
  <c r="I105" i="108"/>
  <c r="J105" i="108"/>
  <c r="F106" i="108"/>
  <c r="I106" i="108"/>
  <c r="J106" i="108"/>
  <c r="F107" i="108"/>
  <c r="I107" i="108"/>
  <c r="J107" i="108"/>
  <c r="F108" i="108"/>
  <c r="I108" i="108"/>
  <c r="J108" i="108"/>
  <c r="F109" i="108"/>
  <c r="I109" i="108"/>
  <c r="J109" i="108"/>
  <c r="F110" i="108"/>
  <c r="I110" i="108"/>
  <c r="J110" i="108"/>
  <c r="F111" i="108"/>
  <c r="I111" i="108"/>
  <c r="J111" i="108"/>
  <c r="F112" i="108"/>
  <c r="I112" i="108"/>
  <c r="J112" i="108"/>
  <c r="F114" i="108"/>
  <c r="I114" i="108"/>
  <c r="J114" i="108"/>
  <c r="F115" i="108"/>
  <c r="I115" i="108"/>
  <c r="J115" i="108"/>
  <c r="F116" i="108"/>
  <c r="I116" i="108"/>
  <c r="J116" i="108"/>
  <c r="F117" i="108"/>
  <c r="I117" i="108"/>
  <c r="J117" i="108"/>
  <c r="F118" i="108"/>
  <c r="I118" i="108"/>
  <c r="J118" i="108"/>
  <c r="F119" i="108"/>
  <c r="I119" i="108"/>
  <c r="J119" i="108"/>
  <c r="F120" i="108"/>
  <c r="I120" i="108"/>
  <c r="J120" i="108"/>
  <c r="F121" i="108"/>
  <c r="I121" i="108"/>
  <c r="J121" i="108"/>
  <c r="F122" i="108"/>
  <c r="I122" i="108"/>
  <c r="J122" i="108"/>
  <c r="F123" i="108"/>
  <c r="I123" i="108"/>
  <c r="J123" i="108"/>
  <c r="F124" i="108"/>
  <c r="I124" i="108"/>
  <c r="J124" i="108"/>
  <c r="F126" i="108"/>
  <c r="I126" i="108"/>
  <c r="J126" i="108"/>
  <c r="F127" i="108"/>
  <c r="I127" i="108"/>
  <c r="J127" i="108"/>
  <c r="F128" i="108"/>
  <c r="I128" i="108"/>
  <c r="J128" i="108"/>
  <c r="F129" i="108"/>
  <c r="I129" i="108"/>
  <c r="J129" i="108"/>
  <c r="F130" i="108"/>
  <c r="I130" i="108"/>
  <c r="J130" i="108"/>
  <c r="F131" i="108"/>
  <c r="I131" i="108"/>
  <c r="J131" i="108"/>
  <c r="F132" i="108"/>
  <c r="I132" i="108"/>
  <c r="J132" i="108"/>
  <c r="F133" i="108"/>
  <c r="I133" i="108"/>
  <c r="J133" i="108"/>
  <c r="F134" i="108"/>
  <c r="I134" i="108"/>
  <c r="J134" i="108"/>
  <c r="F135" i="108"/>
  <c r="I135" i="108"/>
  <c r="J135" i="108"/>
  <c r="F136" i="108"/>
  <c r="I136" i="108"/>
  <c r="J136" i="108"/>
  <c r="F137" i="108"/>
  <c r="I137" i="108"/>
  <c r="J137" i="108"/>
  <c r="F138" i="108"/>
  <c r="I138" i="108"/>
  <c r="J138" i="108"/>
  <c r="F139" i="108"/>
  <c r="I139" i="108"/>
  <c r="J139" i="108"/>
  <c r="F140" i="108"/>
  <c r="I140" i="108"/>
  <c r="J140" i="108"/>
  <c r="F141" i="108"/>
  <c r="I141" i="108"/>
  <c r="J141" i="108"/>
  <c r="F142" i="108"/>
  <c r="I142" i="108"/>
  <c r="J142" i="108"/>
  <c r="F143" i="108"/>
  <c r="I143" i="108"/>
  <c r="J143" i="108"/>
  <c r="F144" i="108"/>
  <c r="I144" i="108"/>
  <c r="J144" i="108"/>
  <c r="F145" i="108"/>
  <c r="I145" i="108"/>
  <c r="J145" i="108"/>
  <c r="F146" i="108"/>
  <c r="I146" i="108"/>
  <c r="J146" i="108"/>
  <c r="F147" i="108"/>
  <c r="I147" i="108"/>
  <c r="J147" i="108"/>
  <c r="F148" i="108"/>
  <c r="I148" i="108"/>
  <c r="J148" i="108"/>
  <c r="F149" i="108"/>
  <c r="I149" i="108"/>
  <c r="J149" i="108"/>
  <c r="F150" i="108"/>
  <c r="I150" i="108"/>
  <c r="J150" i="108"/>
  <c r="F151" i="108"/>
  <c r="I151" i="108"/>
  <c r="J151" i="108"/>
  <c r="F152" i="108"/>
  <c r="I152" i="108"/>
  <c r="J152" i="108"/>
  <c r="F153" i="108"/>
  <c r="I153" i="108"/>
  <c r="J153" i="108"/>
  <c r="F154" i="108"/>
  <c r="I154" i="108"/>
  <c r="J154" i="108"/>
  <c r="F155" i="108"/>
  <c r="I155" i="108"/>
  <c r="J155" i="108"/>
  <c r="F156" i="108"/>
  <c r="I156" i="108"/>
  <c r="J156" i="108"/>
  <c r="F157" i="108"/>
  <c r="I157" i="108"/>
  <c r="J157" i="108"/>
  <c r="F158" i="108"/>
  <c r="I158" i="108"/>
  <c r="J158" i="108"/>
  <c r="F159" i="108"/>
  <c r="I159" i="108"/>
  <c r="J159" i="108"/>
  <c r="F160" i="108"/>
  <c r="I160" i="108"/>
  <c r="J160" i="108"/>
  <c r="F162" i="108"/>
  <c r="I162" i="108"/>
  <c r="J162" i="108"/>
  <c r="F163" i="108"/>
  <c r="I163" i="108"/>
  <c r="J163" i="108"/>
  <c r="F164" i="108"/>
  <c r="I164" i="108"/>
  <c r="J164" i="108"/>
  <c r="F165" i="108"/>
  <c r="I165" i="108"/>
  <c r="J165" i="108"/>
  <c r="F166" i="108"/>
  <c r="I166" i="108"/>
  <c r="J166" i="108"/>
  <c r="F167" i="108"/>
  <c r="I167" i="108"/>
  <c r="J167" i="108"/>
  <c r="F168" i="108"/>
  <c r="I168" i="108"/>
  <c r="J168" i="108"/>
  <c r="F169" i="108"/>
  <c r="I169" i="108"/>
  <c r="J169" i="108"/>
  <c r="F170" i="108"/>
  <c r="I170" i="108"/>
  <c r="J170" i="108"/>
  <c r="F173" i="108"/>
  <c r="I173" i="108"/>
  <c r="J173" i="108"/>
  <c r="F174" i="108"/>
  <c r="I174" i="108"/>
  <c r="J174" i="108"/>
  <c r="F175" i="108"/>
  <c r="I175" i="108"/>
  <c r="J175" i="108"/>
  <c r="F176" i="108"/>
  <c r="I176" i="108"/>
  <c r="J176" i="108"/>
  <c r="I177" i="108"/>
  <c r="J177" i="108"/>
  <c r="I178" i="108"/>
  <c r="J178" i="108"/>
  <c r="I179" i="108"/>
  <c r="J179" i="108"/>
  <c r="I180" i="108"/>
  <c r="J180" i="108"/>
  <c r="I181" i="108"/>
  <c r="J181" i="108"/>
  <c r="I182" i="108"/>
  <c r="J182" i="108"/>
  <c r="I183" i="108"/>
  <c r="J183" i="108"/>
  <c r="I184" i="108"/>
  <c r="J184" i="108"/>
  <c r="I185" i="108"/>
  <c r="J185" i="108"/>
  <c r="I186" i="108"/>
  <c r="J186" i="108"/>
  <c r="I187" i="108"/>
  <c r="J187" i="108"/>
  <c r="F188" i="108"/>
  <c r="I188" i="108"/>
  <c r="J188" i="108"/>
  <c r="F189" i="108"/>
  <c r="I189" i="108"/>
  <c r="J189" i="108"/>
  <c r="F190" i="108"/>
  <c r="I190" i="108"/>
  <c r="J190" i="108"/>
  <c r="F191" i="108"/>
  <c r="I191" i="108"/>
  <c r="J191" i="108"/>
  <c r="F192" i="108"/>
  <c r="I192" i="108"/>
  <c r="J192" i="108"/>
  <c r="F193" i="108"/>
  <c r="I193" i="108"/>
  <c r="J193" i="108"/>
  <c r="F194" i="108"/>
  <c r="I194" i="108"/>
  <c r="J194" i="108"/>
  <c r="F195" i="108"/>
  <c r="I195" i="108"/>
  <c r="J195" i="108"/>
  <c r="F196" i="108"/>
  <c r="I196" i="108"/>
  <c r="J196" i="108"/>
  <c r="F197" i="108"/>
  <c r="I197" i="108"/>
  <c r="J197" i="108"/>
  <c r="F198" i="108"/>
  <c r="I198" i="108"/>
  <c r="J198" i="108"/>
  <c r="F199" i="108"/>
  <c r="I199" i="108"/>
  <c r="J199" i="108"/>
  <c r="F200" i="108"/>
  <c r="I200" i="108"/>
  <c r="J200" i="108"/>
  <c r="F201" i="108"/>
  <c r="I201" i="108"/>
  <c r="J201" i="108"/>
  <c r="F202" i="108"/>
  <c r="I202" i="108"/>
  <c r="J202" i="108"/>
  <c r="F203" i="108"/>
  <c r="I203" i="108"/>
  <c r="J203" i="108"/>
  <c r="F204" i="108"/>
  <c r="I204" i="108"/>
  <c r="J204" i="108"/>
  <c r="F205" i="108"/>
  <c r="I205" i="108"/>
  <c r="J205" i="108"/>
  <c r="F206" i="108"/>
  <c r="I206" i="108"/>
  <c r="J206" i="108"/>
  <c r="F207" i="108"/>
  <c r="I207" i="108"/>
  <c r="J207" i="108"/>
  <c r="F208" i="108"/>
  <c r="I208" i="108"/>
  <c r="J208" i="108"/>
  <c r="F209" i="108"/>
  <c r="I209" i="108"/>
  <c r="J209" i="108"/>
  <c r="F210" i="108"/>
  <c r="I210" i="108"/>
  <c r="J210" i="108"/>
  <c r="F211" i="108"/>
  <c r="I211" i="108"/>
  <c r="J211" i="108"/>
  <c r="F212" i="108"/>
  <c r="I212" i="108"/>
  <c r="J212" i="108"/>
  <c r="F213" i="108"/>
  <c r="I213" i="108"/>
  <c r="J213" i="108"/>
  <c r="F214" i="108"/>
  <c r="I214" i="108"/>
  <c r="J214" i="108"/>
  <c r="F215" i="108"/>
  <c r="I215" i="108"/>
  <c r="J215" i="108"/>
  <c r="F216" i="108"/>
  <c r="I216" i="108"/>
  <c r="J216" i="108"/>
  <c r="F217" i="108"/>
  <c r="I217" i="108"/>
  <c r="J217" i="108"/>
  <c r="F218" i="108"/>
  <c r="I218" i="108"/>
  <c r="J218" i="108"/>
  <c r="F219" i="108"/>
  <c r="I219" i="108"/>
  <c r="J219" i="108"/>
  <c r="F220" i="108"/>
  <c r="I220" i="108"/>
  <c r="J220" i="108"/>
  <c r="F221" i="108"/>
  <c r="I221" i="108"/>
  <c r="J221" i="108"/>
  <c r="F222" i="108"/>
  <c r="I222" i="108"/>
  <c r="J222" i="108"/>
  <c r="F223" i="108"/>
  <c r="I223" i="108"/>
  <c r="J223" i="108"/>
  <c r="F224" i="108"/>
  <c r="I224" i="108"/>
  <c r="J224" i="108"/>
  <c r="F225" i="108"/>
  <c r="I225" i="108"/>
  <c r="J225" i="108"/>
  <c r="F226" i="108"/>
  <c r="I226" i="108"/>
  <c r="J226" i="108"/>
  <c r="F227" i="108"/>
  <c r="I227" i="108"/>
  <c r="J227" i="108"/>
  <c r="F228" i="108"/>
  <c r="I228" i="108"/>
  <c r="J228" i="108"/>
  <c r="F229" i="108"/>
  <c r="I229" i="108"/>
  <c r="J229" i="108"/>
  <c r="F230" i="108"/>
  <c r="I230" i="108"/>
  <c r="J230" i="108"/>
  <c r="I231" i="108"/>
  <c r="J231" i="108"/>
  <c r="I232" i="108"/>
  <c r="J232" i="108"/>
  <c r="I233" i="108"/>
  <c r="J233" i="108"/>
  <c r="I234" i="108"/>
  <c r="J234" i="108"/>
  <c r="I235" i="108"/>
  <c r="J235" i="108"/>
  <c r="I236" i="108"/>
  <c r="J236" i="108"/>
  <c r="I237" i="108"/>
  <c r="J237" i="108"/>
  <c r="I238" i="108"/>
  <c r="J238" i="108"/>
  <c r="I239" i="108"/>
  <c r="J239" i="108"/>
  <c r="I240" i="108"/>
  <c r="J240" i="108"/>
  <c r="I241" i="108"/>
  <c r="J241" i="108"/>
  <c r="F242" i="108"/>
  <c r="I242" i="108"/>
  <c r="J242" i="108"/>
  <c r="F243" i="108"/>
  <c r="I243" i="108"/>
  <c r="J243" i="108"/>
  <c r="F244" i="108"/>
  <c r="I244" i="108"/>
  <c r="J244" i="108"/>
  <c r="F245" i="108"/>
  <c r="I245" i="108"/>
  <c r="J245" i="108"/>
  <c r="D246" i="108"/>
  <c r="F246" i="108"/>
  <c r="I246" i="108"/>
  <c r="J246" i="108"/>
  <c r="D247" i="108"/>
  <c r="I247" i="108"/>
  <c r="J247" i="108"/>
  <c r="D248" i="108"/>
  <c r="I248" i="108"/>
  <c r="J248" i="108"/>
  <c r="D249" i="108"/>
  <c r="I249" i="108"/>
  <c r="J249" i="108"/>
  <c r="F250" i="108"/>
  <c r="I250" i="108"/>
  <c r="J250" i="108"/>
  <c r="F251" i="108"/>
  <c r="I251" i="108"/>
  <c r="J251" i="108"/>
  <c r="F252" i="108"/>
  <c r="I252" i="108"/>
  <c r="J252" i="108"/>
  <c r="F253" i="108"/>
  <c r="I253" i="108"/>
  <c r="J253" i="108"/>
  <c r="F254" i="108"/>
  <c r="I254" i="108"/>
  <c r="J254" i="108"/>
  <c r="F255" i="108"/>
  <c r="I255" i="108"/>
  <c r="J255" i="108"/>
  <c r="F256" i="108"/>
  <c r="I256" i="108"/>
  <c r="J256" i="108"/>
  <c r="F257" i="108"/>
  <c r="I257" i="108"/>
  <c r="J257" i="108"/>
  <c r="F258" i="108"/>
  <c r="I258" i="108"/>
  <c r="J258" i="108"/>
  <c r="F259" i="108"/>
  <c r="I259" i="108"/>
  <c r="J259" i="108"/>
  <c r="F260" i="108"/>
  <c r="I260" i="108"/>
  <c r="J260" i="108"/>
  <c r="F261" i="108"/>
  <c r="I261" i="108"/>
  <c r="J261" i="108"/>
  <c r="F262" i="108"/>
  <c r="I262" i="108"/>
  <c r="J262" i="108"/>
  <c r="F263" i="108"/>
  <c r="I263" i="108"/>
  <c r="J263" i="108"/>
  <c r="F264" i="108"/>
  <c r="I264" i="108"/>
  <c r="J264" i="108"/>
  <c r="F265" i="108"/>
  <c r="I265" i="108"/>
  <c r="J265" i="108"/>
  <c r="F266" i="108"/>
  <c r="I266" i="108"/>
  <c r="J266" i="108"/>
  <c r="F267" i="108"/>
  <c r="I267" i="108"/>
  <c r="J267" i="108"/>
  <c r="F268" i="108"/>
  <c r="I268" i="108"/>
  <c r="J268" i="108"/>
  <c r="F269" i="108"/>
  <c r="I269" i="108"/>
  <c r="J269" i="108"/>
  <c r="F270" i="108"/>
  <c r="I270" i="108"/>
  <c r="J270" i="108"/>
  <c r="F271" i="108"/>
  <c r="I271" i="108"/>
  <c r="J271" i="108"/>
  <c r="F272" i="108"/>
  <c r="I272" i="108"/>
  <c r="J272" i="108"/>
  <c r="F273" i="108"/>
  <c r="I273" i="108"/>
  <c r="J273" i="108"/>
  <c r="F274" i="108"/>
  <c r="I274" i="108"/>
  <c r="J274" i="108"/>
  <c r="F275" i="108"/>
  <c r="I275" i="108"/>
  <c r="J275" i="108"/>
  <c r="F276" i="108"/>
  <c r="I276" i="108"/>
  <c r="J276" i="108"/>
  <c r="F277" i="108"/>
  <c r="I277" i="108"/>
  <c r="J277" i="108"/>
  <c r="F278" i="108"/>
  <c r="I278" i="108"/>
  <c r="J278" i="108"/>
  <c r="F279" i="108"/>
  <c r="I279" i="108"/>
  <c r="J279" i="108"/>
  <c r="F280" i="108"/>
  <c r="I280" i="108"/>
  <c r="J280" i="108"/>
  <c r="F281" i="108"/>
  <c r="I281" i="108"/>
  <c r="J281" i="108"/>
  <c r="F282" i="108"/>
  <c r="I282" i="108"/>
  <c r="J282" i="108"/>
  <c r="F283" i="108"/>
  <c r="I283" i="108"/>
  <c r="J283" i="108"/>
  <c r="F284" i="108"/>
  <c r="I284" i="108"/>
  <c r="J284" i="108"/>
  <c r="F285" i="108"/>
  <c r="I285" i="108"/>
  <c r="J285" i="108"/>
  <c r="F286" i="108"/>
  <c r="I286" i="108"/>
  <c r="J286" i="108"/>
  <c r="F287" i="108"/>
  <c r="I287" i="108"/>
  <c r="J287" i="108"/>
  <c r="F288" i="108"/>
  <c r="I288" i="108"/>
  <c r="J288" i="108"/>
  <c r="F289" i="108"/>
  <c r="I289" i="108"/>
  <c r="J289" i="108"/>
  <c r="F290" i="108"/>
  <c r="I290" i="108"/>
  <c r="J290" i="108"/>
  <c r="F291" i="108"/>
  <c r="I291" i="108"/>
  <c r="J291" i="108"/>
  <c r="F292" i="108"/>
  <c r="I292" i="108"/>
  <c r="J292" i="108"/>
  <c r="F293" i="108"/>
  <c r="I293" i="108"/>
  <c r="J293" i="108"/>
  <c r="F294" i="108"/>
  <c r="I294" i="108"/>
  <c r="J294" i="108"/>
  <c r="F295" i="108"/>
  <c r="I295" i="108"/>
  <c r="J295" i="108"/>
  <c r="F296" i="108"/>
  <c r="I296" i="108"/>
  <c r="J296" i="108"/>
  <c r="F297" i="108"/>
  <c r="I297" i="108"/>
  <c r="J297" i="108"/>
  <c r="F298" i="108"/>
  <c r="I298" i="108"/>
  <c r="J298" i="108"/>
  <c r="F299" i="108"/>
  <c r="I299" i="108"/>
  <c r="J299" i="108"/>
  <c r="F300" i="108"/>
  <c r="I300" i="108"/>
  <c r="J300" i="108"/>
  <c r="F301" i="108"/>
  <c r="I301" i="108"/>
  <c r="J301" i="108"/>
  <c r="F302" i="108"/>
  <c r="I302" i="108"/>
  <c r="J302" i="108"/>
  <c r="F303" i="108"/>
  <c r="I303" i="108"/>
  <c r="J303" i="108"/>
  <c r="F304" i="108"/>
  <c r="I304" i="108"/>
  <c r="J304" i="108"/>
  <c r="F305" i="108"/>
  <c r="I305" i="108"/>
  <c r="J305" i="108"/>
  <c r="F306" i="108"/>
  <c r="I306" i="108"/>
  <c r="J306" i="108"/>
  <c r="D307" i="108"/>
  <c r="F307" i="108"/>
  <c r="I307" i="108"/>
  <c r="J307" i="108"/>
  <c r="B308" i="108"/>
  <c r="B309" i="108" s="1"/>
  <c r="F308" i="108"/>
  <c r="I308" i="108"/>
  <c r="J308" i="108"/>
  <c r="F309" i="108"/>
  <c r="I309" i="108"/>
  <c r="J309" i="108"/>
  <c r="F310" i="108"/>
  <c r="I310" i="108"/>
  <c r="J310" i="108"/>
  <c r="F311" i="108"/>
  <c r="I311" i="108"/>
  <c r="J311" i="108"/>
  <c r="F312" i="108"/>
  <c r="I312" i="108"/>
  <c r="J312" i="108"/>
  <c r="F313" i="108"/>
  <c r="I313" i="108"/>
  <c r="J313" i="108"/>
  <c r="B316" i="108"/>
  <c r="D316" i="108" s="1"/>
  <c r="F316" i="108"/>
  <c r="I316" i="108"/>
  <c r="J316" i="108"/>
  <c r="F317" i="108"/>
  <c r="I317" i="108"/>
  <c r="J317" i="108"/>
  <c r="F318" i="108"/>
  <c r="I318" i="108"/>
  <c r="J318" i="108"/>
  <c r="F319" i="108"/>
  <c r="I319" i="108"/>
  <c r="J319" i="108"/>
  <c r="F320" i="108"/>
  <c r="I320" i="108"/>
  <c r="J320" i="108"/>
  <c r="F321" i="108"/>
  <c r="I321" i="108"/>
  <c r="J321" i="108"/>
  <c r="B323" i="108"/>
  <c r="B324" i="108" s="1"/>
  <c r="F323" i="108"/>
  <c r="I323" i="108"/>
  <c r="J323" i="108"/>
  <c r="I324" i="108"/>
  <c r="J324" i="108"/>
  <c r="I325" i="108"/>
  <c r="J325" i="108"/>
  <c r="F326" i="108"/>
  <c r="I326" i="108"/>
  <c r="J326" i="108"/>
  <c r="F327" i="108"/>
  <c r="I327" i="108"/>
  <c r="J327" i="108"/>
  <c r="F328" i="108"/>
  <c r="I328" i="108"/>
  <c r="J328" i="108"/>
  <c r="F329" i="108"/>
  <c r="I329" i="108"/>
  <c r="J329" i="108"/>
  <c r="F330" i="108"/>
  <c r="I330" i="108"/>
  <c r="J330" i="108"/>
  <c r="F331" i="108"/>
  <c r="I331" i="108"/>
  <c r="J331" i="108"/>
  <c r="F332" i="108"/>
  <c r="I332" i="108"/>
  <c r="J332" i="108"/>
  <c r="F333" i="108"/>
  <c r="I333" i="108"/>
  <c r="J333" i="108"/>
  <c r="F334" i="108"/>
  <c r="I334" i="108"/>
  <c r="J334" i="108"/>
  <c r="BY3" i="107"/>
  <c r="BX3" i="107"/>
  <c r="BW3" i="107"/>
  <c r="BV3" i="107"/>
  <c r="BU3" i="107"/>
  <c r="BT3" i="107"/>
  <c r="BS3" i="107"/>
  <c r="BR3" i="107"/>
  <c r="BQ3" i="107"/>
  <c r="BP3" i="107"/>
  <c r="BO3" i="107"/>
  <c r="BN3" i="107"/>
  <c r="BM3" i="107"/>
  <c r="BL3" i="107"/>
  <c r="BK3" i="107"/>
  <c r="AD1" i="107" s="1"/>
  <c r="H1" i="107" s="1"/>
  <c r="BJ3" i="107"/>
  <c r="BI3" i="107"/>
  <c r="BH3" i="107"/>
  <c r="BG3" i="107"/>
  <c r="BF3" i="107"/>
  <c r="BE3" i="107"/>
  <c r="BD3" i="107"/>
  <c r="BC3" i="107"/>
  <c r="BB3" i="107"/>
  <c r="BA3" i="107"/>
  <c r="AZ3" i="107"/>
  <c r="AY3" i="107"/>
  <c r="AF1" i="107" s="1"/>
  <c r="AX3" i="107"/>
  <c r="AW3" i="107"/>
  <c r="AV3" i="107"/>
  <c r="AU3" i="107"/>
  <c r="AT3" i="107"/>
  <c r="AS3" i="107"/>
  <c r="AR3" i="107"/>
  <c r="AQ3" i="107"/>
  <c r="P1" i="107" s="1"/>
  <c r="AP3" i="107"/>
  <c r="AO3" i="107"/>
  <c r="AN3" i="107"/>
  <c r="AM3" i="107"/>
  <c r="AL3" i="107"/>
  <c r="AK3" i="107"/>
  <c r="AJ3" i="107"/>
  <c r="AI3" i="107"/>
  <c r="AH3" i="107"/>
  <c r="AG3" i="107"/>
  <c r="AF3" i="107"/>
  <c r="AE3" i="107"/>
  <c r="R1" i="107" s="1"/>
  <c r="AD3" i="107"/>
  <c r="AC3" i="107"/>
  <c r="AB3" i="107"/>
  <c r="AA3" i="107"/>
  <c r="J1" i="107" s="1"/>
  <c r="Z3" i="107"/>
  <c r="Y3" i="107"/>
  <c r="X3" i="107"/>
  <c r="W3" i="107"/>
  <c r="V3" i="107"/>
  <c r="U3" i="107"/>
  <c r="T3" i="107"/>
  <c r="S3" i="107"/>
  <c r="T1" i="107" s="1"/>
  <c r="R3" i="107"/>
  <c r="Q3" i="107"/>
  <c r="P3" i="107"/>
  <c r="O3" i="107"/>
  <c r="L1" i="107" s="1"/>
  <c r="N3" i="107"/>
  <c r="M3" i="107"/>
  <c r="L3" i="107"/>
  <c r="K3" i="107"/>
  <c r="J3" i="107"/>
  <c r="AB1" i="107" s="1"/>
  <c r="I3" i="107"/>
  <c r="Z1" i="107" s="1"/>
  <c r="H3" i="107"/>
  <c r="X1" i="107" s="1"/>
  <c r="G3" i="107"/>
  <c r="V1" i="107" s="1"/>
  <c r="F3" i="107"/>
  <c r="E3" i="107"/>
  <c r="D3" i="107"/>
  <c r="C3" i="107"/>
  <c r="N1" i="107" s="1"/>
  <c r="B3" i="107"/>
  <c r="A3" i="107"/>
  <c r="P5" i="86" l="1"/>
  <c r="R18" i="86" s="1"/>
  <c r="E8" i="117"/>
  <c r="D309" i="108"/>
  <c r="B310" i="108"/>
  <c r="D324" i="108"/>
  <c r="B325" i="108"/>
  <c r="D325" i="108" s="1"/>
  <c r="D323" i="108"/>
  <c r="D308" i="108"/>
  <c r="B317" i="108"/>
  <c r="F1" i="107"/>
  <c r="D1" i="107" s="1"/>
  <c r="B318" i="108" l="1"/>
  <c r="D317" i="108"/>
  <c r="B311" i="108"/>
  <c r="D310" i="108"/>
  <c r="D311" i="108" l="1"/>
  <c r="B312" i="108"/>
  <c r="D318" i="108"/>
  <c r="B319" i="108"/>
  <c r="B320" i="108" l="1"/>
  <c r="D319" i="108"/>
  <c r="D312" i="108"/>
  <c r="B313" i="108"/>
  <c r="D313" i="108" s="1"/>
  <c r="D320" i="108" l="1"/>
  <c r="B321" i="108"/>
  <c r="D321" i="108" s="1"/>
  <c r="E3" i="115" l="1"/>
  <c r="C16" i="78" l="1"/>
  <c r="J13" i="67" l="1"/>
  <c r="J13" i="73" l="1"/>
  <c r="J13" i="74"/>
  <c r="AI15" i="60"/>
  <c r="BA15" i="60"/>
  <c r="W15" i="60"/>
  <c r="BB15" i="60" s="1"/>
  <c r="X15" i="60" l="1"/>
  <c r="AJ15" i="60"/>
  <c r="S12" i="86"/>
  <c r="Y15" i="60" l="1"/>
  <c r="AK15" i="60"/>
  <c r="BC15" i="60"/>
  <c r="Z15" i="60" l="1"/>
  <c r="BD15" i="60"/>
  <c r="AL15" i="60"/>
  <c r="B3" i="115" l="1"/>
  <c r="D18" i="86"/>
  <c r="I6" i="86"/>
  <c r="AA15" i="60"/>
  <c r="BE15" i="60"/>
  <c r="AM15" i="60"/>
  <c r="AB15" i="60" l="1"/>
  <c r="BF15" i="60"/>
  <c r="AN15" i="60"/>
  <c r="AG117" i="60"/>
  <c r="AT117" i="60"/>
  <c r="AC15" i="60" l="1"/>
  <c r="AO15" i="60"/>
  <c r="BG15" i="60"/>
  <c r="AD15" i="60" l="1"/>
  <c r="BH15" i="60"/>
  <c r="AP15" i="60"/>
  <c r="AE15" i="60" l="1"/>
  <c r="BI15" i="60"/>
  <c r="AQ15" i="60"/>
  <c r="AF15" i="60" l="1"/>
  <c r="BJ15" i="60"/>
  <c r="AR15" i="60"/>
  <c r="AG15" i="60" l="1"/>
  <c r="AS15" i="60"/>
  <c r="BK15" i="60"/>
  <c r="Q82" i="60"/>
  <c r="Q71" i="60"/>
  <c r="Q66" i="60"/>
  <c r="Q77" i="60"/>
  <c r="Q67" i="60"/>
  <c r="Q72" i="60"/>
  <c r="Q65" i="60"/>
  <c r="Q70" i="60"/>
  <c r="Q90" i="60"/>
  <c r="Q86" i="60"/>
  <c r="Q79" i="60"/>
  <c r="Q85" i="60"/>
  <c r="Q68" i="60"/>
  <c r="Q64" i="60"/>
  <c r="Q81" i="60"/>
  <c r="Q73" i="60"/>
  <c r="Q91" i="60"/>
  <c r="Q78" i="60"/>
  <c r="Q63" i="60"/>
  <c r="Q87" i="60"/>
  <c r="Q74" i="60"/>
  <c r="Q83" i="60"/>
  <c r="Q76" i="60"/>
  <c r="Q80" i="60"/>
  <c r="Q88" i="60"/>
  <c r="Q84" i="60"/>
  <c r="Q89" i="60"/>
  <c r="Q62" i="60"/>
  <c r="Q61" i="60"/>
  <c r="Q75" i="60"/>
  <c r="Q69" i="60"/>
  <c r="Z90" i="60" l="1"/>
  <c r="BE90" i="60" s="1"/>
  <c r="BU90" i="60" s="1"/>
  <c r="AG90" i="60"/>
  <c r="BL90" i="60" s="1"/>
  <c r="CB90" i="60" s="1"/>
  <c r="AC90" i="60"/>
  <c r="BH90" i="60" s="1"/>
  <c r="BX90" i="60" s="1"/>
  <c r="AB90" i="60"/>
  <c r="BG90" i="60" s="1"/>
  <c r="BW90" i="60" s="1"/>
  <c r="AA90" i="60"/>
  <c r="BF90" i="60" s="1"/>
  <c r="BV90" i="60" s="1"/>
  <c r="V90" i="60"/>
  <c r="BA90" i="60" s="1"/>
  <c r="AE90" i="60"/>
  <c r="BJ90" i="60" s="1"/>
  <c r="BZ90" i="60" s="1"/>
  <c r="Y90" i="60"/>
  <c r="BD90" i="60" s="1"/>
  <c r="BT90" i="60" s="1"/>
  <c r="X90" i="60"/>
  <c r="BC90" i="60" s="1"/>
  <c r="BS90" i="60" s="1"/>
  <c r="W90" i="60"/>
  <c r="BB90" i="60" s="1"/>
  <c r="BR90" i="60" s="1"/>
  <c r="AF90" i="60"/>
  <c r="BK90" i="60" s="1"/>
  <c r="CA90" i="60" s="1"/>
  <c r="AD90" i="60"/>
  <c r="BI90" i="60" s="1"/>
  <c r="BY90" i="60" s="1"/>
  <c r="AD87" i="60"/>
  <c r="BI87" i="60" s="1"/>
  <c r="BY87" i="60" s="1"/>
  <c r="AC87" i="60"/>
  <c r="BH87" i="60" s="1"/>
  <c r="BX87" i="60" s="1"/>
  <c r="X87" i="60"/>
  <c r="BC87" i="60" s="1"/>
  <c r="BS87" i="60" s="1"/>
  <c r="W87" i="60"/>
  <c r="BB87" i="60" s="1"/>
  <c r="BR87" i="60" s="1"/>
  <c r="AG87" i="60"/>
  <c r="BL87" i="60" s="1"/>
  <c r="CB87" i="60" s="1"/>
  <c r="AF87" i="60"/>
  <c r="BK87" i="60" s="1"/>
  <c r="CA87" i="60" s="1"/>
  <c r="AE87" i="60"/>
  <c r="BJ87" i="60" s="1"/>
  <c r="BZ87" i="60" s="1"/>
  <c r="AA87" i="60"/>
  <c r="BF87" i="60" s="1"/>
  <c r="BV87" i="60" s="1"/>
  <c r="Y87" i="60"/>
  <c r="BD87" i="60" s="1"/>
  <c r="BT87" i="60" s="1"/>
  <c r="Z87" i="60"/>
  <c r="BE87" i="60" s="1"/>
  <c r="BU87" i="60" s="1"/>
  <c r="V87" i="60"/>
  <c r="BA87" i="60" s="1"/>
  <c r="AB87" i="60"/>
  <c r="BG87" i="60" s="1"/>
  <c r="BW87" i="60" s="1"/>
  <c r="AB70" i="60"/>
  <c r="BG70" i="60" s="1"/>
  <c r="BW70" i="60" s="1"/>
  <c r="Z70" i="60"/>
  <c r="BE70" i="60" s="1"/>
  <c r="BU70" i="60" s="1"/>
  <c r="X70" i="60"/>
  <c r="BC70" i="60" s="1"/>
  <c r="BS70" i="60" s="1"/>
  <c r="V70" i="60"/>
  <c r="BA70" i="60" s="1"/>
  <c r="AG70" i="60"/>
  <c r="BL70" i="60" s="1"/>
  <c r="CB70" i="60" s="1"/>
  <c r="AE70" i="60"/>
  <c r="BJ70" i="60" s="1"/>
  <c r="BZ70" i="60" s="1"/>
  <c r="AD70" i="60"/>
  <c r="BI70" i="60" s="1"/>
  <c r="BY70" i="60" s="1"/>
  <c r="AC70" i="60"/>
  <c r="BH70" i="60" s="1"/>
  <c r="BX70" i="60" s="1"/>
  <c r="AA70" i="60"/>
  <c r="BF70" i="60" s="1"/>
  <c r="BV70" i="60" s="1"/>
  <c r="Y70" i="60"/>
  <c r="BD70" i="60" s="1"/>
  <c r="BT70" i="60" s="1"/>
  <c r="W70" i="60"/>
  <c r="BB70" i="60" s="1"/>
  <c r="BR70" i="60" s="1"/>
  <c r="AF70" i="60"/>
  <c r="BK70" i="60" s="1"/>
  <c r="CA70" i="60" s="1"/>
  <c r="AA69" i="60"/>
  <c r="BF69" i="60" s="1"/>
  <c r="BV69" i="60" s="1"/>
  <c r="Y69" i="60"/>
  <c r="BD69" i="60" s="1"/>
  <c r="BT69" i="60" s="1"/>
  <c r="W69" i="60"/>
  <c r="BB69" i="60" s="1"/>
  <c r="BR69" i="60" s="1"/>
  <c r="AG69" i="60"/>
  <c r="BL69" i="60" s="1"/>
  <c r="CB69" i="60" s="1"/>
  <c r="AF69" i="60"/>
  <c r="BK69" i="60" s="1"/>
  <c r="CA69" i="60" s="1"/>
  <c r="AE69" i="60"/>
  <c r="BJ69" i="60" s="1"/>
  <c r="BZ69" i="60" s="1"/>
  <c r="AD69" i="60"/>
  <c r="BI69" i="60" s="1"/>
  <c r="BY69" i="60" s="1"/>
  <c r="AC69" i="60"/>
  <c r="BH69" i="60" s="1"/>
  <c r="BX69" i="60" s="1"/>
  <c r="Z69" i="60"/>
  <c r="BE69" i="60" s="1"/>
  <c r="BU69" i="60" s="1"/>
  <c r="V69" i="60"/>
  <c r="BA69" i="60" s="1"/>
  <c r="AB69" i="60"/>
  <c r="BG69" i="60" s="1"/>
  <c r="BW69" i="60" s="1"/>
  <c r="X69" i="60"/>
  <c r="BC69" i="60" s="1"/>
  <c r="BS69" i="60" s="1"/>
  <c r="X63" i="60"/>
  <c r="BC63" i="60" s="1"/>
  <c r="BS63" i="60" s="1"/>
  <c r="W63" i="60"/>
  <c r="BB63" i="60" s="1"/>
  <c r="BR63" i="60" s="1"/>
  <c r="V63" i="60"/>
  <c r="BA63" i="60" s="1"/>
  <c r="AG63" i="60"/>
  <c r="BL63" i="60" s="1"/>
  <c r="CB63" i="60" s="1"/>
  <c r="AF63" i="60"/>
  <c r="BK63" i="60" s="1"/>
  <c r="CA63" i="60" s="1"/>
  <c r="AE63" i="60"/>
  <c r="BJ63" i="60" s="1"/>
  <c r="BZ63" i="60" s="1"/>
  <c r="AC63" i="60"/>
  <c r="BH63" i="60" s="1"/>
  <c r="BX63" i="60" s="1"/>
  <c r="AD63" i="60"/>
  <c r="BI63" i="60" s="1"/>
  <c r="BY63" i="60" s="1"/>
  <c r="Z63" i="60"/>
  <c r="BE63" i="60" s="1"/>
  <c r="BU63" i="60" s="1"/>
  <c r="Y63" i="60"/>
  <c r="BD63" i="60" s="1"/>
  <c r="BT63" i="60" s="1"/>
  <c r="AB63" i="60"/>
  <c r="BG63" i="60" s="1"/>
  <c r="BW63" i="60" s="1"/>
  <c r="AA63" i="60"/>
  <c r="BF63" i="60" s="1"/>
  <c r="BV63" i="60" s="1"/>
  <c r="Z65" i="60"/>
  <c r="BE65" i="60" s="1"/>
  <c r="BU65" i="60" s="1"/>
  <c r="Y65" i="60"/>
  <c r="BD65" i="60" s="1"/>
  <c r="BT65" i="60" s="1"/>
  <c r="X65" i="60"/>
  <c r="BC65" i="60" s="1"/>
  <c r="BS65" i="60" s="1"/>
  <c r="W65" i="60"/>
  <c r="BB65" i="60" s="1"/>
  <c r="BR65" i="60" s="1"/>
  <c r="V65" i="60"/>
  <c r="BA65" i="60" s="1"/>
  <c r="AG65" i="60"/>
  <c r="BL65" i="60" s="1"/>
  <c r="CB65" i="60" s="1"/>
  <c r="AE65" i="60"/>
  <c r="BJ65" i="60" s="1"/>
  <c r="BZ65" i="60" s="1"/>
  <c r="AC65" i="60"/>
  <c r="BH65" i="60" s="1"/>
  <c r="BX65" i="60" s="1"/>
  <c r="AA65" i="60"/>
  <c r="BF65" i="60" s="1"/>
  <c r="BV65" i="60" s="1"/>
  <c r="AB65" i="60"/>
  <c r="BG65" i="60" s="1"/>
  <c r="BW65" i="60" s="1"/>
  <c r="AF65" i="60"/>
  <c r="BK65" i="60" s="1"/>
  <c r="CA65" i="60" s="1"/>
  <c r="AD65" i="60"/>
  <c r="BI65" i="60" s="1"/>
  <c r="BY65" i="60" s="1"/>
  <c r="V61" i="60"/>
  <c r="BA61" i="60" s="1"/>
  <c r="AG61" i="60"/>
  <c r="BL61" i="60" s="1"/>
  <c r="CB61" i="60" s="1"/>
  <c r="AF61" i="60"/>
  <c r="BK61" i="60" s="1"/>
  <c r="CA61" i="60" s="1"/>
  <c r="AE61" i="60"/>
  <c r="BJ61" i="60" s="1"/>
  <c r="BZ61" i="60" s="1"/>
  <c r="AD61" i="60"/>
  <c r="BI61" i="60" s="1"/>
  <c r="BY61" i="60" s="1"/>
  <c r="AC61" i="60"/>
  <c r="BH61" i="60" s="1"/>
  <c r="BX61" i="60" s="1"/>
  <c r="AA61" i="60"/>
  <c r="BF61" i="60" s="1"/>
  <c r="BV61" i="60" s="1"/>
  <c r="Z61" i="60"/>
  <c r="BE61" i="60" s="1"/>
  <c r="BU61" i="60" s="1"/>
  <c r="Y61" i="60"/>
  <c r="BD61" i="60" s="1"/>
  <c r="BT61" i="60" s="1"/>
  <c r="X61" i="60"/>
  <c r="BC61" i="60" s="1"/>
  <c r="BS61" i="60" s="1"/>
  <c r="W61" i="60"/>
  <c r="BB61" i="60" s="1"/>
  <c r="BR61" i="60" s="1"/>
  <c r="AB61" i="60"/>
  <c r="BG61" i="60" s="1"/>
  <c r="BW61" i="60" s="1"/>
  <c r="AA91" i="60"/>
  <c r="BF91" i="60" s="1"/>
  <c r="BV91" i="60" s="1"/>
  <c r="V91" i="60"/>
  <c r="BA91" i="60" s="1"/>
  <c r="AB91" i="60"/>
  <c r="BG91" i="60" s="1"/>
  <c r="BW91" i="60" s="1"/>
  <c r="Z91" i="60"/>
  <c r="BE91" i="60" s="1"/>
  <c r="BU91" i="60" s="1"/>
  <c r="Y91" i="60"/>
  <c r="BD91" i="60" s="1"/>
  <c r="BT91" i="60" s="1"/>
  <c r="AG91" i="60"/>
  <c r="BL91" i="60" s="1"/>
  <c r="CB91" i="60" s="1"/>
  <c r="AF91" i="60"/>
  <c r="BK91" i="60" s="1"/>
  <c r="CA91" i="60" s="1"/>
  <c r="AE91" i="60"/>
  <c r="BJ91" i="60" s="1"/>
  <c r="BZ91" i="60" s="1"/>
  <c r="AD91" i="60"/>
  <c r="BI91" i="60" s="1"/>
  <c r="BY91" i="60" s="1"/>
  <c r="X91" i="60"/>
  <c r="BC91" i="60" s="1"/>
  <c r="BS91" i="60" s="1"/>
  <c r="AC91" i="60"/>
  <c r="BH91" i="60" s="1"/>
  <c r="BX91" i="60" s="1"/>
  <c r="W91" i="60"/>
  <c r="BB91" i="60" s="1"/>
  <c r="BR91" i="60" s="1"/>
  <c r="Y67" i="60"/>
  <c r="BD67" i="60" s="1"/>
  <c r="BT67" i="60" s="1"/>
  <c r="AE67" i="60"/>
  <c r="BJ67" i="60" s="1"/>
  <c r="BZ67" i="60" s="1"/>
  <c r="AD67" i="60"/>
  <c r="BI67" i="60" s="1"/>
  <c r="BY67" i="60" s="1"/>
  <c r="AC67" i="60"/>
  <c r="BH67" i="60" s="1"/>
  <c r="BX67" i="60" s="1"/>
  <c r="AB67" i="60"/>
  <c r="BG67" i="60" s="1"/>
  <c r="BW67" i="60" s="1"/>
  <c r="AA67" i="60"/>
  <c r="BF67" i="60" s="1"/>
  <c r="BV67" i="60" s="1"/>
  <c r="Z67" i="60"/>
  <c r="BE67" i="60" s="1"/>
  <c r="BU67" i="60" s="1"/>
  <c r="W67" i="60"/>
  <c r="BB67" i="60" s="1"/>
  <c r="BR67" i="60" s="1"/>
  <c r="AG67" i="60"/>
  <c r="BL67" i="60" s="1"/>
  <c r="CB67" i="60" s="1"/>
  <c r="AF67" i="60"/>
  <c r="BK67" i="60" s="1"/>
  <c r="CA67" i="60" s="1"/>
  <c r="X67" i="60"/>
  <c r="BC67" i="60" s="1"/>
  <c r="BS67" i="60" s="1"/>
  <c r="V67" i="60"/>
  <c r="BA67" i="60" s="1"/>
  <c r="AG74" i="60"/>
  <c r="BL74" i="60" s="1"/>
  <c r="CB74" i="60" s="1"/>
  <c r="AF74" i="60"/>
  <c r="BK74" i="60" s="1"/>
  <c r="CA74" i="60" s="1"/>
  <c r="AD74" i="60"/>
  <c r="BI74" i="60" s="1"/>
  <c r="BY74" i="60" s="1"/>
  <c r="AB74" i="60"/>
  <c r="BG74" i="60" s="1"/>
  <c r="BW74" i="60" s="1"/>
  <c r="Z74" i="60"/>
  <c r="BE74" i="60" s="1"/>
  <c r="BU74" i="60" s="1"/>
  <c r="Y74" i="60"/>
  <c r="BD74" i="60" s="1"/>
  <c r="BT74" i="60" s="1"/>
  <c r="AE74" i="60"/>
  <c r="BJ74" i="60" s="1"/>
  <c r="BZ74" i="60" s="1"/>
  <c r="AA74" i="60"/>
  <c r="BF74" i="60" s="1"/>
  <c r="BV74" i="60" s="1"/>
  <c r="W74" i="60"/>
  <c r="BB74" i="60" s="1"/>
  <c r="BR74" i="60" s="1"/>
  <c r="V74" i="60"/>
  <c r="BA74" i="60" s="1"/>
  <c r="AC74" i="60"/>
  <c r="BH74" i="60" s="1"/>
  <c r="BX74" i="60" s="1"/>
  <c r="X74" i="60"/>
  <c r="BC74" i="60" s="1"/>
  <c r="BS74" i="60" s="1"/>
  <c r="W62" i="60"/>
  <c r="BB62" i="60" s="1"/>
  <c r="BR62" i="60" s="1"/>
  <c r="V62" i="60"/>
  <c r="BA62" i="60" s="1"/>
  <c r="AG62" i="60"/>
  <c r="BL62" i="60" s="1"/>
  <c r="CB62" i="60" s="1"/>
  <c r="AF62" i="60"/>
  <c r="BK62" i="60" s="1"/>
  <c r="CA62" i="60" s="1"/>
  <c r="AE62" i="60"/>
  <c r="BJ62" i="60" s="1"/>
  <c r="BZ62" i="60" s="1"/>
  <c r="AD62" i="60"/>
  <c r="BI62" i="60" s="1"/>
  <c r="BY62" i="60" s="1"/>
  <c r="AB62" i="60"/>
  <c r="BG62" i="60" s="1"/>
  <c r="BW62" i="60" s="1"/>
  <c r="AC62" i="60"/>
  <c r="BH62" i="60" s="1"/>
  <c r="BX62" i="60" s="1"/>
  <c r="X62" i="60"/>
  <c r="BC62" i="60" s="1"/>
  <c r="BS62" i="60" s="1"/>
  <c r="AA62" i="60"/>
  <c r="BF62" i="60" s="1"/>
  <c r="BV62" i="60" s="1"/>
  <c r="Z62" i="60"/>
  <c r="BE62" i="60" s="1"/>
  <c r="BU62" i="60" s="1"/>
  <c r="Y62" i="60"/>
  <c r="BD62" i="60" s="1"/>
  <c r="BT62" i="60" s="1"/>
  <c r="AF73" i="60"/>
  <c r="BK73" i="60" s="1"/>
  <c r="CA73" i="60" s="1"/>
  <c r="AE73" i="60"/>
  <c r="BJ73" i="60" s="1"/>
  <c r="BZ73" i="60" s="1"/>
  <c r="AC73" i="60"/>
  <c r="BH73" i="60" s="1"/>
  <c r="BX73" i="60" s="1"/>
  <c r="AA73" i="60"/>
  <c r="BF73" i="60" s="1"/>
  <c r="BV73" i="60" s="1"/>
  <c r="Y73" i="60"/>
  <c r="BD73" i="60" s="1"/>
  <c r="BT73" i="60" s="1"/>
  <c r="X73" i="60"/>
  <c r="BC73" i="60" s="1"/>
  <c r="BS73" i="60" s="1"/>
  <c r="AG73" i="60"/>
  <c r="BL73" i="60" s="1"/>
  <c r="CB73" i="60" s="1"/>
  <c r="AD73" i="60"/>
  <c r="BI73" i="60" s="1"/>
  <c r="BY73" i="60" s="1"/>
  <c r="AB73" i="60"/>
  <c r="BG73" i="60" s="1"/>
  <c r="BW73" i="60" s="1"/>
  <c r="Z73" i="60"/>
  <c r="BE73" i="60" s="1"/>
  <c r="BU73" i="60" s="1"/>
  <c r="W73" i="60"/>
  <c r="BB73" i="60" s="1"/>
  <c r="BR73" i="60" s="1"/>
  <c r="V73" i="60"/>
  <c r="BA73" i="60" s="1"/>
  <c r="AD77" i="60"/>
  <c r="BI77" i="60" s="1"/>
  <c r="BY77" i="60" s="1"/>
  <c r="AB77" i="60"/>
  <c r="BG77" i="60" s="1"/>
  <c r="BW77" i="60" s="1"/>
  <c r="Y77" i="60"/>
  <c r="BD77" i="60" s="1"/>
  <c r="BT77" i="60" s="1"/>
  <c r="X77" i="60"/>
  <c r="BC77" i="60" s="1"/>
  <c r="BS77" i="60" s="1"/>
  <c r="W77" i="60"/>
  <c r="BB77" i="60" s="1"/>
  <c r="BR77" i="60" s="1"/>
  <c r="V77" i="60"/>
  <c r="BA77" i="60" s="1"/>
  <c r="AF77" i="60"/>
  <c r="BK77" i="60" s="1"/>
  <c r="CA77" i="60" s="1"/>
  <c r="AE77" i="60"/>
  <c r="BJ77" i="60" s="1"/>
  <c r="BZ77" i="60" s="1"/>
  <c r="AG77" i="60"/>
  <c r="BL77" i="60" s="1"/>
  <c r="CB77" i="60" s="1"/>
  <c r="AA77" i="60"/>
  <c r="BF77" i="60" s="1"/>
  <c r="BV77" i="60" s="1"/>
  <c r="Z77" i="60"/>
  <c r="BE77" i="60" s="1"/>
  <c r="BU77" i="60" s="1"/>
  <c r="AC77" i="60"/>
  <c r="BH77" i="60" s="1"/>
  <c r="BX77" i="60" s="1"/>
  <c r="Y89" i="60"/>
  <c r="BD89" i="60" s="1"/>
  <c r="BT89" i="60" s="1"/>
  <c r="AG89" i="60"/>
  <c r="BL89" i="60" s="1"/>
  <c r="CB89" i="60" s="1"/>
  <c r="AF89" i="60"/>
  <c r="BK89" i="60" s="1"/>
  <c r="CA89" i="60" s="1"/>
  <c r="AA89" i="60"/>
  <c r="BF89" i="60" s="1"/>
  <c r="BV89" i="60" s="1"/>
  <c r="Z89" i="60"/>
  <c r="BE89" i="60" s="1"/>
  <c r="BU89" i="60" s="1"/>
  <c r="AE89" i="60"/>
  <c r="BJ89" i="60" s="1"/>
  <c r="BZ89" i="60" s="1"/>
  <c r="AC89" i="60"/>
  <c r="BH89" i="60" s="1"/>
  <c r="BX89" i="60" s="1"/>
  <c r="AD89" i="60"/>
  <c r="BI89" i="60" s="1"/>
  <c r="BY89" i="60" s="1"/>
  <c r="AB89" i="60"/>
  <c r="BG89" i="60" s="1"/>
  <c r="BW89" i="60" s="1"/>
  <c r="X89" i="60"/>
  <c r="BC89" i="60" s="1"/>
  <c r="BS89" i="60" s="1"/>
  <c r="W89" i="60"/>
  <c r="BB89" i="60" s="1"/>
  <c r="BR89" i="60" s="1"/>
  <c r="V89" i="60"/>
  <c r="BA89" i="60" s="1"/>
  <c r="W81" i="60"/>
  <c r="BB81" i="60" s="1"/>
  <c r="BR81" i="60" s="1"/>
  <c r="V81" i="60"/>
  <c r="BA81" i="60" s="1"/>
  <c r="AG81" i="60"/>
  <c r="BL81" i="60" s="1"/>
  <c r="CB81" i="60" s="1"/>
  <c r="AF81" i="60"/>
  <c r="BK81" i="60" s="1"/>
  <c r="CA81" i="60" s="1"/>
  <c r="AB81" i="60"/>
  <c r="BG81" i="60" s="1"/>
  <c r="BW81" i="60" s="1"/>
  <c r="X81" i="60"/>
  <c r="BC81" i="60" s="1"/>
  <c r="BS81" i="60" s="1"/>
  <c r="AE81" i="60"/>
  <c r="BJ81" i="60" s="1"/>
  <c r="BZ81" i="60" s="1"/>
  <c r="AD81" i="60"/>
  <c r="BI81" i="60" s="1"/>
  <c r="BY81" i="60" s="1"/>
  <c r="AC81" i="60"/>
  <c r="BH81" i="60" s="1"/>
  <c r="BX81" i="60" s="1"/>
  <c r="Z81" i="60"/>
  <c r="BE81" i="60" s="1"/>
  <c r="BU81" i="60" s="1"/>
  <c r="Y81" i="60"/>
  <c r="BD81" i="60" s="1"/>
  <c r="BT81" i="60" s="1"/>
  <c r="AA81" i="60"/>
  <c r="BF81" i="60" s="1"/>
  <c r="BV81" i="60" s="1"/>
  <c r="AA66" i="60"/>
  <c r="BF66" i="60" s="1"/>
  <c r="BV66" i="60" s="1"/>
  <c r="Z66" i="60"/>
  <c r="BE66" i="60" s="1"/>
  <c r="BU66" i="60" s="1"/>
  <c r="Y66" i="60"/>
  <c r="BD66" i="60" s="1"/>
  <c r="BT66" i="60" s="1"/>
  <c r="X66" i="60"/>
  <c r="BC66" i="60" s="1"/>
  <c r="BS66" i="60" s="1"/>
  <c r="W66" i="60"/>
  <c r="BB66" i="60" s="1"/>
  <c r="BR66" i="60" s="1"/>
  <c r="V66" i="60"/>
  <c r="BA66" i="60" s="1"/>
  <c r="AF66" i="60"/>
  <c r="BK66" i="60" s="1"/>
  <c r="CA66" i="60" s="1"/>
  <c r="AD66" i="60"/>
  <c r="BI66" i="60" s="1"/>
  <c r="BY66" i="60" s="1"/>
  <c r="AC66" i="60"/>
  <c r="BH66" i="60" s="1"/>
  <c r="BX66" i="60" s="1"/>
  <c r="AG66" i="60"/>
  <c r="BL66" i="60" s="1"/>
  <c r="CB66" i="60" s="1"/>
  <c r="AE66" i="60"/>
  <c r="BJ66" i="60" s="1"/>
  <c r="BZ66" i="60" s="1"/>
  <c r="AB66" i="60"/>
  <c r="BG66" i="60" s="1"/>
  <c r="BW66" i="60" s="1"/>
  <c r="Z84" i="60"/>
  <c r="BE84" i="60" s="1"/>
  <c r="BU84" i="60" s="1"/>
  <c r="Y84" i="60"/>
  <c r="BD84" i="60" s="1"/>
  <c r="BT84" i="60" s="1"/>
  <c r="X84" i="60"/>
  <c r="BC84" i="60" s="1"/>
  <c r="BS84" i="60" s="1"/>
  <c r="W84" i="60"/>
  <c r="BB84" i="60" s="1"/>
  <c r="BR84" i="60" s="1"/>
  <c r="AG84" i="60"/>
  <c r="BL84" i="60" s="1"/>
  <c r="CB84" i="60" s="1"/>
  <c r="AE84" i="60"/>
  <c r="BJ84" i="60" s="1"/>
  <c r="BZ84" i="60" s="1"/>
  <c r="AD84" i="60"/>
  <c r="BI84" i="60" s="1"/>
  <c r="BY84" i="60" s="1"/>
  <c r="AC84" i="60"/>
  <c r="BH84" i="60" s="1"/>
  <c r="BX84" i="60" s="1"/>
  <c r="AB84" i="60"/>
  <c r="BG84" i="60" s="1"/>
  <c r="BW84" i="60" s="1"/>
  <c r="AA84" i="60"/>
  <c r="BF84" i="60" s="1"/>
  <c r="BV84" i="60" s="1"/>
  <c r="V84" i="60"/>
  <c r="BA84" i="60" s="1"/>
  <c r="AF84" i="60"/>
  <c r="BK84" i="60" s="1"/>
  <c r="CA84" i="60" s="1"/>
  <c r="Y64" i="60"/>
  <c r="BD64" i="60" s="1"/>
  <c r="BT64" i="60" s="1"/>
  <c r="X64" i="60"/>
  <c r="BC64" i="60" s="1"/>
  <c r="BS64" i="60" s="1"/>
  <c r="W64" i="60"/>
  <c r="BB64" i="60" s="1"/>
  <c r="BR64" i="60" s="1"/>
  <c r="V64" i="60"/>
  <c r="BA64" i="60" s="1"/>
  <c r="AG64" i="60"/>
  <c r="BL64" i="60" s="1"/>
  <c r="CB64" i="60" s="1"/>
  <c r="AF64" i="60"/>
  <c r="BK64" i="60" s="1"/>
  <c r="CA64" i="60" s="1"/>
  <c r="AD64" i="60"/>
  <c r="BI64" i="60" s="1"/>
  <c r="BY64" i="60" s="1"/>
  <c r="AB64" i="60"/>
  <c r="BG64" i="60" s="1"/>
  <c r="BW64" i="60" s="1"/>
  <c r="AA64" i="60"/>
  <c r="BF64" i="60" s="1"/>
  <c r="BV64" i="60" s="1"/>
  <c r="Z64" i="60"/>
  <c r="BE64" i="60" s="1"/>
  <c r="BU64" i="60" s="1"/>
  <c r="AE64" i="60"/>
  <c r="BJ64" i="60" s="1"/>
  <c r="BZ64" i="60" s="1"/>
  <c r="AC64" i="60"/>
  <c r="BH64" i="60" s="1"/>
  <c r="BX64" i="60" s="1"/>
  <c r="AD71" i="60"/>
  <c r="BI71" i="60" s="1"/>
  <c r="BY71" i="60" s="1"/>
  <c r="AC71" i="60"/>
  <c r="BH71" i="60" s="1"/>
  <c r="BX71" i="60" s="1"/>
  <c r="AA71" i="60"/>
  <c r="BF71" i="60" s="1"/>
  <c r="BV71" i="60" s="1"/>
  <c r="Y71" i="60"/>
  <c r="BD71" i="60" s="1"/>
  <c r="BT71" i="60" s="1"/>
  <c r="W71" i="60"/>
  <c r="BB71" i="60" s="1"/>
  <c r="BR71" i="60" s="1"/>
  <c r="V71" i="60"/>
  <c r="BA71" i="60" s="1"/>
  <c r="AG71" i="60"/>
  <c r="BL71" i="60" s="1"/>
  <c r="CB71" i="60" s="1"/>
  <c r="AF71" i="60"/>
  <c r="BK71" i="60" s="1"/>
  <c r="CA71" i="60" s="1"/>
  <c r="AE71" i="60"/>
  <c r="BJ71" i="60" s="1"/>
  <c r="BZ71" i="60" s="1"/>
  <c r="Z71" i="60"/>
  <c r="BE71" i="60" s="1"/>
  <c r="BU71" i="60" s="1"/>
  <c r="AB71" i="60"/>
  <c r="BG71" i="60" s="1"/>
  <c r="BW71" i="60" s="1"/>
  <c r="X71" i="60"/>
  <c r="BC71" i="60" s="1"/>
  <c r="BS71" i="60" s="1"/>
  <c r="AE88" i="60"/>
  <c r="BJ88" i="60" s="1"/>
  <c r="BZ88" i="60" s="1"/>
  <c r="AD88" i="60"/>
  <c r="BI88" i="60" s="1"/>
  <c r="BY88" i="60" s="1"/>
  <c r="Y88" i="60"/>
  <c r="BD88" i="60" s="1"/>
  <c r="BT88" i="60" s="1"/>
  <c r="X88" i="60"/>
  <c r="BC88" i="60" s="1"/>
  <c r="BS88" i="60" s="1"/>
  <c r="AA88" i="60"/>
  <c r="BF88" i="60" s="1"/>
  <c r="BV88" i="60" s="1"/>
  <c r="Z88" i="60"/>
  <c r="BE88" i="60" s="1"/>
  <c r="BU88" i="60" s="1"/>
  <c r="W88" i="60"/>
  <c r="BB88" i="60" s="1"/>
  <c r="BR88" i="60" s="1"/>
  <c r="V88" i="60"/>
  <c r="BA88" i="60" s="1"/>
  <c r="AG88" i="60"/>
  <c r="BL88" i="60" s="1"/>
  <c r="CB88" i="60" s="1"/>
  <c r="AF88" i="60"/>
  <c r="BK88" i="60" s="1"/>
  <c r="CA88" i="60" s="1"/>
  <c r="AB88" i="60"/>
  <c r="BG88" i="60" s="1"/>
  <c r="BW88" i="60" s="1"/>
  <c r="AC88" i="60"/>
  <c r="BH88" i="60" s="1"/>
  <c r="BX88" i="60" s="1"/>
  <c r="Z68" i="60"/>
  <c r="BE68" i="60" s="1"/>
  <c r="BU68" i="60" s="1"/>
  <c r="X68" i="60"/>
  <c r="BC68" i="60" s="1"/>
  <c r="BS68" i="60" s="1"/>
  <c r="AB68" i="60"/>
  <c r="BG68" i="60" s="1"/>
  <c r="BW68" i="60" s="1"/>
  <c r="AA68" i="60"/>
  <c r="BF68" i="60" s="1"/>
  <c r="BV68" i="60" s="1"/>
  <c r="Y68" i="60"/>
  <c r="BD68" i="60" s="1"/>
  <c r="BT68" i="60" s="1"/>
  <c r="W68" i="60"/>
  <c r="BB68" i="60" s="1"/>
  <c r="BR68" i="60" s="1"/>
  <c r="V68" i="60"/>
  <c r="BA68" i="60" s="1"/>
  <c r="AG68" i="60"/>
  <c r="BL68" i="60" s="1"/>
  <c r="CB68" i="60" s="1"/>
  <c r="AE68" i="60"/>
  <c r="BJ68" i="60" s="1"/>
  <c r="BZ68" i="60" s="1"/>
  <c r="AD68" i="60"/>
  <c r="BI68" i="60" s="1"/>
  <c r="BY68" i="60" s="1"/>
  <c r="AC68" i="60"/>
  <c r="BH68" i="60" s="1"/>
  <c r="BX68" i="60" s="1"/>
  <c r="AF68" i="60"/>
  <c r="BK68" i="60" s="1"/>
  <c r="CA68" i="60" s="1"/>
  <c r="X82" i="60"/>
  <c r="BC82" i="60" s="1"/>
  <c r="BS82" i="60" s="1"/>
  <c r="W82" i="60"/>
  <c r="BB82" i="60" s="1"/>
  <c r="BR82" i="60" s="1"/>
  <c r="V82" i="60"/>
  <c r="BA82" i="60" s="1"/>
  <c r="AG82" i="60"/>
  <c r="BL82" i="60" s="1"/>
  <c r="CB82" i="60" s="1"/>
  <c r="AC82" i="60"/>
  <c r="BH82" i="60" s="1"/>
  <c r="BX82" i="60" s="1"/>
  <c r="AF82" i="60"/>
  <c r="BK82" i="60" s="1"/>
  <c r="CA82" i="60" s="1"/>
  <c r="AE82" i="60"/>
  <c r="BJ82" i="60" s="1"/>
  <c r="BZ82" i="60" s="1"/>
  <c r="AD82" i="60"/>
  <c r="BI82" i="60" s="1"/>
  <c r="BY82" i="60" s="1"/>
  <c r="AB82" i="60"/>
  <c r="BG82" i="60" s="1"/>
  <c r="BW82" i="60" s="1"/>
  <c r="AA82" i="60"/>
  <c r="BF82" i="60" s="1"/>
  <c r="BV82" i="60" s="1"/>
  <c r="Y82" i="60"/>
  <c r="BD82" i="60" s="1"/>
  <c r="BT82" i="60" s="1"/>
  <c r="Z82" i="60"/>
  <c r="BE82" i="60" s="1"/>
  <c r="BU82" i="60" s="1"/>
  <c r="V75" i="60"/>
  <c r="BA75" i="60" s="1"/>
  <c r="AG75" i="60"/>
  <c r="BL75" i="60" s="1"/>
  <c r="CB75" i="60" s="1"/>
  <c r="AF75" i="60"/>
  <c r="BK75" i="60" s="1"/>
  <c r="CA75" i="60" s="1"/>
  <c r="AE75" i="60"/>
  <c r="BJ75" i="60" s="1"/>
  <c r="BZ75" i="60" s="1"/>
  <c r="AC75" i="60"/>
  <c r="BH75" i="60" s="1"/>
  <c r="BX75" i="60" s="1"/>
  <c r="AA75" i="60"/>
  <c r="BF75" i="60" s="1"/>
  <c r="BV75" i="60" s="1"/>
  <c r="Z75" i="60"/>
  <c r="BE75" i="60" s="1"/>
  <c r="BU75" i="60" s="1"/>
  <c r="AD75" i="60"/>
  <c r="BI75" i="60" s="1"/>
  <c r="BY75" i="60" s="1"/>
  <c r="AB75" i="60"/>
  <c r="BG75" i="60" s="1"/>
  <c r="BW75" i="60" s="1"/>
  <c r="Y75" i="60"/>
  <c r="BD75" i="60" s="1"/>
  <c r="BT75" i="60" s="1"/>
  <c r="X75" i="60"/>
  <c r="BC75" i="60" s="1"/>
  <c r="BS75" i="60" s="1"/>
  <c r="W75" i="60"/>
  <c r="BB75" i="60" s="1"/>
  <c r="BR75" i="60" s="1"/>
  <c r="V80" i="60"/>
  <c r="BA80" i="60" s="1"/>
  <c r="AG80" i="60"/>
  <c r="BL80" i="60" s="1"/>
  <c r="CB80" i="60" s="1"/>
  <c r="AF80" i="60"/>
  <c r="BK80" i="60" s="1"/>
  <c r="CA80" i="60" s="1"/>
  <c r="AE80" i="60"/>
  <c r="BJ80" i="60" s="1"/>
  <c r="BZ80" i="60" s="1"/>
  <c r="AA80" i="60"/>
  <c r="BF80" i="60" s="1"/>
  <c r="BV80" i="60" s="1"/>
  <c r="X80" i="60"/>
  <c r="BC80" i="60" s="1"/>
  <c r="BS80" i="60" s="1"/>
  <c r="W80" i="60"/>
  <c r="BB80" i="60" s="1"/>
  <c r="BR80" i="60" s="1"/>
  <c r="AD80" i="60"/>
  <c r="BI80" i="60" s="1"/>
  <c r="BY80" i="60" s="1"/>
  <c r="AC80" i="60"/>
  <c r="BH80" i="60" s="1"/>
  <c r="BX80" i="60" s="1"/>
  <c r="AB80" i="60"/>
  <c r="BG80" i="60" s="1"/>
  <c r="BW80" i="60" s="1"/>
  <c r="Z80" i="60"/>
  <c r="BE80" i="60" s="1"/>
  <c r="BU80" i="60" s="1"/>
  <c r="Y80" i="60"/>
  <c r="BD80" i="60" s="1"/>
  <c r="BT80" i="60" s="1"/>
  <c r="AB85" i="60"/>
  <c r="BG85" i="60" s="1"/>
  <c r="BW85" i="60" s="1"/>
  <c r="AA85" i="60"/>
  <c r="BF85" i="60" s="1"/>
  <c r="BV85" i="60" s="1"/>
  <c r="AG85" i="60"/>
  <c r="BL85" i="60" s="1"/>
  <c r="CB85" i="60" s="1"/>
  <c r="AF85" i="60"/>
  <c r="BK85" i="60" s="1"/>
  <c r="CA85" i="60" s="1"/>
  <c r="AD85" i="60"/>
  <c r="BI85" i="60" s="1"/>
  <c r="BY85" i="60" s="1"/>
  <c r="Z85" i="60"/>
  <c r="BE85" i="60" s="1"/>
  <c r="BU85" i="60" s="1"/>
  <c r="AE85" i="60"/>
  <c r="BJ85" i="60" s="1"/>
  <c r="BZ85" i="60" s="1"/>
  <c r="AC85" i="60"/>
  <c r="BH85" i="60" s="1"/>
  <c r="BX85" i="60" s="1"/>
  <c r="Y85" i="60"/>
  <c r="BD85" i="60" s="1"/>
  <c r="BT85" i="60" s="1"/>
  <c r="W85" i="60"/>
  <c r="BB85" i="60" s="1"/>
  <c r="BR85" i="60" s="1"/>
  <c r="V85" i="60"/>
  <c r="BA85" i="60" s="1"/>
  <c r="X85" i="60"/>
  <c r="BC85" i="60" s="1"/>
  <c r="BS85" i="60" s="1"/>
  <c r="AE72" i="60"/>
  <c r="BJ72" i="60" s="1"/>
  <c r="BZ72" i="60" s="1"/>
  <c r="AD72" i="60"/>
  <c r="BI72" i="60" s="1"/>
  <c r="BY72" i="60" s="1"/>
  <c r="AB72" i="60"/>
  <c r="BG72" i="60" s="1"/>
  <c r="BW72" i="60" s="1"/>
  <c r="Z72" i="60"/>
  <c r="BE72" i="60" s="1"/>
  <c r="BU72" i="60" s="1"/>
  <c r="X72" i="60"/>
  <c r="BC72" i="60" s="1"/>
  <c r="BS72" i="60" s="1"/>
  <c r="W72" i="60"/>
  <c r="BB72" i="60" s="1"/>
  <c r="BR72" i="60" s="1"/>
  <c r="V72" i="60"/>
  <c r="BA72" i="60" s="1"/>
  <c r="AG72" i="60"/>
  <c r="BL72" i="60" s="1"/>
  <c r="CB72" i="60" s="1"/>
  <c r="AC72" i="60"/>
  <c r="BH72" i="60" s="1"/>
  <c r="BX72" i="60" s="1"/>
  <c r="AA72" i="60"/>
  <c r="BF72" i="60" s="1"/>
  <c r="BV72" i="60" s="1"/>
  <c r="AF72" i="60"/>
  <c r="BK72" i="60" s="1"/>
  <c r="CA72" i="60" s="1"/>
  <c r="Y72" i="60"/>
  <c r="BD72" i="60" s="1"/>
  <c r="BT72" i="60" s="1"/>
  <c r="W76" i="60"/>
  <c r="BB76" i="60" s="1"/>
  <c r="BR76" i="60" s="1"/>
  <c r="V76" i="60"/>
  <c r="BA76" i="60" s="1"/>
  <c r="AG76" i="60"/>
  <c r="BL76" i="60" s="1"/>
  <c r="CB76" i="60" s="1"/>
  <c r="AF76" i="60"/>
  <c r="BK76" i="60" s="1"/>
  <c r="CA76" i="60" s="1"/>
  <c r="AD76" i="60"/>
  <c r="BI76" i="60" s="1"/>
  <c r="BY76" i="60" s="1"/>
  <c r="AB76" i="60"/>
  <c r="BG76" i="60" s="1"/>
  <c r="BW76" i="60" s="1"/>
  <c r="AA76" i="60"/>
  <c r="BF76" i="60" s="1"/>
  <c r="BV76" i="60" s="1"/>
  <c r="Y76" i="60"/>
  <c r="BD76" i="60" s="1"/>
  <c r="BT76" i="60" s="1"/>
  <c r="X76" i="60"/>
  <c r="BC76" i="60" s="1"/>
  <c r="BS76" i="60" s="1"/>
  <c r="AE76" i="60"/>
  <c r="BJ76" i="60" s="1"/>
  <c r="BZ76" i="60" s="1"/>
  <c r="AC76" i="60"/>
  <c r="BH76" i="60" s="1"/>
  <c r="BX76" i="60" s="1"/>
  <c r="Z76" i="60"/>
  <c r="BE76" i="60" s="1"/>
  <c r="BU76" i="60" s="1"/>
  <c r="AF79" i="60"/>
  <c r="BK79" i="60" s="1"/>
  <c r="CA79" i="60" s="1"/>
  <c r="AE79" i="60"/>
  <c r="BJ79" i="60" s="1"/>
  <c r="BZ79" i="60" s="1"/>
  <c r="AD79" i="60"/>
  <c r="BI79" i="60" s="1"/>
  <c r="BY79" i="60" s="1"/>
  <c r="Z79" i="60"/>
  <c r="BE79" i="60" s="1"/>
  <c r="BU79" i="60" s="1"/>
  <c r="AB79" i="60"/>
  <c r="BG79" i="60" s="1"/>
  <c r="BW79" i="60" s="1"/>
  <c r="AA79" i="60"/>
  <c r="BF79" i="60" s="1"/>
  <c r="BV79" i="60" s="1"/>
  <c r="Y79" i="60"/>
  <c r="BD79" i="60" s="1"/>
  <c r="BT79" i="60" s="1"/>
  <c r="X79" i="60"/>
  <c r="BC79" i="60" s="1"/>
  <c r="BS79" i="60" s="1"/>
  <c r="V79" i="60"/>
  <c r="BA79" i="60" s="1"/>
  <c r="AG79" i="60"/>
  <c r="BL79" i="60" s="1"/>
  <c r="CB79" i="60" s="1"/>
  <c r="AC79" i="60"/>
  <c r="BH79" i="60" s="1"/>
  <c r="BX79" i="60" s="1"/>
  <c r="W79" i="60"/>
  <c r="BB79" i="60" s="1"/>
  <c r="BR79" i="60" s="1"/>
  <c r="AE78" i="60"/>
  <c r="BJ78" i="60" s="1"/>
  <c r="BZ78" i="60" s="1"/>
  <c r="AC78" i="60"/>
  <c r="BH78" i="60" s="1"/>
  <c r="BX78" i="60" s="1"/>
  <c r="X78" i="60"/>
  <c r="BC78" i="60" s="1"/>
  <c r="BS78" i="60" s="1"/>
  <c r="W78" i="60"/>
  <c r="BB78" i="60" s="1"/>
  <c r="BR78" i="60" s="1"/>
  <c r="V78" i="60"/>
  <c r="BA78" i="60" s="1"/>
  <c r="AG78" i="60"/>
  <c r="BL78" i="60" s="1"/>
  <c r="CB78" i="60" s="1"/>
  <c r="AD78" i="60"/>
  <c r="BI78" i="60" s="1"/>
  <c r="BY78" i="60" s="1"/>
  <c r="AB78" i="60"/>
  <c r="BG78" i="60" s="1"/>
  <c r="BW78" i="60" s="1"/>
  <c r="AA78" i="60"/>
  <c r="BF78" i="60" s="1"/>
  <c r="BV78" i="60" s="1"/>
  <c r="Z78" i="60"/>
  <c r="BE78" i="60" s="1"/>
  <c r="BU78" i="60" s="1"/>
  <c r="Y78" i="60"/>
  <c r="BD78" i="60" s="1"/>
  <c r="BT78" i="60" s="1"/>
  <c r="AF78" i="60"/>
  <c r="BK78" i="60" s="1"/>
  <c r="CA78" i="60" s="1"/>
  <c r="Y83" i="60"/>
  <c r="BD83" i="60" s="1"/>
  <c r="BT83" i="60" s="1"/>
  <c r="X83" i="60"/>
  <c r="BC83" i="60" s="1"/>
  <c r="BS83" i="60" s="1"/>
  <c r="W83" i="60"/>
  <c r="BB83" i="60" s="1"/>
  <c r="BR83" i="60" s="1"/>
  <c r="V83" i="60"/>
  <c r="BA83" i="60" s="1"/>
  <c r="AD83" i="60"/>
  <c r="BI83" i="60" s="1"/>
  <c r="BY83" i="60" s="1"/>
  <c r="AG83" i="60"/>
  <c r="BL83" i="60" s="1"/>
  <c r="CB83" i="60" s="1"/>
  <c r="AF83" i="60"/>
  <c r="BK83" i="60" s="1"/>
  <c r="CA83" i="60" s="1"/>
  <c r="AC83" i="60"/>
  <c r="BH83" i="60" s="1"/>
  <c r="BX83" i="60" s="1"/>
  <c r="AB83" i="60"/>
  <c r="BG83" i="60" s="1"/>
  <c r="BW83" i="60" s="1"/>
  <c r="AA83" i="60"/>
  <c r="BF83" i="60" s="1"/>
  <c r="BV83" i="60" s="1"/>
  <c r="Z83" i="60"/>
  <c r="BE83" i="60" s="1"/>
  <c r="BU83" i="60" s="1"/>
  <c r="AE83" i="60"/>
  <c r="BJ83" i="60" s="1"/>
  <c r="BZ83" i="60" s="1"/>
  <c r="AC86" i="60"/>
  <c r="BH86" i="60" s="1"/>
  <c r="BX86" i="60" s="1"/>
  <c r="AB86" i="60"/>
  <c r="BG86" i="60" s="1"/>
  <c r="BW86" i="60" s="1"/>
  <c r="W86" i="60"/>
  <c r="BB86" i="60" s="1"/>
  <c r="BR86" i="60" s="1"/>
  <c r="V86" i="60"/>
  <c r="BA86" i="60" s="1"/>
  <c r="Z86" i="60"/>
  <c r="BE86" i="60" s="1"/>
  <c r="BU86" i="60" s="1"/>
  <c r="Y86" i="60"/>
  <c r="BD86" i="60" s="1"/>
  <c r="BT86" i="60" s="1"/>
  <c r="X86" i="60"/>
  <c r="BC86" i="60" s="1"/>
  <c r="BS86" i="60" s="1"/>
  <c r="AG86" i="60"/>
  <c r="BL86" i="60" s="1"/>
  <c r="CB86" i="60" s="1"/>
  <c r="AF86" i="60"/>
  <c r="BK86" i="60" s="1"/>
  <c r="CA86" i="60" s="1"/>
  <c r="AE86" i="60"/>
  <c r="BJ86" i="60" s="1"/>
  <c r="BZ86" i="60" s="1"/>
  <c r="AD86" i="60"/>
  <c r="BI86" i="60" s="1"/>
  <c r="BY86" i="60" s="1"/>
  <c r="AA86" i="60"/>
  <c r="BF86" i="60" s="1"/>
  <c r="BV86" i="60" s="1"/>
  <c r="BL15" i="60"/>
  <c r="AT15" i="60"/>
  <c r="B5" i="89"/>
  <c r="BM85" i="60" l="1"/>
  <c r="BQ85" i="60"/>
  <c r="CC85" i="60" s="1"/>
  <c r="BO85" i="60"/>
  <c r="BM84" i="60"/>
  <c r="BO84" i="60"/>
  <c r="BQ84" i="60"/>
  <c r="CC84" i="60" s="1"/>
  <c r="BO87" i="60"/>
  <c r="BQ87" i="60"/>
  <c r="CC87" i="60" s="1"/>
  <c r="BM87" i="60"/>
  <c r="BQ73" i="60"/>
  <c r="CC73" i="60" s="1"/>
  <c r="BO73" i="60"/>
  <c r="BM73" i="60"/>
  <c r="BQ74" i="60"/>
  <c r="CC74" i="60" s="1"/>
  <c r="BO74" i="60"/>
  <c r="BM74" i="60"/>
  <c r="BQ69" i="60"/>
  <c r="CC69" i="60" s="1"/>
  <c r="BO69" i="60"/>
  <c r="BM69" i="60"/>
  <c r="BO89" i="60"/>
  <c r="BM89" i="60"/>
  <c r="BQ89" i="60"/>
  <c r="CC89" i="60" s="1"/>
  <c r="BO88" i="60"/>
  <c r="BQ88" i="60"/>
  <c r="CC88" i="60" s="1"/>
  <c r="BM88" i="60"/>
  <c r="BQ67" i="60"/>
  <c r="CC67" i="60" s="1"/>
  <c r="BO67" i="60"/>
  <c r="BM67" i="60"/>
  <c r="BO72" i="60"/>
  <c r="BM72" i="60"/>
  <c r="BQ72" i="60"/>
  <c r="CC72" i="60" s="1"/>
  <c r="BQ68" i="60"/>
  <c r="CC68" i="60" s="1"/>
  <c r="BO68" i="60"/>
  <c r="BM68" i="60"/>
  <c r="BO71" i="60"/>
  <c r="BQ71" i="60"/>
  <c r="CC71" i="60" s="1"/>
  <c r="BM71" i="60"/>
  <c r="BM66" i="60"/>
  <c r="BO66" i="60"/>
  <c r="BQ66" i="60"/>
  <c r="CC66" i="60" s="1"/>
  <c r="BO77" i="60"/>
  <c r="BM77" i="60"/>
  <c r="BQ77" i="60"/>
  <c r="CC77" i="60" s="1"/>
  <c r="BM90" i="60"/>
  <c r="BQ90" i="60"/>
  <c r="CC90" i="60" s="1"/>
  <c r="BO90" i="60"/>
  <c r="BM65" i="60"/>
  <c r="BQ65" i="60"/>
  <c r="CC65" i="60" s="1"/>
  <c r="BO65" i="60"/>
  <c r="BQ64" i="60"/>
  <c r="CC64" i="60" s="1"/>
  <c r="BO64" i="60"/>
  <c r="BM64" i="60"/>
  <c r="BM70" i="60"/>
  <c r="BQ70" i="60"/>
  <c r="CC70" i="60" s="1"/>
  <c r="BO70" i="60"/>
  <c r="BO78" i="60"/>
  <c r="BQ78" i="60"/>
  <c r="CC78" i="60" s="1"/>
  <c r="BM78" i="60"/>
  <c r="BO83" i="60"/>
  <c r="BM83" i="60"/>
  <c r="BQ83" i="60"/>
  <c r="CC83" i="60" s="1"/>
  <c r="BO82" i="60"/>
  <c r="BM82" i="60"/>
  <c r="BQ82" i="60"/>
  <c r="CC82" i="60" s="1"/>
  <c r="BQ63" i="60"/>
  <c r="CC63" i="60" s="1"/>
  <c r="BO63" i="60"/>
  <c r="BM63" i="60"/>
  <c r="BM86" i="60"/>
  <c r="BQ86" i="60"/>
  <c r="CC86" i="60" s="1"/>
  <c r="BO86" i="60"/>
  <c r="BQ76" i="60"/>
  <c r="CC76" i="60" s="1"/>
  <c r="BO76" i="60"/>
  <c r="BM76" i="60"/>
  <c r="BQ81" i="60"/>
  <c r="CC81" i="60" s="1"/>
  <c r="BM81" i="60"/>
  <c r="BO81" i="60"/>
  <c r="BQ62" i="60"/>
  <c r="CC62" i="60" s="1"/>
  <c r="BO62" i="60"/>
  <c r="BM62" i="60"/>
  <c r="BQ91" i="60"/>
  <c r="CC91" i="60" s="1"/>
  <c r="BM91" i="60"/>
  <c r="BO91" i="60"/>
  <c r="BQ79" i="60"/>
  <c r="CC79" i="60" s="1"/>
  <c r="BO79" i="60"/>
  <c r="BM79" i="60"/>
  <c r="BQ80" i="60"/>
  <c r="CC80" i="60" s="1"/>
  <c r="BO80" i="60"/>
  <c r="BM80" i="60"/>
  <c r="BQ75" i="60"/>
  <c r="CC75" i="60" s="1"/>
  <c r="BM75" i="60"/>
  <c r="BO75" i="60"/>
  <c r="BQ61" i="60"/>
  <c r="CC61" i="60" s="1"/>
  <c r="BO61" i="60"/>
  <c r="BM61" i="60"/>
  <c r="Q28" i="60"/>
  <c r="Q35" i="60"/>
  <c r="Q60" i="60"/>
  <c r="Q31" i="60"/>
  <c r="Q34" i="60"/>
  <c r="Q27" i="60"/>
  <c r="Q33" i="60"/>
  <c r="Q24" i="60"/>
  <c r="Q42" i="60"/>
  <c r="Q18" i="60"/>
  <c r="Q21" i="60"/>
  <c r="Q54" i="60"/>
  <c r="Q30" i="60"/>
  <c r="Q17" i="60"/>
  <c r="Q58" i="60"/>
  <c r="Q43" i="60"/>
  <c r="Q38" i="60"/>
  <c r="Q47" i="60"/>
  <c r="Q39" i="60"/>
  <c r="Q44" i="60"/>
  <c r="Q45" i="60"/>
  <c r="Q37" i="60"/>
  <c r="Q46" i="60"/>
  <c r="Q59" i="60"/>
  <c r="Q57" i="60"/>
  <c r="Q51" i="60"/>
  <c r="Q56" i="60"/>
  <c r="Q55" i="60"/>
  <c r="Q52" i="60"/>
  <c r="Q23" i="60"/>
  <c r="Q49" i="60"/>
  <c r="Q41" i="60"/>
  <c r="Q50" i="60"/>
  <c r="Q53" i="60"/>
  <c r="Q48" i="60"/>
  <c r="Q29" i="60"/>
  <c r="Q22" i="60"/>
  <c r="Q40" i="60"/>
  <c r="Q36" i="60"/>
  <c r="Q19" i="60"/>
  <c r="Q25" i="60"/>
  <c r="Q26" i="60"/>
  <c r="Q32" i="60"/>
  <c r="Q20" i="60"/>
  <c r="B104" i="89"/>
  <c r="B104" i="96"/>
  <c r="B102" i="89"/>
  <c r="B102" i="96"/>
  <c r="B101" i="89"/>
  <c r="B101" i="96"/>
  <c r="B103" i="89"/>
  <c r="B103" i="96"/>
  <c r="B88" i="89"/>
  <c r="B88" i="96"/>
  <c r="B96" i="89"/>
  <c r="B96" i="96"/>
  <c r="B95" i="89"/>
  <c r="B95" i="96"/>
  <c r="B91" i="96"/>
  <c r="B91" i="89"/>
  <c r="B92" i="89"/>
  <c r="B92" i="96"/>
  <c r="B99" i="89"/>
  <c r="B99" i="96"/>
  <c r="B83" i="89"/>
  <c r="B83" i="96"/>
  <c r="B86" i="96"/>
  <c r="B86" i="89"/>
  <c r="B100" i="89"/>
  <c r="B100" i="96"/>
  <c r="B84" i="89"/>
  <c r="B84" i="96"/>
  <c r="B87" i="89"/>
  <c r="B87" i="96"/>
  <c r="B98" i="89"/>
  <c r="B98" i="96"/>
  <c r="B94" i="96"/>
  <c r="B94" i="89"/>
  <c r="B90" i="89"/>
  <c r="B90" i="96"/>
  <c r="B82" i="89"/>
  <c r="B82" i="96"/>
  <c r="B97" i="89"/>
  <c r="B97" i="96"/>
  <c r="B93" i="89"/>
  <c r="B93" i="96"/>
  <c r="B89" i="89"/>
  <c r="B89" i="96"/>
  <c r="B85" i="89"/>
  <c r="B85" i="96"/>
  <c r="B68" i="89"/>
  <c r="B68" i="96"/>
  <c r="B52" i="89"/>
  <c r="B52" i="96"/>
  <c r="B36" i="89"/>
  <c r="B36" i="96"/>
  <c r="B80" i="89"/>
  <c r="B80" i="96"/>
  <c r="B64" i="89"/>
  <c r="B64" i="96"/>
  <c r="B48" i="89"/>
  <c r="B48" i="96"/>
  <c r="B32" i="89"/>
  <c r="B32" i="96"/>
  <c r="B67" i="89"/>
  <c r="B67" i="96"/>
  <c r="B47" i="89"/>
  <c r="B47" i="96"/>
  <c r="B76" i="96"/>
  <c r="B76" i="89"/>
  <c r="B60" i="96"/>
  <c r="B60" i="89"/>
  <c r="B44" i="96"/>
  <c r="B44" i="89"/>
  <c r="B79" i="89"/>
  <c r="B79" i="96"/>
  <c r="B71" i="89"/>
  <c r="B71" i="96"/>
  <c r="B59" i="89"/>
  <c r="B59" i="96"/>
  <c r="B51" i="89"/>
  <c r="B51" i="96"/>
  <c r="B39" i="89"/>
  <c r="B39" i="96"/>
  <c r="B78" i="89"/>
  <c r="B78" i="96"/>
  <c r="B74" i="89"/>
  <c r="B74" i="96"/>
  <c r="B70" i="89"/>
  <c r="B70" i="96"/>
  <c r="B66" i="89"/>
  <c r="B66" i="96"/>
  <c r="B62" i="89"/>
  <c r="B62" i="96"/>
  <c r="B58" i="89"/>
  <c r="B58" i="96"/>
  <c r="B54" i="89"/>
  <c r="B54" i="96"/>
  <c r="B50" i="89"/>
  <c r="B50" i="96"/>
  <c r="B46" i="89"/>
  <c r="B46" i="96"/>
  <c r="B42" i="89"/>
  <c r="B42" i="96"/>
  <c r="B38" i="89"/>
  <c r="B38" i="96"/>
  <c r="B34" i="89"/>
  <c r="B34" i="96"/>
  <c r="B72" i="89"/>
  <c r="B72" i="96"/>
  <c r="B56" i="89"/>
  <c r="B56" i="96"/>
  <c r="B40" i="89"/>
  <c r="B40" i="96"/>
  <c r="B75" i="89"/>
  <c r="B75" i="96"/>
  <c r="B63" i="89"/>
  <c r="B63" i="96"/>
  <c r="B55" i="89"/>
  <c r="B55" i="96"/>
  <c r="B43" i="89"/>
  <c r="B43" i="96"/>
  <c r="B35" i="89"/>
  <c r="B35" i="96"/>
  <c r="B81" i="89"/>
  <c r="B81" i="96"/>
  <c r="B77" i="96"/>
  <c r="B77" i="89"/>
  <c r="B73" i="89"/>
  <c r="B73" i="96"/>
  <c r="B69" i="89"/>
  <c r="B69" i="96"/>
  <c r="B65" i="89"/>
  <c r="B65" i="96"/>
  <c r="B61" i="96"/>
  <c r="B61" i="89"/>
  <c r="B57" i="89"/>
  <c r="B57" i="96"/>
  <c r="B53" i="89"/>
  <c r="B53" i="96"/>
  <c r="B49" i="89"/>
  <c r="B49" i="96"/>
  <c r="B45" i="96"/>
  <c r="B45" i="89"/>
  <c r="B41" i="89"/>
  <c r="B41" i="96"/>
  <c r="B37" i="89"/>
  <c r="B37" i="96"/>
  <c r="B33" i="89"/>
  <c r="B33" i="96"/>
  <c r="B28" i="89"/>
  <c r="B28" i="96"/>
  <c r="B24" i="89"/>
  <c r="B24" i="96"/>
  <c r="B20" i="89"/>
  <c r="B20" i="96"/>
  <c r="B16" i="96"/>
  <c r="B16" i="89"/>
  <c r="B12" i="89"/>
  <c r="B12" i="96"/>
  <c r="B8" i="89"/>
  <c r="B8" i="96"/>
  <c r="B31" i="89"/>
  <c r="B31" i="96"/>
  <c r="B27" i="89"/>
  <c r="B27" i="96"/>
  <c r="B23" i="89"/>
  <c r="B23" i="96"/>
  <c r="B19" i="89"/>
  <c r="B19" i="96"/>
  <c r="B15" i="89"/>
  <c r="B15" i="96"/>
  <c r="B11" i="89"/>
  <c r="B11" i="96"/>
  <c r="B7" i="89"/>
  <c r="B7" i="96"/>
  <c r="B30" i="89"/>
  <c r="B30" i="96"/>
  <c r="B26" i="89"/>
  <c r="B26" i="96"/>
  <c r="B22" i="89"/>
  <c r="B22" i="96"/>
  <c r="B18" i="89"/>
  <c r="B18" i="96"/>
  <c r="B14" i="89"/>
  <c r="B14" i="96"/>
  <c r="B10" i="89"/>
  <c r="B10" i="96"/>
  <c r="B6" i="89"/>
  <c r="B6" i="96"/>
  <c r="B29" i="89"/>
  <c r="B29" i="96"/>
  <c r="B25" i="89"/>
  <c r="B25" i="96"/>
  <c r="B21" i="89"/>
  <c r="B21" i="96"/>
  <c r="B17" i="89"/>
  <c r="B17" i="96"/>
  <c r="B13" i="89"/>
  <c r="B13" i="96"/>
  <c r="B9" i="89"/>
  <c r="B9" i="96"/>
  <c r="E7" i="63"/>
  <c r="B5" i="96"/>
  <c r="Y36" i="60" l="1"/>
  <c r="BD36" i="60" s="1"/>
  <c r="BT36" i="60" s="1"/>
  <c r="X36" i="60"/>
  <c r="BC36" i="60" s="1"/>
  <c r="BS36" i="60" s="1"/>
  <c r="W36" i="60"/>
  <c r="BB36" i="60" s="1"/>
  <c r="BR36" i="60" s="1"/>
  <c r="V36" i="60"/>
  <c r="BA36" i="60" s="1"/>
  <c r="AG36" i="60"/>
  <c r="BL36" i="60" s="1"/>
  <c r="CB36" i="60" s="1"/>
  <c r="AF36" i="60"/>
  <c r="BK36" i="60" s="1"/>
  <c r="CA36" i="60" s="1"/>
  <c r="AE36" i="60"/>
  <c r="BJ36" i="60" s="1"/>
  <c r="BZ36" i="60" s="1"/>
  <c r="AD36" i="60"/>
  <c r="BI36" i="60" s="1"/>
  <c r="BY36" i="60" s="1"/>
  <c r="AC36" i="60"/>
  <c r="BH36" i="60" s="1"/>
  <c r="BX36" i="60" s="1"/>
  <c r="AA36" i="60"/>
  <c r="BF36" i="60" s="1"/>
  <c r="BV36" i="60" s="1"/>
  <c r="AB36" i="60"/>
  <c r="BG36" i="60" s="1"/>
  <c r="BW36" i="60" s="1"/>
  <c r="Z36" i="60"/>
  <c r="BE36" i="60" s="1"/>
  <c r="BU36" i="60" s="1"/>
  <c r="AC56" i="60"/>
  <c r="BH56" i="60" s="1"/>
  <c r="BX56" i="60" s="1"/>
  <c r="AB56" i="60"/>
  <c r="BG56" i="60" s="1"/>
  <c r="BW56" i="60" s="1"/>
  <c r="AA56" i="60"/>
  <c r="BF56" i="60" s="1"/>
  <c r="BV56" i="60" s="1"/>
  <c r="Z56" i="60"/>
  <c r="BE56" i="60" s="1"/>
  <c r="BU56" i="60" s="1"/>
  <c r="X56" i="60"/>
  <c r="BC56" i="60" s="1"/>
  <c r="BS56" i="60" s="1"/>
  <c r="V56" i="60"/>
  <c r="BA56" i="60" s="1"/>
  <c r="AG56" i="60"/>
  <c r="BL56" i="60" s="1"/>
  <c r="CB56" i="60" s="1"/>
  <c r="AF56" i="60"/>
  <c r="BK56" i="60" s="1"/>
  <c r="CA56" i="60" s="1"/>
  <c r="AE56" i="60"/>
  <c r="BJ56" i="60" s="1"/>
  <c r="BZ56" i="60" s="1"/>
  <c r="W56" i="60"/>
  <c r="BB56" i="60" s="1"/>
  <c r="BR56" i="60" s="1"/>
  <c r="AD56" i="60"/>
  <c r="BI56" i="60" s="1"/>
  <c r="BY56" i="60" s="1"/>
  <c r="Y56" i="60"/>
  <c r="BD56" i="60" s="1"/>
  <c r="BT56" i="60" s="1"/>
  <c r="AE58" i="60"/>
  <c r="BJ58" i="60" s="1"/>
  <c r="BZ58" i="60" s="1"/>
  <c r="AD58" i="60"/>
  <c r="BI58" i="60" s="1"/>
  <c r="BY58" i="60" s="1"/>
  <c r="AC58" i="60"/>
  <c r="BH58" i="60" s="1"/>
  <c r="BX58" i="60" s="1"/>
  <c r="AB58" i="60"/>
  <c r="BG58" i="60" s="1"/>
  <c r="BW58" i="60" s="1"/>
  <c r="AA58" i="60"/>
  <c r="BF58" i="60" s="1"/>
  <c r="BV58" i="60" s="1"/>
  <c r="Z58" i="60"/>
  <c r="BE58" i="60" s="1"/>
  <c r="BU58" i="60" s="1"/>
  <c r="X58" i="60"/>
  <c r="BC58" i="60" s="1"/>
  <c r="BS58" i="60" s="1"/>
  <c r="AG58" i="60"/>
  <c r="BL58" i="60" s="1"/>
  <c r="CB58" i="60" s="1"/>
  <c r="AF58" i="60"/>
  <c r="BK58" i="60" s="1"/>
  <c r="CA58" i="60" s="1"/>
  <c r="Y58" i="60"/>
  <c r="BD58" i="60" s="1"/>
  <c r="BT58" i="60" s="1"/>
  <c r="W58" i="60"/>
  <c r="BB58" i="60" s="1"/>
  <c r="BR58" i="60" s="1"/>
  <c r="V58" i="60"/>
  <c r="BA58" i="60" s="1"/>
  <c r="AG60" i="60"/>
  <c r="BL60" i="60" s="1"/>
  <c r="CB60" i="60" s="1"/>
  <c r="AF60" i="60"/>
  <c r="BK60" i="60" s="1"/>
  <c r="CA60" i="60" s="1"/>
  <c r="AE60" i="60"/>
  <c r="BJ60" i="60" s="1"/>
  <c r="BZ60" i="60" s="1"/>
  <c r="AD60" i="60"/>
  <c r="BI60" i="60" s="1"/>
  <c r="BY60" i="60" s="1"/>
  <c r="AC60" i="60"/>
  <c r="BH60" i="60" s="1"/>
  <c r="BX60" i="60" s="1"/>
  <c r="AB60" i="60"/>
  <c r="BG60" i="60" s="1"/>
  <c r="BW60" i="60" s="1"/>
  <c r="Z60" i="60"/>
  <c r="BE60" i="60" s="1"/>
  <c r="BU60" i="60" s="1"/>
  <c r="AA60" i="60"/>
  <c r="BF60" i="60" s="1"/>
  <c r="BV60" i="60" s="1"/>
  <c r="Y60" i="60"/>
  <c r="BD60" i="60" s="1"/>
  <c r="BT60" i="60" s="1"/>
  <c r="V60" i="60"/>
  <c r="BA60" i="60" s="1"/>
  <c r="X60" i="60"/>
  <c r="BC60" i="60" s="1"/>
  <c r="BS60" i="60" s="1"/>
  <c r="W60" i="60"/>
  <c r="BB60" i="60" s="1"/>
  <c r="BR60" i="60" s="1"/>
  <c r="AD29" i="60"/>
  <c r="BI29" i="60" s="1"/>
  <c r="BY29" i="60" s="1"/>
  <c r="AC29" i="60"/>
  <c r="BH29" i="60" s="1"/>
  <c r="BX29" i="60" s="1"/>
  <c r="AB29" i="60"/>
  <c r="BG29" i="60" s="1"/>
  <c r="BW29" i="60" s="1"/>
  <c r="AA29" i="60"/>
  <c r="BF29" i="60" s="1"/>
  <c r="BV29" i="60" s="1"/>
  <c r="Z29" i="60"/>
  <c r="BE29" i="60" s="1"/>
  <c r="BU29" i="60" s="1"/>
  <c r="X29" i="60"/>
  <c r="BC29" i="60" s="1"/>
  <c r="BS29" i="60" s="1"/>
  <c r="W29" i="60"/>
  <c r="BB29" i="60" s="1"/>
  <c r="BR29" i="60" s="1"/>
  <c r="Y29" i="60"/>
  <c r="BD29" i="60" s="1"/>
  <c r="BT29" i="60" s="1"/>
  <c r="V29" i="60"/>
  <c r="BA29" i="60" s="1"/>
  <c r="AG29" i="60"/>
  <c r="BL29" i="60" s="1"/>
  <c r="CB29" i="60" s="1"/>
  <c r="AF29" i="60"/>
  <c r="BK29" i="60" s="1"/>
  <c r="CA29" i="60" s="1"/>
  <c r="AE29" i="60"/>
  <c r="BJ29" i="60" s="1"/>
  <c r="BZ29" i="60" s="1"/>
  <c r="AC40" i="60"/>
  <c r="BH40" i="60" s="1"/>
  <c r="BX40" i="60" s="1"/>
  <c r="AB40" i="60"/>
  <c r="BG40" i="60" s="1"/>
  <c r="BW40" i="60" s="1"/>
  <c r="AA40" i="60"/>
  <c r="BF40" i="60" s="1"/>
  <c r="BV40" i="60" s="1"/>
  <c r="Z40" i="60"/>
  <c r="BE40" i="60" s="1"/>
  <c r="BU40" i="60" s="1"/>
  <c r="Y40" i="60"/>
  <c r="BD40" i="60" s="1"/>
  <c r="BT40" i="60" s="1"/>
  <c r="X40" i="60"/>
  <c r="BC40" i="60" s="1"/>
  <c r="BS40" i="60" s="1"/>
  <c r="W40" i="60"/>
  <c r="BB40" i="60" s="1"/>
  <c r="BR40" i="60" s="1"/>
  <c r="V40" i="60"/>
  <c r="BA40" i="60" s="1"/>
  <c r="AG40" i="60"/>
  <c r="BL40" i="60" s="1"/>
  <c r="CB40" i="60" s="1"/>
  <c r="AF40" i="60"/>
  <c r="BK40" i="60" s="1"/>
  <c r="CA40" i="60" s="1"/>
  <c r="AE40" i="60"/>
  <c r="BJ40" i="60" s="1"/>
  <c r="BZ40" i="60" s="1"/>
  <c r="AD40" i="60"/>
  <c r="BI40" i="60" s="1"/>
  <c r="BY40" i="60" s="1"/>
  <c r="X51" i="60"/>
  <c r="BC51" i="60" s="1"/>
  <c r="BS51" i="60" s="1"/>
  <c r="V51" i="60"/>
  <c r="BA51" i="60" s="1"/>
  <c r="W51" i="60"/>
  <c r="BB51" i="60" s="1"/>
  <c r="BR51" i="60" s="1"/>
  <c r="AG51" i="60"/>
  <c r="BL51" i="60" s="1"/>
  <c r="CB51" i="60" s="1"/>
  <c r="AD51" i="60"/>
  <c r="BI51" i="60" s="1"/>
  <c r="BY51" i="60" s="1"/>
  <c r="AC51" i="60"/>
  <c r="BH51" i="60" s="1"/>
  <c r="BX51" i="60" s="1"/>
  <c r="AA51" i="60"/>
  <c r="BF51" i="60" s="1"/>
  <c r="BV51" i="60" s="1"/>
  <c r="Z51" i="60"/>
  <c r="BE51" i="60" s="1"/>
  <c r="BU51" i="60" s="1"/>
  <c r="Y51" i="60"/>
  <c r="BD51" i="60" s="1"/>
  <c r="BT51" i="60" s="1"/>
  <c r="AF51" i="60"/>
  <c r="BK51" i="60" s="1"/>
  <c r="CA51" i="60" s="1"/>
  <c r="AE51" i="60"/>
  <c r="BJ51" i="60" s="1"/>
  <c r="BZ51" i="60" s="1"/>
  <c r="AB51" i="60"/>
  <c r="BG51" i="60" s="1"/>
  <c r="BW51" i="60" s="1"/>
  <c r="AC17" i="60"/>
  <c r="BH17" i="60" s="1"/>
  <c r="BX17" i="60" s="1"/>
  <c r="W17" i="60"/>
  <c r="BB17" i="60" s="1"/>
  <c r="BR17" i="60" s="1"/>
  <c r="AG17" i="60"/>
  <c r="BL17" i="60" s="1"/>
  <c r="CB17" i="60" s="1"/>
  <c r="AB17" i="60"/>
  <c r="BG17" i="60" s="1"/>
  <c r="BW17" i="60" s="1"/>
  <c r="AF17" i="60"/>
  <c r="BK17" i="60" s="1"/>
  <c r="CA17" i="60" s="1"/>
  <c r="AE17" i="60"/>
  <c r="BJ17" i="60" s="1"/>
  <c r="BZ17" i="60" s="1"/>
  <c r="AD17" i="60"/>
  <c r="BI17" i="60" s="1"/>
  <c r="BY17" i="60" s="1"/>
  <c r="Z17" i="60"/>
  <c r="BE17" i="60" s="1"/>
  <c r="BU17" i="60" s="1"/>
  <c r="X17" i="60"/>
  <c r="BC17" i="60" s="1"/>
  <c r="BS17" i="60" s="1"/>
  <c r="BA17" i="60"/>
  <c r="AA17" i="60"/>
  <c r="BF17" i="60" s="1"/>
  <c r="BV17" i="60" s="1"/>
  <c r="Y17" i="60"/>
  <c r="BD17" i="60" s="1"/>
  <c r="BT17" i="60" s="1"/>
  <c r="X35" i="60"/>
  <c r="BC35" i="60" s="1"/>
  <c r="BS35" i="60" s="1"/>
  <c r="W35" i="60"/>
  <c r="BB35" i="60" s="1"/>
  <c r="BR35" i="60" s="1"/>
  <c r="V35" i="60"/>
  <c r="BA35" i="60" s="1"/>
  <c r="AG35" i="60"/>
  <c r="BL35" i="60" s="1"/>
  <c r="CB35" i="60" s="1"/>
  <c r="AF35" i="60"/>
  <c r="BK35" i="60" s="1"/>
  <c r="CA35" i="60" s="1"/>
  <c r="AE35" i="60"/>
  <c r="BJ35" i="60" s="1"/>
  <c r="BZ35" i="60" s="1"/>
  <c r="AD35" i="60"/>
  <c r="BI35" i="60" s="1"/>
  <c r="BY35" i="60" s="1"/>
  <c r="AC35" i="60"/>
  <c r="BH35" i="60" s="1"/>
  <c r="BX35" i="60" s="1"/>
  <c r="AB35" i="60"/>
  <c r="BG35" i="60" s="1"/>
  <c r="BW35" i="60" s="1"/>
  <c r="Z35" i="60"/>
  <c r="BE35" i="60" s="1"/>
  <c r="BU35" i="60" s="1"/>
  <c r="AA35" i="60"/>
  <c r="BF35" i="60" s="1"/>
  <c r="BV35" i="60" s="1"/>
  <c r="Y35" i="60"/>
  <c r="BD35" i="60" s="1"/>
  <c r="BT35" i="60" s="1"/>
  <c r="AF59" i="60"/>
  <c r="BK59" i="60" s="1"/>
  <c r="CA59" i="60" s="1"/>
  <c r="AE59" i="60"/>
  <c r="BJ59" i="60" s="1"/>
  <c r="BZ59" i="60" s="1"/>
  <c r="AD59" i="60"/>
  <c r="BI59" i="60" s="1"/>
  <c r="BY59" i="60" s="1"/>
  <c r="AC59" i="60"/>
  <c r="BH59" i="60" s="1"/>
  <c r="BX59" i="60" s="1"/>
  <c r="AB59" i="60"/>
  <c r="BG59" i="60" s="1"/>
  <c r="BW59" i="60" s="1"/>
  <c r="AA59" i="60"/>
  <c r="BF59" i="60" s="1"/>
  <c r="BV59" i="60" s="1"/>
  <c r="Y59" i="60"/>
  <c r="BD59" i="60" s="1"/>
  <c r="BT59" i="60" s="1"/>
  <c r="X59" i="60"/>
  <c r="BC59" i="60" s="1"/>
  <c r="BS59" i="60" s="1"/>
  <c r="W59" i="60"/>
  <c r="BB59" i="60" s="1"/>
  <c r="BR59" i="60" s="1"/>
  <c r="AG59" i="60"/>
  <c r="BL59" i="60" s="1"/>
  <c r="CB59" i="60" s="1"/>
  <c r="Z59" i="60"/>
  <c r="BE59" i="60" s="1"/>
  <c r="BU59" i="60" s="1"/>
  <c r="V59" i="60"/>
  <c r="BA59" i="60" s="1"/>
  <c r="W22" i="60"/>
  <c r="BB22" i="60" s="1"/>
  <c r="BR22" i="60" s="1"/>
  <c r="V22" i="60"/>
  <c r="BA22" i="60" s="1"/>
  <c r="AG22" i="60"/>
  <c r="BL22" i="60" s="1"/>
  <c r="CB22" i="60" s="1"/>
  <c r="AF22" i="60"/>
  <c r="BK22" i="60" s="1"/>
  <c r="CA22" i="60" s="1"/>
  <c r="AC22" i="60"/>
  <c r="BH22" i="60" s="1"/>
  <c r="BX22" i="60" s="1"/>
  <c r="AB22" i="60"/>
  <c r="BG22" i="60" s="1"/>
  <c r="BW22" i="60" s="1"/>
  <c r="AE22" i="60"/>
  <c r="BJ22" i="60" s="1"/>
  <c r="BZ22" i="60" s="1"/>
  <c r="AD22" i="60"/>
  <c r="BI22" i="60" s="1"/>
  <c r="BY22" i="60" s="1"/>
  <c r="Z22" i="60"/>
  <c r="BE22" i="60" s="1"/>
  <c r="BU22" i="60" s="1"/>
  <c r="AA22" i="60"/>
  <c r="BF22" i="60" s="1"/>
  <c r="BV22" i="60" s="1"/>
  <c r="Y22" i="60"/>
  <c r="BD22" i="60" s="1"/>
  <c r="BT22" i="60" s="1"/>
  <c r="X22" i="60"/>
  <c r="BC22" i="60" s="1"/>
  <c r="BS22" i="60" s="1"/>
  <c r="AD57" i="60"/>
  <c r="BI57" i="60" s="1"/>
  <c r="BY57" i="60" s="1"/>
  <c r="AC57" i="60"/>
  <c r="BH57" i="60" s="1"/>
  <c r="BX57" i="60" s="1"/>
  <c r="AB57" i="60"/>
  <c r="BG57" i="60" s="1"/>
  <c r="BW57" i="60" s="1"/>
  <c r="AA57" i="60"/>
  <c r="BF57" i="60" s="1"/>
  <c r="BV57" i="60" s="1"/>
  <c r="Z57" i="60"/>
  <c r="BE57" i="60" s="1"/>
  <c r="BU57" i="60" s="1"/>
  <c r="Y57" i="60"/>
  <c r="BD57" i="60" s="1"/>
  <c r="BT57" i="60" s="1"/>
  <c r="W57" i="60"/>
  <c r="BB57" i="60" s="1"/>
  <c r="BR57" i="60" s="1"/>
  <c r="X57" i="60"/>
  <c r="BC57" i="60" s="1"/>
  <c r="BS57" i="60" s="1"/>
  <c r="V57" i="60"/>
  <c r="BA57" i="60" s="1"/>
  <c r="AG57" i="60"/>
  <c r="BL57" i="60" s="1"/>
  <c r="CB57" i="60" s="1"/>
  <c r="AF57" i="60"/>
  <c r="BK57" i="60" s="1"/>
  <c r="CA57" i="60" s="1"/>
  <c r="AE57" i="60"/>
  <c r="BJ57" i="60" s="1"/>
  <c r="BZ57" i="60" s="1"/>
  <c r="AE30" i="60"/>
  <c r="BJ30" i="60" s="1"/>
  <c r="BZ30" i="60" s="1"/>
  <c r="AD30" i="60"/>
  <c r="BI30" i="60" s="1"/>
  <c r="BY30" i="60" s="1"/>
  <c r="AC30" i="60"/>
  <c r="BH30" i="60" s="1"/>
  <c r="BX30" i="60" s="1"/>
  <c r="AB30" i="60"/>
  <c r="BG30" i="60" s="1"/>
  <c r="BW30" i="60" s="1"/>
  <c r="AA30" i="60"/>
  <c r="BF30" i="60" s="1"/>
  <c r="BV30" i="60" s="1"/>
  <c r="Y30" i="60"/>
  <c r="BD30" i="60" s="1"/>
  <c r="BT30" i="60" s="1"/>
  <c r="X30" i="60"/>
  <c r="BC30" i="60" s="1"/>
  <c r="BS30" i="60" s="1"/>
  <c r="AF30" i="60"/>
  <c r="BK30" i="60" s="1"/>
  <c r="CA30" i="60" s="1"/>
  <c r="W30" i="60"/>
  <c r="BB30" i="60" s="1"/>
  <c r="BR30" i="60" s="1"/>
  <c r="V30" i="60"/>
  <c r="BA30" i="60" s="1"/>
  <c r="AG30" i="60"/>
  <c r="BL30" i="60" s="1"/>
  <c r="CB30" i="60" s="1"/>
  <c r="Z30" i="60"/>
  <c r="BE30" i="60" s="1"/>
  <c r="BU30" i="60" s="1"/>
  <c r="AC28" i="60"/>
  <c r="BH28" i="60" s="1"/>
  <c r="BX28" i="60" s="1"/>
  <c r="AB28" i="60"/>
  <c r="BG28" i="60" s="1"/>
  <c r="BW28" i="60" s="1"/>
  <c r="AA28" i="60"/>
  <c r="BF28" i="60" s="1"/>
  <c r="BV28" i="60" s="1"/>
  <c r="Z28" i="60"/>
  <c r="BE28" i="60" s="1"/>
  <c r="BU28" i="60" s="1"/>
  <c r="Y28" i="60"/>
  <c r="BD28" i="60" s="1"/>
  <c r="BT28" i="60" s="1"/>
  <c r="W28" i="60"/>
  <c r="BB28" i="60" s="1"/>
  <c r="BR28" i="60" s="1"/>
  <c r="V28" i="60"/>
  <c r="BA28" i="60" s="1"/>
  <c r="AG28" i="60"/>
  <c r="BL28" i="60" s="1"/>
  <c r="CB28" i="60" s="1"/>
  <c r="AF28" i="60"/>
  <c r="BK28" i="60" s="1"/>
  <c r="CA28" i="60" s="1"/>
  <c r="AE28" i="60"/>
  <c r="BJ28" i="60" s="1"/>
  <c r="BZ28" i="60" s="1"/>
  <c r="AD28" i="60"/>
  <c r="BI28" i="60" s="1"/>
  <c r="BY28" i="60" s="1"/>
  <c r="X28" i="60"/>
  <c r="BC28" i="60" s="1"/>
  <c r="BS28" i="60" s="1"/>
  <c r="W48" i="60"/>
  <c r="BB48" i="60" s="1"/>
  <c r="BR48" i="60" s="1"/>
  <c r="AG48" i="60"/>
  <c r="BL48" i="60" s="1"/>
  <c r="CB48" i="60" s="1"/>
  <c r="AC48" i="60"/>
  <c r="BH48" i="60" s="1"/>
  <c r="BX48" i="60" s="1"/>
  <c r="AF48" i="60"/>
  <c r="BK48" i="60" s="1"/>
  <c r="CA48" i="60" s="1"/>
  <c r="AE48" i="60"/>
  <c r="BJ48" i="60" s="1"/>
  <c r="BZ48" i="60" s="1"/>
  <c r="AD48" i="60"/>
  <c r="BI48" i="60" s="1"/>
  <c r="BY48" i="60" s="1"/>
  <c r="AB48" i="60"/>
  <c r="BG48" i="60" s="1"/>
  <c r="BW48" i="60" s="1"/>
  <c r="AA48" i="60"/>
  <c r="BF48" i="60" s="1"/>
  <c r="BV48" i="60" s="1"/>
  <c r="Z48" i="60"/>
  <c r="BE48" i="60" s="1"/>
  <c r="BU48" i="60" s="1"/>
  <c r="Y48" i="60"/>
  <c r="BD48" i="60" s="1"/>
  <c r="BT48" i="60" s="1"/>
  <c r="X48" i="60"/>
  <c r="BC48" i="60" s="1"/>
  <c r="BS48" i="60" s="1"/>
  <c r="V48" i="60"/>
  <c r="BA48" i="60" s="1"/>
  <c r="AG46" i="60"/>
  <c r="BL46" i="60" s="1"/>
  <c r="CB46" i="60" s="1"/>
  <c r="AE46" i="60"/>
  <c r="BJ46" i="60" s="1"/>
  <c r="BZ46" i="60" s="1"/>
  <c r="AA46" i="60"/>
  <c r="BF46" i="60" s="1"/>
  <c r="BV46" i="60" s="1"/>
  <c r="Y46" i="60"/>
  <c r="BD46" i="60" s="1"/>
  <c r="BT46" i="60" s="1"/>
  <c r="X46" i="60"/>
  <c r="BC46" i="60" s="1"/>
  <c r="BS46" i="60" s="1"/>
  <c r="W46" i="60"/>
  <c r="BB46" i="60" s="1"/>
  <c r="BR46" i="60" s="1"/>
  <c r="V46" i="60"/>
  <c r="BA46" i="60" s="1"/>
  <c r="AF46" i="60"/>
  <c r="BK46" i="60" s="1"/>
  <c r="CA46" i="60" s="1"/>
  <c r="AC46" i="60"/>
  <c r="BH46" i="60" s="1"/>
  <c r="BX46" i="60" s="1"/>
  <c r="Z46" i="60"/>
  <c r="BE46" i="60" s="1"/>
  <c r="BU46" i="60" s="1"/>
  <c r="AD46" i="60"/>
  <c r="BI46" i="60" s="1"/>
  <c r="BY46" i="60" s="1"/>
  <c r="AB46" i="60"/>
  <c r="BG46" i="60" s="1"/>
  <c r="BW46" i="60" s="1"/>
  <c r="V21" i="60"/>
  <c r="BA21" i="60" s="1"/>
  <c r="AG21" i="60"/>
  <c r="BL21" i="60" s="1"/>
  <c r="CB21" i="60" s="1"/>
  <c r="AF21" i="60"/>
  <c r="BK21" i="60" s="1"/>
  <c r="CA21" i="60" s="1"/>
  <c r="AE21" i="60"/>
  <c r="BJ21" i="60" s="1"/>
  <c r="BZ21" i="60" s="1"/>
  <c r="AA21" i="60"/>
  <c r="BF21" i="60" s="1"/>
  <c r="BV21" i="60" s="1"/>
  <c r="AD21" i="60"/>
  <c r="BI21" i="60" s="1"/>
  <c r="BY21" i="60" s="1"/>
  <c r="AC21" i="60"/>
  <c r="BH21" i="60" s="1"/>
  <c r="BX21" i="60" s="1"/>
  <c r="AB21" i="60"/>
  <c r="BG21" i="60" s="1"/>
  <c r="BW21" i="60" s="1"/>
  <c r="Z21" i="60"/>
  <c r="BE21" i="60" s="1"/>
  <c r="BU21" i="60" s="1"/>
  <c r="Y21" i="60"/>
  <c r="BD21" i="60" s="1"/>
  <c r="BT21" i="60" s="1"/>
  <c r="X21" i="60"/>
  <c r="BC21" i="60" s="1"/>
  <c r="BS21" i="60" s="1"/>
  <c r="W21" i="60"/>
  <c r="BB21" i="60" s="1"/>
  <c r="BR21" i="60" s="1"/>
  <c r="Z53" i="60"/>
  <c r="BE53" i="60" s="1"/>
  <c r="BU53" i="60" s="1"/>
  <c r="X53" i="60"/>
  <c r="BC53" i="60" s="1"/>
  <c r="BS53" i="60" s="1"/>
  <c r="AG53" i="60"/>
  <c r="BL53" i="60" s="1"/>
  <c r="CB53" i="60" s="1"/>
  <c r="AE53" i="60"/>
  <c r="BJ53" i="60" s="1"/>
  <c r="BZ53" i="60" s="1"/>
  <c r="V53" i="60"/>
  <c r="BA53" i="60" s="1"/>
  <c r="AD53" i="60"/>
  <c r="BI53" i="60" s="1"/>
  <c r="BY53" i="60" s="1"/>
  <c r="AC53" i="60"/>
  <c r="BH53" i="60" s="1"/>
  <c r="BX53" i="60" s="1"/>
  <c r="AF53" i="60"/>
  <c r="BK53" i="60" s="1"/>
  <c r="CA53" i="60" s="1"/>
  <c r="AB53" i="60"/>
  <c r="BG53" i="60" s="1"/>
  <c r="BW53" i="60" s="1"/>
  <c r="AA53" i="60"/>
  <c r="BF53" i="60" s="1"/>
  <c r="BV53" i="60" s="1"/>
  <c r="Y53" i="60"/>
  <c r="BD53" i="60" s="1"/>
  <c r="BT53" i="60" s="1"/>
  <c r="W53" i="60"/>
  <c r="BB53" i="60" s="1"/>
  <c r="BR53" i="60" s="1"/>
  <c r="Z37" i="60"/>
  <c r="BE37" i="60" s="1"/>
  <c r="BU37" i="60" s="1"/>
  <c r="Y37" i="60"/>
  <c r="BD37" i="60" s="1"/>
  <c r="BT37" i="60" s="1"/>
  <c r="X37" i="60"/>
  <c r="BC37" i="60" s="1"/>
  <c r="BS37" i="60" s="1"/>
  <c r="W37" i="60"/>
  <c r="BB37" i="60" s="1"/>
  <c r="BR37" i="60" s="1"/>
  <c r="V37" i="60"/>
  <c r="BA37" i="60" s="1"/>
  <c r="AG37" i="60"/>
  <c r="BL37" i="60" s="1"/>
  <c r="CB37" i="60" s="1"/>
  <c r="AF37" i="60"/>
  <c r="BK37" i="60" s="1"/>
  <c r="CA37" i="60" s="1"/>
  <c r="AE37" i="60"/>
  <c r="BJ37" i="60" s="1"/>
  <c r="BZ37" i="60" s="1"/>
  <c r="AC37" i="60"/>
  <c r="BH37" i="60" s="1"/>
  <c r="BX37" i="60" s="1"/>
  <c r="AD37" i="60"/>
  <c r="BI37" i="60" s="1"/>
  <c r="BY37" i="60" s="1"/>
  <c r="AB37" i="60"/>
  <c r="BG37" i="60" s="1"/>
  <c r="BW37" i="60" s="1"/>
  <c r="AA37" i="60"/>
  <c r="BF37" i="60" s="1"/>
  <c r="BV37" i="60" s="1"/>
  <c r="BJ18" i="60"/>
  <c r="BZ18" i="60" s="1"/>
  <c r="AD18" i="60"/>
  <c r="BI18" i="60" s="1"/>
  <c r="BY18" i="60" s="1"/>
  <c r="X18" i="60"/>
  <c r="BC18" i="60" s="1"/>
  <c r="BS18" i="60" s="1"/>
  <c r="AG18" i="60"/>
  <c r="BL18" i="60" s="1"/>
  <c r="CB18" i="60" s="1"/>
  <c r="AF18" i="60"/>
  <c r="BK18" i="60" s="1"/>
  <c r="CA18" i="60" s="1"/>
  <c r="AC18" i="60"/>
  <c r="BH18" i="60" s="1"/>
  <c r="BX18" i="60" s="1"/>
  <c r="AA18" i="60"/>
  <c r="BF18" i="60" s="1"/>
  <c r="BV18" i="60" s="1"/>
  <c r="Y18" i="60"/>
  <c r="BD18" i="60" s="1"/>
  <c r="BT18" i="60" s="1"/>
  <c r="AB18" i="60"/>
  <c r="BG18" i="60" s="1"/>
  <c r="BW18" i="60" s="1"/>
  <c r="Z18" i="60"/>
  <c r="BE18" i="60" s="1"/>
  <c r="BU18" i="60" s="1"/>
  <c r="W18" i="60"/>
  <c r="BB18" i="60" s="1"/>
  <c r="BR18" i="60" s="1"/>
  <c r="V18" i="60"/>
  <c r="BA18" i="60" s="1"/>
  <c r="W50" i="60"/>
  <c r="BB50" i="60" s="1"/>
  <c r="BR50" i="60" s="1"/>
  <c r="AD50" i="60"/>
  <c r="BI50" i="60" s="1"/>
  <c r="BY50" i="60" s="1"/>
  <c r="AC50" i="60"/>
  <c r="BH50" i="60" s="1"/>
  <c r="BX50" i="60" s="1"/>
  <c r="AB50" i="60"/>
  <c r="BG50" i="60" s="1"/>
  <c r="BW50" i="60" s="1"/>
  <c r="X50" i="60"/>
  <c r="BC50" i="60" s="1"/>
  <c r="BS50" i="60" s="1"/>
  <c r="V50" i="60"/>
  <c r="BA50" i="60" s="1"/>
  <c r="AG50" i="60"/>
  <c r="BL50" i="60" s="1"/>
  <c r="CB50" i="60" s="1"/>
  <c r="AF50" i="60"/>
  <c r="BK50" i="60" s="1"/>
  <c r="CA50" i="60" s="1"/>
  <c r="AE50" i="60"/>
  <c r="BJ50" i="60" s="1"/>
  <c r="BZ50" i="60" s="1"/>
  <c r="AA50" i="60"/>
  <c r="BF50" i="60" s="1"/>
  <c r="BV50" i="60" s="1"/>
  <c r="Z50" i="60"/>
  <c r="BE50" i="60" s="1"/>
  <c r="BU50" i="60" s="1"/>
  <c r="Y50" i="60"/>
  <c r="BD50" i="60" s="1"/>
  <c r="BT50" i="60" s="1"/>
  <c r="AF45" i="60"/>
  <c r="BK45" i="60" s="1"/>
  <c r="CA45" i="60" s="1"/>
  <c r="Z45" i="60"/>
  <c r="BE45" i="60" s="1"/>
  <c r="BU45" i="60" s="1"/>
  <c r="W45" i="60"/>
  <c r="BB45" i="60" s="1"/>
  <c r="BR45" i="60" s="1"/>
  <c r="V45" i="60"/>
  <c r="BA45" i="60" s="1"/>
  <c r="AG45" i="60"/>
  <c r="BL45" i="60" s="1"/>
  <c r="CB45" i="60" s="1"/>
  <c r="AE45" i="60"/>
  <c r="BJ45" i="60" s="1"/>
  <c r="BZ45" i="60" s="1"/>
  <c r="AD45" i="60"/>
  <c r="BI45" i="60" s="1"/>
  <c r="BY45" i="60" s="1"/>
  <c r="AC45" i="60"/>
  <c r="BH45" i="60" s="1"/>
  <c r="BX45" i="60" s="1"/>
  <c r="AB45" i="60"/>
  <c r="BG45" i="60" s="1"/>
  <c r="BW45" i="60" s="1"/>
  <c r="AA45" i="60"/>
  <c r="BF45" i="60" s="1"/>
  <c r="BV45" i="60" s="1"/>
  <c r="Y45" i="60"/>
  <c r="BD45" i="60" s="1"/>
  <c r="BT45" i="60" s="1"/>
  <c r="X45" i="60"/>
  <c r="BC45" i="60" s="1"/>
  <c r="BS45" i="60" s="1"/>
  <c r="AE42" i="60"/>
  <c r="BJ42" i="60" s="1"/>
  <c r="BZ42" i="60" s="1"/>
  <c r="AD42" i="60"/>
  <c r="BI42" i="60" s="1"/>
  <c r="BY42" i="60" s="1"/>
  <c r="AC42" i="60"/>
  <c r="BH42" i="60" s="1"/>
  <c r="BX42" i="60" s="1"/>
  <c r="AB42" i="60"/>
  <c r="BG42" i="60" s="1"/>
  <c r="BW42" i="60" s="1"/>
  <c r="AA42" i="60"/>
  <c r="BF42" i="60" s="1"/>
  <c r="BV42" i="60" s="1"/>
  <c r="Z42" i="60"/>
  <c r="BE42" i="60" s="1"/>
  <c r="BU42" i="60" s="1"/>
  <c r="Y42" i="60"/>
  <c r="BD42" i="60" s="1"/>
  <c r="BT42" i="60" s="1"/>
  <c r="X42" i="60"/>
  <c r="BC42" i="60" s="1"/>
  <c r="BS42" i="60" s="1"/>
  <c r="AG42" i="60"/>
  <c r="BL42" i="60" s="1"/>
  <c r="CB42" i="60" s="1"/>
  <c r="AF42" i="60"/>
  <c r="BK42" i="60" s="1"/>
  <c r="CA42" i="60" s="1"/>
  <c r="W42" i="60"/>
  <c r="BB42" i="60" s="1"/>
  <c r="BR42" i="60" s="1"/>
  <c r="V42" i="60"/>
  <c r="BA42" i="60" s="1"/>
  <c r="AA54" i="60"/>
  <c r="BF54" i="60" s="1"/>
  <c r="BV54" i="60" s="1"/>
  <c r="Y54" i="60"/>
  <c r="BD54" i="60" s="1"/>
  <c r="BT54" i="60" s="1"/>
  <c r="X54" i="60"/>
  <c r="BC54" i="60" s="1"/>
  <c r="BS54" i="60" s="1"/>
  <c r="V54" i="60"/>
  <c r="BA54" i="60" s="1"/>
  <c r="AF54" i="60"/>
  <c r="BK54" i="60" s="1"/>
  <c r="CA54" i="60" s="1"/>
  <c r="AG54" i="60"/>
  <c r="BL54" i="60" s="1"/>
  <c r="CB54" i="60" s="1"/>
  <c r="AC54" i="60"/>
  <c r="BH54" i="60" s="1"/>
  <c r="BX54" i="60" s="1"/>
  <c r="AB54" i="60"/>
  <c r="BG54" i="60" s="1"/>
  <c r="BW54" i="60" s="1"/>
  <c r="AE54" i="60"/>
  <c r="BJ54" i="60" s="1"/>
  <c r="BZ54" i="60" s="1"/>
  <c r="AD54" i="60"/>
  <c r="BI54" i="60" s="1"/>
  <c r="BY54" i="60" s="1"/>
  <c r="Z54" i="60"/>
  <c r="BE54" i="60" s="1"/>
  <c r="BU54" i="60" s="1"/>
  <c r="W54" i="60"/>
  <c r="BB54" i="60" s="1"/>
  <c r="BR54" i="60" s="1"/>
  <c r="AG20" i="60"/>
  <c r="BL20" i="60" s="1"/>
  <c r="CB20" i="60" s="1"/>
  <c r="AF20" i="60"/>
  <c r="BK20" i="60" s="1"/>
  <c r="CA20" i="60" s="1"/>
  <c r="AD20" i="60"/>
  <c r="BI20" i="60" s="1"/>
  <c r="BY20" i="60" s="1"/>
  <c r="Z20" i="60"/>
  <c r="BE20" i="60" s="1"/>
  <c r="BU20" i="60" s="1"/>
  <c r="AE20" i="60"/>
  <c r="BJ20" i="60" s="1"/>
  <c r="BZ20" i="60" s="1"/>
  <c r="AB20" i="60"/>
  <c r="BG20" i="60" s="1"/>
  <c r="BW20" i="60" s="1"/>
  <c r="AC20" i="60"/>
  <c r="BH20" i="60" s="1"/>
  <c r="BX20" i="60" s="1"/>
  <c r="AA20" i="60"/>
  <c r="BF20" i="60" s="1"/>
  <c r="BV20" i="60" s="1"/>
  <c r="X20" i="60"/>
  <c r="BC20" i="60" s="1"/>
  <c r="BS20" i="60" s="1"/>
  <c r="V20" i="60"/>
  <c r="BA20" i="60" s="1"/>
  <c r="Y20" i="60"/>
  <c r="BD20" i="60" s="1"/>
  <c r="BT20" i="60" s="1"/>
  <c r="W20" i="60"/>
  <c r="BB20" i="60" s="1"/>
  <c r="BR20" i="60" s="1"/>
  <c r="AD41" i="60"/>
  <c r="BI41" i="60" s="1"/>
  <c r="BY41" i="60" s="1"/>
  <c r="AC41" i="60"/>
  <c r="BH41" i="60" s="1"/>
  <c r="BX41" i="60" s="1"/>
  <c r="AB41" i="60"/>
  <c r="BG41" i="60" s="1"/>
  <c r="BW41" i="60" s="1"/>
  <c r="AA41" i="60"/>
  <c r="BF41" i="60" s="1"/>
  <c r="BV41" i="60" s="1"/>
  <c r="Z41" i="60"/>
  <c r="BE41" i="60" s="1"/>
  <c r="BU41" i="60" s="1"/>
  <c r="Y41" i="60"/>
  <c r="BD41" i="60" s="1"/>
  <c r="BT41" i="60" s="1"/>
  <c r="X41" i="60"/>
  <c r="BC41" i="60" s="1"/>
  <c r="BS41" i="60" s="1"/>
  <c r="W41" i="60"/>
  <c r="BB41" i="60" s="1"/>
  <c r="BR41" i="60" s="1"/>
  <c r="AG41" i="60"/>
  <c r="BL41" i="60" s="1"/>
  <c r="CB41" i="60" s="1"/>
  <c r="AF41" i="60"/>
  <c r="BK41" i="60" s="1"/>
  <c r="CA41" i="60" s="1"/>
  <c r="AE41" i="60"/>
  <c r="BJ41" i="60" s="1"/>
  <c r="BZ41" i="60" s="1"/>
  <c r="V41" i="60"/>
  <c r="BA41" i="60" s="1"/>
  <c r="Y44" i="60"/>
  <c r="BD44" i="60" s="1"/>
  <c r="BT44" i="60" s="1"/>
  <c r="AD44" i="60"/>
  <c r="BI44" i="60" s="1"/>
  <c r="BY44" i="60" s="1"/>
  <c r="AC44" i="60"/>
  <c r="BH44" i="60" s="1"/>
  <c r="BX44" i="60" s="1"/>
  <c r="AB44" i="60"/>
  <c r="BG44" i="60" s="1"/>
  <c r="BW44" i="60" s="1"/>
  <c r="AA44" i="60"/>
  <c r="BF44" i="60" s="1"/>
  <c r="BV44" i="60" s="1"/>
  <c r="Z44" i="60"/>
  <c r="BE44" i="60" s="1"/>
  <c r="BU44" i="60" s="1"/>
  <c r="X44" i="60"/>
  <c r="BC44" i="60" s="1"/>
  <c r="BS44" i="60" s="1"/>
  <c r="W44" i="60"/>
  <c r="BB44" i="60" s="1"/>
  <c r="BR44" i="60" s="1"/>
  <c r="V44" i="60"/>
  <c r="BA44" i="60" s="1"/>
  <c r="AG44" i="60"/>
  <c r="BL44" i="60" s="1"/>
  <c r="CB44" i="60" s="1"/>
  <c r="AF44" i="60"/>
  <c r="BK44" i="60" s="1"/>
  <c r="CA44" i="60" s="1"/>
  <c r="AE44" i="60"/>
  <c r="BJ44" i="60" s="1"/>
  <c r="BZ44" i="60" s="1"/>
  <c r="Y24" i="60"/>
  <c r="BD24" i="60" s="1"/>
  <c r="BT24" i="60" s="1"/>
  <c r="X24" i="60"/>
  <c r="BC24" i="60" s="1"/>
  <c r="BS24" i="60" s="1"/>
  <c r="W24" i="60"/>
  <c r="BB24" i="60" s="1"/>
  <c r="BR24" i="60" s="1"/>
  <c r="V24" i="60"/>
  <c r="BA24" i="60" s="1"/>
  <c r="AG24" i="60"/>
  <c r="BL24" i="60" s="1"/>
  <c r="CB24" i="60" s="1"/>
  <c r="AE24" i="60"/>
  <c r="BJ24" i="60" s="1"/>
  <c r="BZ24" i="60" s="1"/>
  <c r="AD24" i="60"/>
  <c r="BI24" i="60" s="1"/>
  <c r="BY24" i="60" s="1"/>
  <c r="AC24" i="60"/>
  <c r="BH24" i="60" s="1"/>
  <c r="BX24" i="60" s="1"/>
  <c r="AB24" i="60"/>
  <c r="BG24" i="60" s="1"/>
  <c r="BW24" i="60" s="1"/>
  <c r="AA24" i="60"/>
  <c r="BF24" i="60" s="1"/>
  <c r="BV24" i="60" s="1"/>
  <c r="Z24" i="60"/>
  <c r="BE24" i="60" s="1"/>
  <c r="BU24" i="60" s="1"/>
  <c r="AF24" i="60"/>
  <c r="BK24" i="60" s="1"/>
  <c r="CA24" i="60" s="1"/>
  <c r="AG32" i="60"/>
  <c r="BL32" i="60" s="1"/>
  <c r="CB32" i="60" s="1"/>
  <c r="AF32" i="60"/>
  <c r="BK32" i="60" s="1"/>
  <c r="CA32" i="60" s="1"/>
  <c r="AE32" i="60"/>
  <c r="BJ32" i="60" s="1"/>
  <c r="BZ32" i="60" s="1"/>
  <c r="AD32" i="60"/>
  <c r="BI32" i="60" s="1"/>
  <c r="BY32" i="60" s="1"/>
  <c r="AC32" i="60"/>
  <c r="BH32" i="60" s="1"/>
  <c r="BX32" i="60" s="1"/>
  <c r="AB32" i="60"/>
  <c r="BG32" i="60" s="1"/>
  <c r="BW32" i="60" s="1"/>
  <c r="AA32" i="60"/>
  <c r="BF32" i="60" s="1"/>
  <c r="BV32" i="60" s="1"/>
  <c r="Z32" i="60"/>
  <c r="BE32" i="60" s="1"/>
  <c r="BU32" i="60" s="1"/>
  <c r="Y32" i="60"/>
  <c r="BD32" i="60" s="1"/>
  <c r="BT32" i="60" s="1"/>
  <c r="X32" i="60"/>
  <c r="BC32" i="60" s="1"/>
  <c r="BS32" i="60" s="1"/>
  <c r="V32" i="60"/>
  <c r="BA32" i="60" s="1"/>
  <c r="W32" i="60"/>
  <c r="BB32" i="60" s="1"/>
  <c r="BR32" i="60" s="1"/>
  <c r="V49" i="60"/>
  <c r="BA49" i="60" s="1"/>
  <c r="Y49" i="60"/>
  <c r="BD49" i="60" s="1"/>
  <c r="BT49" i="60" s="1"/>
  <c r="X49" i="60"/>
  <c r="BC49" i="60" s="1"/>
  <c r="BS49" i="60" s="1"/>
  <c r="W49" i="60"/>
  <c r="BB49" i="60" s="1"/>
  <c r="BR49" i="60" s="1"/>
  <c r="AE49" i="60"/>
  <c r="BJ49" i="60" s="1"/>
  <c r="BZ49" i="60" s="1"/>
  <c r="AD49" i="60"/>
  <c r="BI49" i="60" s="1"/>
  <c r="BY49" i="60" s="1"/>
  <c r="AF49" i="60"/>
  <c r="BK49" i="60" s="1"/>
  <c r="CA49" i="60" s="1"/>
  <c r="AC49" i="60"/>
  <c r="BH49" i="60" s="1"/>
  <c r="BX49" i="60" s="1"/>
  <c r="AB49" i="60"/>
  <c r="BG49" i="60" s="1"/>
  <c r="BW49" i="60" s="1"/>
  <c r="AA49" i="60"/>
  <c r="BF49" i="60" s="1"/>
  <c r="BV49" i="60" s="1"/>
  <c r="Z49" i="60"/>
  <c r="BE49" i="60" s="1"/>
  <c r="BU49" i="60" s="1"/>
  <c r="AG49" i="60"/>
  <c r="BL49" i="60" s="1"/>
  <c r="CB49" i="60" s="1"/>
  <c r="AB39" i="60"/>
  <c r="BG39" i="60" s="1"/>
  <c r="BW39" i="60" s="1"/>
  <c r="AA39" i="60"/>
  <c r="BF39" i="60" s="1"/>
  <c r="BV39" i="60" s="1"/>
  <c r="Z39" i="60"/>
  <c r="BE39" i="60" s="1"/>
  <c r="BU39" i="60" s="1"/>
  <c r="Y39" i="60"/>
  <c r="BD39" i="60" s="1"/>
  <c r="BT39" i="60" s="1"/>
  <c r="X39" i="60"/>
  <c r="BC39" i="60" s="1"/>
  <c r="BS39" i="60" s="1"/>
  <c r="W39" i="60"/>
  <c r="BB39" i="60" s="1"/>
  <c r="BR39" i="60" s="1"/>
  <c r="V39" i="60"/>
  <c r="BA39" i="60" s="1"/>
  <c r="AG39" i="60"/>
  <c r="BL39" i="60" s="1"/>
  <c r="CB39" i="60" s="1"/>
  <c r="AD39" i="60"/>
  <c r="BI39" i="60" s="1"/>
  <c r="BY39" i="60" s="1"/>
  <c r="AC39" i="60"/>
  <c r="BH39" i="60" s="1"/>
  <c r="BX39" i="60" s="1"/>
  <c r="AE39" i="60"/>
  <c r="BJ39" i="60" s="1"/>
  <c r="BZ39" i="60" s="1"/>
  <c r="AF39" i="60"/>
  <c r="BK39" i="60" s="1"/>
  <c r="CA39" i="60" s="1"/>
  <c r="V33" i="60"/>
  <c r="BA33" i="60" s="1"/>
  <c r="AG33" i="60"/>
  <c r="BL33" i="60" s="1"/>
  <c r="CB33" i="60" s="1"/>
  <c r="AF33" i="60"/>
  <c r="BK33" i="60" s="1"/>
  <c r="CA33" i="60" s="1"/>
  <c r="AE33" i="60"/>
  <c r="BJ33" i="60" s="1"/>
  <c r="BZ33" i="60" s="1"/>
  <c r="AD33" i="60"/>
  <c r="BI33" i="60" s="1"/>
  <c r="BY33" i="60" s="1"/>
  <c r="AC33" i="60"/>
  <c r="BH33" i="60" s="1"/>
  <c r="BX33" i="60" s="1"/>
  <c r="AB33" i="60"/>
  <c r="BG33" i="60" s="1"/>
  <c r="BW33" i="60" s="1"/>
  <c r="AA33" i="60"/>
  <c r="BF33" i="60" s="1"/>
  <c r="BV33" i="60" s="1"/>
  <c r="Y33" i="60"/>
  <c r="BD33" i="60" s="1"/>
  <c r="BT33" i="60" s="1"/>
  <c r="W33" i="60"/>
  <c r="BB33" i="60" s="1"/>
  <c r="BR33" i="60" s="1"/>
  <c r="Z33" i="60"/>
  <c r="BE33" i="60" s="1"/>
  <c r="BU33" i="60" s="1"/>
  <c r="X33" i="60"/>
  <c r="BC33" i="60" s="1"/>
  <c r="BS33" i="60" s="1"/>
  <c r="AA26" i="60"/>
  <c r="BF26" i="60" s="1"/>
  <c r="BV26" i="60" s="1"/>
  <c r="Z26" i="60"/>
  <c r="BE26" i="60" s="1"/>
  <c r="BU26" i="60" s="1"/>
  <c r="Y26" i="60"/>
  <c r="BD26" i="60" s="1"/>
  <c r="BT26" i="60" s="1"/>
  <c r="X26" i="60"/>
  <c r="BC26" i="60" s="1"/>
  <c r="BS26" i="60" s="1"/>
  <c r="W26" i="60"/>
  <c r="BB26" i="60" s="1"/>
  <c r="BR26" i="60" s="1"/>
  <c r="AG26" i="60"/>
  <c r="BL26" i="60" s="1"/>
  <c r="CB26" i="60" s="1"/>
  <c r="AF26" i="60"/>
  <c r="BK26" i="60" s="1"/>
  <c r="CA26" i="60" s="1"/>
  <c r="AE26" i="60"/>
  <c r="BJ26" i="60" s="1"/>
  <c r="BZ26" i="60" s="1"/>
  <c r="AD26" i="60"/>
  <c r="BI26" i="60" s="1"/>
  <c r="BY26" i="60" s="1"/>
  <c r="AB26" i="60"/>
  <c r="BG26" i="60" s="1"/>
  <c r="BW26" i="60" s="1"/>
  <c r="V26" i="60"/>
  <c r="BA26" i="60" s="1"/>
  <c r="AC26" i="60"/>
  <c r="BH26" i="60" s="1"/>
  <c r="BX26" i="60" s="1"/>
  <c r="X23" i="60"/>
  <c r="BC23" i="60" s="1"/>
  <c r="BS23" i="60" s="1"/>
  <c r="W23" i="60"/>
  <c r="BB23" i="60" s="1"/>
  <c r="BR23" i="60" s="1"/>
  <c r="V23" i="60"/>
  <c r="BA23" i="60" s="1"/>
  <c r="AG23" i="60"/>
  <c r="BL23" i="60" s="1"/>
  <c r="CB23" i="60" s="1"/>
  <c r="AD23" i="60"/>
  <c r="BI23" i="60" s="1"/>
  <c r="BY23" i="60" s="1"/>
  <c r="BH23" i="60"/>
  <c r="BX23" i="60" s="1"/>
  <c r="AF23" i="60"/>
  <c r="BK23" i="60" s="1"/>
  <c r="CA23" i="60" s="1"/>
  <c r="AE23" i="60"/>
  <c r="BJ23" i="60" s="1"/>
  <c r="BZ23" i="60" s="1"/>
  <c r="AA23" i="60"/>
  <c r="BF23" i="60" s="1"/>
  <c r="BV23" i="60" s="1"/>
  <c r="Y23" i="60"/>
  <c r="BD23" i="60" s="1"/>
  <c r="BT23" i="60" s="1"/>
  <c r="AB23" i="60"/>
  <c r="BG23" i="60" s="1"/>
  <c r="BW23" i="60" s="1"/>
  <c r="Z23" i="60"/>
  <c r="BE23" i="60" s="1"/>
  <c r="BU23" i="60" s="1"/>
  <c r="V47" i="60"/>
  <c r="BA47" i="60" s="1"/>
  <c r="AF47" i="60"/>
  <c r="BK47" i="60" s="1"/>
  <c r="CA47" i="60" s="1"/>
  <c r="AB47" i="60"/>
  <c r="BG47" i="60" s="1"/>
  <c r="BW47" i="60" s="1"/>
  <c r="AC47" i="60"/>
  <c r="BH47" i="60" s="1"/>
  <c r="BX47" i="60" s="1"/>
  <c r="AA47" i="60"/>
  <c r="BF47" i="60" s="1"/>
  <c r="BV47" i="60" s="1"/>
  <c r="Z47" i="60"/>
  <c r="BE47" i="60" s="1"/>
  <c r="BU47" i="60" s="1"/>
  <c r="Y47" i="60"/>
  <c r="BD47" i="60" s="1"/>
  <c r="BT47" i="60" s="1"/>
  <c r="X47" i="60"/>
  <c r="BC47" i="60" s="1"/>
  <c r="BS47" i="60" s="1"/>
  <c r="W47" i="60"/>
  <c r="BB47" i="60" s="1"/>
  <c r="BR47" i="60" s="1"/>
  <c r="AG47" i="60"/>
  <c r="BL47" i="60" s="1"/>
  <c r="CB47" i="60" s="1"/>
  <c r="AE47" i="60"/>
  <c r="BJ47" i="60" s="1"/>
  <c r="BZ47" i="60" s="1"/>
  <c r="AD47" i="60"/>
  <c r="BI47" i="60" s="1"/>
  <c r="BY47" i="60" s="1"/>
  <c r="AB27" i="60"/>
  <c r="BG27" i="60" s="1"/>
  <c r="BW27" i="60" s="1"/>
  <c r="AA27" i="60"/>
  <c r="BF27" i="60" s="1"/>
  <c r="BV27" i="60" s="1"/>
  <c r="Z27" i="60"/>
  <c r="BE27" i="60" s="1"/>
  <c r="BU27" i="60" s="1"/>
  <c r="Y27" i="60"/>
  <c r="BD27" i="60" s="1"/>
  <c r="BT27" i="60" s="1"/>
  <c r="X27" i="60"/>
  <c r="BC27" i="60" s="1"/>
  <c r="BS27" i="60" s="1"/>
  <c r="V27" i="60"/>
  <c r="BA27" i="60" s="1"/>
  <c r="AG27" i="60"/>
  <c r="BL27" i="60" s="1"/>
  <c r="CB27" i="60" s="1"/>
  <c r="AF27" i="60"/>
  <c r="BK27" i="60" s="1"/>
  <c r="CA27" i="60" s="1"/>
  <c r="AE27" i="60"/>
  <c r="BJ27" i="60" s="1"/>
  <c r="BZ27" i="60" s="1"/>
  <c r="AD27" i="60"/>
  <c r="BI27" i="60" s="1"/>
  <c r="BY27" i="60" s="1"/>
  <c r="AC27" i="60"/>
  <c r="BH27" i="60" s="1"/>
  <c r="BX27" i="60" s="1"/>
  <c r="W27" i="60"/>
  <c r="BB27" i="60" s="1"/>
  <c r="BR27" i="60" s="1"/>
  <c r="Z25" i="60"/>
  <c r="BE25" i="60" s="1"/>
  <c r="BU25" i="60" s="1"/>
  <c r="Y25" i="60"/>
  <c r="BD25" i="60" s="1"/>
  <c r="BT25" i="60" s="1"/>
  <c r="X25" i="60"/>
  <c r="BC25" i="60" s="1"/>
  <c r="BS25" i="60" s="1"/>
  <c r="W25" i="60"/>
  <c r="BB25" i="60" s="1"/>
  <c r="BR25" i="60" s="1"/>
  <c r="V25" i="60"/>
  <c r="BA25" i="60" s="1"/>
  <c r="AF25" i="60"/>
  <c r="BK25" i="60" s="1"/>
  <c r="CA25" i="60" s="1"/>
  <c r="AE25" i="60"/>
  <c r="BJ25" i="60" s="1"/>
  <c r="BZ25" i="60" s="1"/>
  <c r="AG25" i="60"/>
  <c r="BL25" i="60" s="1"/>
  <c r="CB25" i="60" s="1"/>
  <c r="AC25" i="60"/>
  <c r="BH25" i="60" s="1"/>
  <c r="BX25" i="60" s="1"/>
  <c r="AD25" i="60"/>
  <c r="BI25" i="60" s="1"/>
  <c r="BY25" i="60" s="1"/>
  <c r="AB25" i="60"/>
  <c r="BG25" i="60" s="1"/>
  <c r="BW25" i="60" s="1"/>
  <c r="AA25" i="60"/>
  <c r="BF25" i="60" s="1"/>
  <c r="BV25" i="60" s="1"/>
  <c r="Y52" i="60"/>
  <c r="BD52" i="60" s="1"/>
  <c r="BT52" i="60" s="1"/>
  <c r="W52" i="60"/>
  <c r="BB52" i="60" s="1"/>
  <c r="BR52" i="60" s="1"/>
  <c r="AF52" i="60"/>
  <c r="BK52" i="60" s="1"/>
  <c r="CA52" i="60" s="1"/>
  <c r="AD52" i="60"/>
  <c r="BI52" i="60" s="1"/>
  <c r="BY52" i="60" s="1"/>
  <c r="AB52" i="60"/>
  <c r="BG52" i="60" s="1"/>
  <c r="BW52" i="60" s="1"/>
  <c r="AA52" i="60"/>
  <c r="BF52" i="60" s="1"/>
  <c r="BV52" i="60" s="1"/>
  <c r="Z52" i="60"/>
  <c r="BE52" i="60" s="1"/>
  <c r="BU52" i="60" s="1"/>
  <c r="X52" i="60"/>
  <c r="BC52" i="60" s="1"/>
  <c r="BS52" i="60" s="1"/>
  <c r="AC52" i="60"/>
  <c r="BH52" i="60" s="1"/>
  <c r="BX52" i="60" s="1"/>
  <c r="V52" i="60"/>
  <c r="BA52" i="60" s="1"/>
  <c r="AG52" i="60"/>
  <c r="BL52" i="60" s="1"/>
  <c r="CB52" i="60" s="1"/>
  <c r="AE52" i="60"/>
  <c r="BJ52" i="60" s="1"/>
  <c r="BZ52" i="60" s="1"/>
  <c r="AA38" i="60"/>
  <c r="BF38" i="60" s="1"/>
  <c r="BV38" i="60" s="1"/>
  <c r="Z38" i="60"/>
  <c r="BE38" i="60" s="1"/>
  <c r="BU38" i="60" s="1"/>
  <c r="Y38" i="60"/>
  <c r="BD38" i="60" s="1"/>
  <c r="BT38" i="60" s="1"/>
  <c r="X38" i="60"/>
  <c r="BC38" i="60" s="1"/>
  <c r="BS38" i="60" s="1"/>
  <c r="W38" i="60"/>
  <c r="BB38" i="60" s="1"/>
  <c r="BR38" i="60" s="1"/>
  <c r="V38" i="60"/>
  <c r="BA38" i="60" s="1"/>
  <c r="AG38" i="60"/>
  <c r="BL38" i="60" s="1"/>
  <c r="CB38" i="60" s="1"/>
  <c r="AF38" i="60"/>
  <c r="BK38" i="60" s="1"/>
  <c r="CA38" i="60" s="1"/>
  <c r="AD38" i="60"/>
  <c r="BI38" i="60" s="1"/>
  <c r="BY38" i="60" s="1"/>
  <c r="AB38" i="60"/>
  <c r="BG38" i="60" s="1"/>
  <c r="BW38" i="60" s="1"/>
  <c r="AE38" i="60"/>
  <c r="BJ38" i="60" s="1"/>
  <c r="BZ38" i="60" s="1"/>
  <c r="AC38" i="60"/>
  <c r="BH38" i="60" s="1"/>
  <c r="BX38" i="60" s="1"/>
  <c r="W34" i="60"/>
  <c r="BB34" i="60" s="1"/>
  <c r="BR34" i="60" s="1"/>
  <c r="V34" i="60"/>
  <c r="BA34" i="60" s="1"/>
  <c r="AG34" i="60"/>
  <c r="BL34" i="60" s="1"/>
  <c r="CB34" i="60" s="1"/>
  <c r="AF34" i="60"/>
  <c r="BK34" i="60" s="1"/>
  <c r="CA34" i="60" s="1"/>
  <c r="AE34" i="60"/>
  <c r="BJ34" i="60" s="1"/>
  <c r="BZ34" i="60" s="1"/>
  <c r="AD34" i="60"/>
  <c r="BI34" i="60" s="1"/>
  <c r="BY34" i="60" s="1"/>
  <c r="AC34" i="60"/>
  <c r="BH34" i="60" s="1"/>
  <c r="BX34" i="60" s="1"/>
  <c r="AB34" i="60"/>
  <c r="BG34" i="60" s="1"/>
  <c r="BW34" i="60" s="1"/>
  <c r="AA34" i="60"/>
  <c r="BF34" i="60" s="1"/>
  <c r="BV34" i="60" s="1"/>
  <c r="Y34" i="60"/>
  <c r="BD34" i="60" s="1"/>
  <c r="BT34" i="60" s="1"/>
  <c r="Z34" i="60"/>
  <c r="BE34" i="60" s="1"/>
  <c r="BU34" i="60" s="1"/>
  <c r="X34" i="60"/>
  <c r="BC34" i="60" s="1"/>
  <c r="BS34" i="60" s="1"/>
  <c r="AF19" i="60"/>
  <c r="BK19" i="60" s="1"/>
  <c r="CA19" i="60" s="1"/>
  <c r="AE19" i="60"/>
  <c r="BJ19" i="60" s="1"/>
  <c r="BZ19" i="60" s="1"/>
  <c r="AC19" i="60"/>
  <c r="BH19" i="60" s="1"/>
  <c r="BX19" i="60" s="1"/>
  <c r="Y19" i="60"/>
  <c r="BD19" i="60" s="1"/>
  <c r="BT19" i="60" s="1"/>
  <c r="X19" i="60"/>
  <c r="BC19" i="60" s="1"/>
  <c r="BS19" i="60" s="1"/>
  <c r="W19" i="60"/>
  <c r="BB19" i="60" s="1"/>
  <c r="BR19" i="60" s="1"/>
  <c r="V19" i="60"/>
  <c r="BA19" i="60" s="1"/>
  <c r="AG19" i="60"/>
  <c r="BL19" i="60" s="1"/>
  <c r="CB19" i="60" s="1"/>
  <c r="AB19" i="60"/>
  <c r="BG19" i="60" s="1"/>
  <c r="BW19" i="60" s="1"/>
  <c r="AD19" i="60"/>
  <c r="BI19" i="60" s="1"/>
  <c r="BY19" i="60" s="1"/>
  <c r="AA19" i="60"/>
  <c r="BF19" i="60" s="1"/>
  <c r="BV19" i="60" s="1"/>
  <c r="Z19" i="60"/>
  <c r="BE19" i="60" s="1"/>
  <c r="BU19" i="60" s="1"/>
  <c r="AB55" i="60"/>
  <c r="BG55" i="60" s="1"/>
  <c r="BW55" i="60" s="1"/>
  <c r="AA55" i="60"/>
  <c r="BF55" i="60" s="1"/>
  <c r="BV55" i="60" s="1"/>
  <c r="Z55" i="60"/>
  <c r="BE55" i="60" s="1"/>
  <c r="BU55" i="60" s="1"/>
  <c r="Y55" i="60"/>
  <c r="BD55" i="60" s="1"/>
  <c r="BT55" i="60" s="1"/>
  <c r="W55" i="60"/>
  <c r="BB55" i="60" s="1"/>
  <c r="BR55" i="60" s="1"/>
  <c r="AG55" i="60"/>
  <c r="BL55" i="60" s="1"/>
  <c r="CB55" i="60" s="1"/>
  <c r="AC55" i="60"/>
  <c r="BH55" i="60" s="1"/>
  <c r="BX55" i="60" s="1"/>
  <c r="X55" i="60"/>
  <c r="BC55" i="60" s="1"/>
  <c r="BS55" i="60" s="1"/>
  <c r="V55" i="60"/>
  <c r="BA55" i="60" s="1"/>
  <c r="AF55" i="60"/>
  <c r="BK55" i="60" s="1"/>
  <c r="CA55" i="60" s="1"/>
  <c r="AE55" i="60"/>
  <c r="BJ55" i="60" s="1"/>
  <c r="BZ55" i="60" s="1"/>
  <c r="AD55" i="60"/>
  <c r="BI55" i="60" s="1"/>
  <c r="BY55" i="60" s="1"/>
  <c r="X43" i="60"/>
  <c r="BC43" i="60" s="1"/>
  <c r="BS43" i="60" s="1"/>
  <c r="W43" i="60"/>
  <c r="BB43" i="60" s="1"/>
  <c r="BR43" i="60" s="1"/>
  <c r="V43" i="60"/>
  <c r="BA43" i="60" s="1"/>
  <c r="AG43" i="60"/>
  <c r="BL43" i="60" s="1"/>
  <c r="CB43" i="60" s="1"/>
  <c r="AF43" i="60"/>
  <c r="BK43" i="60" s="1"/>
  <c r="CA43" i="60" s="1"/>
  <c r="AE43" i="60"/>
  <c r="BJ43" i="60" s="1"/>
  <c r="BZ43" i="60" s="1"/>
  <c r="AD43" i="60"/>
  <c r="BI43" i="60" s="1"/>
  <c r="BY43" i="60" s="1"/>
  <c r="AC43" i="60"/>
  <c r="BH43" i="60" s="1"/>
  <c r="BX43" i="60" s="1"/>
  <c r="AA43" i="60"/>
  <c r="BF43" i="60" s="1"/>
  <c r="BV43" i="60" s="1"/>
  <c r="Y43" i="60"/>
  <c r="BD43" i="60" s="1"/>
  <c r="BT43" i="60" s="1"/>
  <c r="AB43" i="60"/>
  <c r="BG43" i="60" s="1"/>
  <c r="BW43" i="60" s="1"/>
  <c r="Z43" i="60"/>
  <c r="BE43" i="60" s="1"/>
  <c r="BU43" i="60" s="1"/>
  <c r="AF31" i="60"/>
  <c r="BK31" i="60" s="1"/>
  <c r="CA31" i="60" s="1"/>
  <c r="AE31" i="60"/>
  <c r="BJ31" i="60" s="1"/>
  <c r="BZ31" i="60" s="1"/>
  <c r="AD31" i="60"/>
  <c r="BI31" i="60" s="1"/>
  <c r="BY31" i="60" s="1"/>
  <c r="AC31" i="60"/>
  <c r="BH31" i="60" s="1"/>
  <c r="BX31" i="60" s="1"/>
  <c r="AB31" i="60"/>
  <c r="BG31" i="60" s="1"/>
  <c r="BW31" i="60" s="1"/>
  <c r="Z31" i="60"/>
  <c r="BE31" i="60" s="1"/>
  <c r="BU31" i="60" s="1"/>
  <c r="Y31" i="60"/>
  <c r="BD31" i="60" s="1"/>
  <c r="BT31" i="60" s="1"/>
  <c r="AG31" i="60"/>
  <c r="BL31" i="60" s="1"/>
  <c r="CB31" i="60" s="1"/>
  <c r="AA31" i="60"/>
  <c r="BF31" i="60" s="1"/>
  <c r="BV31" i="60" s="1"/>
  <c r="W31" i="60"/>
  <c r="BB31" i="60" s="1"/>
  <c r="BR31" i="60" s="1"/>
  <c r="V31" i="60"/>
  <c r="BA31" i="60" s="1"/>
  <c r="X31" i="60"/>
  <c r="BC31" i="60" s="1"/>
  <c r="BS31" i="60" s="1"/>
  <c r="Q96" i="60"/>
  <c r="Q110" i="60"/>
  <c r="Q106" i="60"/>
  <c r="Q102" i="60"/>
  <c r="Q94" i="60"/>
  <c r="Q113" i="60"/>
  <c r="Q109" i="60"/>
  <c r="Q105" i="60"/>
  <c r="Q115" i="60"/>
  <c r="Q111" i="60"/>
  <c r="Q107" i="60"/>
  <c r="Q103" i="60"/>
  <c r="Q99" i="60"/>
  <c r="Q116" i="60"/>
  <c r="Q108" i="60"/>
  <c r="Q93" i="60"/>
  <c r="Q95" i="60"/>
  <c r="Q104" i="60"/>
  <c r="Q100" i="60"/>
  <c r="Q98" i="60"/>
  <c r="BO18" i="60" l="1"/>
  <c r="BQ18" i="60"/>
  <c r="CC18" i="60" s="1"/>
  <c r="BM18" i="60"/>
  <c r="BQ59" i="60"/>
  <c r="CC59" i="60" s="1"/>
  <c r="BO59" i="60"/>
  <c r="BM59" i="60"/>
  <c r="Z107" i="60"/>
  <c r="BE107" i="60" s="1"/>
  <c r="BU107" i="60" s="1"/>
  <c r="Y107" i="60"/>
  <c r="BD107" i="60" s="1"/>
  <c r="BT107" i="60" s="1"/>
  <c r="W107" i="60"/>
  <c r="BB107" i="60" s="1"/>
  <c r="BR107" i="60" s="1"/>
  <c r="V107" i="60"/>
  <c r="BA107" i="60" s="1"/>
  <c r="AF107" i="60"/>
  <c r="BK107" i="60" s="1"/>
  <c r="CA107" i="60" s="1"/>
  <c r="AE107" i="60"/>
  <c r="BJ107" i="60" s="1"/>
  <c r="BZ107" i="60" s="1"/>
  <c r="AC107" i="60"/>
  <c r="BH107" i="60" s="1"/>
  <c r="BX107" i="60" s="1"/>
  <c r="AA107" i="60"/>
  <c r="BF107" i="60" s="1"/>
  <c r="BV107" i="60" s="1"/>
  <c r="X107" i="60"/>
  <c r="BC107" i="60" s="1"/>
  <c r="BS107" i="60" s="1"/>
  <c r="AB107" i="60"/>
  <c r="BG107" i="60" s="1"/>
  <c r="BW107" i="60" s="1"/>
  <c r="AD107" i="60"/>
  <c r="BI107" i="60" s="1"/>
  <c r="BY107" i="60" s="1"/>
  <c r="AG107" i="60"/>
  <c r="BL107" i="60" s="1"/>
  <c r="CB107" i="60" s="1"/>
  <c r="BQ31" i="60"/>
  <c r="CC31" i="60" s="1"/>
  <c r="BO31" i="60"/>
  <c r="BM31" i="60"/>
  <c r="BQ26" i="60"/>
  <c r="CC26" i="60" s="1"/>
  <c r="BO26" i="60"/>
  <c r="BM26" i="60"/>
  <c r="BQ32" i="60"/>
  <c r="CC32" i="60" s="1"/>
  <c r="BO32" i="60"/>
  <c r="BM32" i="60"/>
  <c r="BO58" i="60"/>
  <c r="BM58" i="60"/>
  <c r="BQ58" i="60"/>
  <c r="CC58" i="60" s="1"/>
  <c r="Z111" i="60"/>
  <c r="BE111" i="60" s="1"/>
  <c r="BU111" i="60" s="1"/>
  <c r="Y111" i="60"/>
  <c r="BD111" i="60" s="1"/>
  <c r="BT111" i="60" s="1"/>
  <c r="W111" i="60"/>
  <c r="BB111" i="60" s="1"/>
  <c r="BR111" i="60" s="1"/>
  <c r="V111" i="60"/>
  <c r="BA111" i="60" s="1"/>
  <c r="AF111" i="60"/>
  <c r="BK111" i="60" s="1"/>
  <c r="CA111" i="60" s="1"/>
  <c r="AE111" i="60"/>
  <c r="BJ111" i="60" s="1"/>
  <c r="BZ111" i="60" s="1"/>
  <c r="AD111" i="60"/>
  <c r="BI111" i="60" s="1"/>
  <c r="BY111" i="60" s="1"/>
  <c r="AC111" i="60"/>
  <c r="BH111" i="60" s="1"/>
  <c r="BX111" i="60" s="1"/>
  <c r="AG111" i="60"/>
  <c r="BL111" i="60" s="1"/>
  <c r="CB111" i="60" s="1"/>
  <c r="AB111" i="60"/>
  <c r="BG111" i="60" s="1"/>
  <c r="BW111" i="60" s="1"/>
  <c r="AA111" i="60"/>
  <c r="BF111" i="60" s="1"/>
  <c r="BV111" i="60" s="1"/>
  <c r="X111" i="60"/>
  <c r="BC111" i="60" s="1"/>
  <c r="BS111" i="60" s="1"/>
  <c r="BQ52" i="60"/>
  <c r="CC52" i="60" s="1"/>
  <c r="BO52" i="60"/>
  <c r="BM52" i="60"/>
  <c r="BQ20" i="60"/>
  <c r="CC20" i="60" s="1"/>
  <c r="BO20" i="60"/>
  <c r="BM20" i="60"/>
  <c r="BO30" i="60"/>
  <c r="BM30" i="60"/>
  <c r="BQ30" i="60"/>
  <c r="CC30" i="60" s="1"/>
  <c r="BO17" i="60"/>
  <c r="BM17" i="60"/>
  <c r="BQ17" i="60"/>
  <c r="CC17" i="60" s="1"/>
  <c r="BQ60" i="60"/>
  <c r="CC60" i="60" s="1"/>
  <c r="BO60" i="60"/>
  <c r="BM60" i="60"/>
  <c r="BM48" i="60"/>
  <c r="BQ48" i="60"/>
  <c r="CC48" i="60" s="1"/>
  <c r="BO48" i="60"/>
  <c r="AC98" i="60"/>
  <c r="BH98" i="60" s="1"/>
  <c r="BX98" i="60" s="1"/>
  <c r="AB98" i="60"/>
  <c r="BG98" i="60" s="1"/>
  <c r="BW98" i="60" s="1"/>
  <c r="V98" i="60"/>
  <c r="BA98" i="60" s="1"/>
  <c r="AE98" i="60"/>
  <c r="BJ98" i="60" s="1"/>
  <c r="BZ98" i="60" s="1"/>
  <c r="Z98" i="60"/>
  <c r="BE98" i="60" s="1"/>
  <c r="BU98" i="60" s="1"/>
  <c r="Y98" i="60"/>
  <c r="BD98" i="60" s="1"/>
  <c r="BT98" i="60" s="1"/>
  <c r="X98" i="60"/>
  <c r="BC98" i="60" s="1"/>
  <c r="BS98" i="60" s="1"/>
  <c r="W98" i="60"/>
  <c r="BB98" i="60" s="1"/>
  <c r="BR98" i="60" s="1"/>
  <c r="AG98" i="60"/>
  <c r="BL98" i="60" s="1"/>
  <c r="CB98" i="60" s="1"/>
  <c r="AF98" i="60"/>
  <c r="BK98" i="60" s="1"/>
  <c r="CA98" i="60" s="1"/>
  <c r="AD98" i="60"/>
  <c r="BI98" i="60" s="1"/>
  <c r="BY98" i="60" s="1"/>
  <c r="AA98" i="60"/>
  <c r="BF98" i="60" s="1"/>
  <c r="BV98" i="60" s="1"/>
  <c r="AF105" i="60"/>
  <c r="BK105" i="60" s="1"/>
  <c r="CA105" i="60" s="1"/>
  <c r="AE105" i="60"/>
  <c r="BJ105" i="60" s="1"/>
  <c r="BZ105" i="60" s="1"/>
  <c r="AC105" i="60"/>
  <c r="BH105" i="60" s="1"/>
  <c r="BX105" i="60" s="1"/>
  <c r="AB105" i="60"/>
  <c r="BG105" i="60" s="1"/>
  <c r="BW105" i="60" s="1"/>
  <c r="Z105" i="60"/>
  <c r="BE105" i="60" s="1"/>
  <c r="BU105" i="60" s="1"/>
  <c r="Y105" i="60"/>
  <c r="BD105" i="60" s="1"/>
  <c r="BT105" i="60" s="1"/>
  <c r="AD105" i="60"/>
  <c r="BI105" i="60" s="1"/>
  <c r="BY105" i="60" s="1"/>
  <c r="X105" i="60"/>
  <c r="BC105" i="60" s="1"/>
  <c r="BS105" i="60" s="1"/>
  <c r="W105" i="60"/>
  <c r="BB105" i="60" s="1"/>
  <c r="BR105" i="60" s="1"/>
  <c r="AG105" i="60"/>
  <c r="BL105" i="60" s="1"/>
  <c r="CB105" i="60" s="1"/>
  <c r="AA105" i="60"/>
  <c r="BF105" i="60" s="1"/>
  <c r="BV105" i="60" s="1"/>
  <c r="V105" i="60"/>
  <c r="BA105" i="60" s="1"/>
  <c r="BM40" i="60"/>
  <c r="BQ40" i="60"/>
  <c r="CC40" i="60" s="1"/>
  <c r="BO40" i="60"/>
  <c r="BO57" i="60"/>
  <c r="BM57" i="60"/>
  <c r="BQ57" i="60"/>
  <c r="CC57" i="60" s="1"/>
  <c r="Z100" i="60"/>
  <c r="BE100" i="60" s="1"/>
  <c r="BU100" i="60" s="1"/>
  <c r="Y100" i="60"/>
  <c r="BD100" i="60" s="1"/>
  <c r="BT100" i="60" s="1"/>
  <c r="W100" i="60"/>
  <c r="BB100" i="60" s="1"/>
  <c r="BR100" i="60" s="1"/>
  <c r="V100" i="60"/>
  <c r="BA100" i="60" s="1"/>
  <c r="AD100" i="60"/>
  <c r="BI100" i="60" s="1"/>
  <c r="BY100" i="60" s="1"/>
  <c r="AB100" i="60"/>
  <c r="BG100" i="60" s="1"/>
  <c r="BW100" i="60" s="1"/>
  <c r="AA100" i="60"/>
  <c r="BF100" i="60" s="1"/>
  <c r="BV100" i="60" s="1"/>
  <c r="X100" i="60"/>
  <c r="BC100" i="60" s="1"/>
  <c r="BS100" i="60" s="1"/>
  <c r="AG100" i="60"/>
  <c r="BL100" i="60" s="1"/>
  <c r="CB100" i="60" s="1"/>
  <c r="AF100" i="60"/>
  <c r="BK100" i="60" s="1"/>
  <c r="CA100" i="60" s="1"/>
  <c r="AE100" i="60"/>
  <c r="BJ100" i="60" s="1"/>
  <c r="BZ100" i="60" s="1"/>
  <c r="AC100" i="60"/>
  <c r="BH100" i="60" s="1"/>
  <c r="BX100" i="60" s="1"/>
  <c r="AF109" i="60"/>
  <c r="BK109" i="60" s="1"/>
  <c r="CA109" i="60" s="1"/>
  <c r="AE109" i="60"/>
  <c r="BJ109" i="60" s="1"/>
  <c r="BZ109" i="60" s="1"/>
  <c r="AC109" i="60"/>
  <c r="BH109" i="60" s="1"/>
  <c r="BX109" i="60" s="1"/>
  <c r="AB109" i="60"/>
  <c r="BG109" i="60" s="1"/>
  <c r="BW109" i="60" s="1"/>
  <c r="Z109" i="60"/>
  <c r="BE109" i="60" s="1"/>
  <c r="BU109" i="60" s="1"/>
  <c r="Y109" i="60"/>
  <c r="BD109" i="60" s="1"/>
  <c r="BT109" i="60" s="1"/>
  <c r="AD109" i="60"/>
  <c r="BI109" i="60" s="1"/>
  <c r="BY109" i="60" s="1"/>
  <c r="X109" i="60"/>
  <c r="BC109" i="60" s="1"/>
  <c r="BS109" i="60" s="1"/>
  <c r="W109" i="60"/>
  <c r="BB109" i="60" s="1"/>
  <c r="BR109" i="60" s="1"/>
  <c r="AG109" i="60"/>
  <c r="BL109" i="60" s="1"/>
  <c r="CB109" i="60" s="1"/>
  <c r="AA109" i="60"/>
  <c r="BF109" i="60" s="1"/>
  <c r="BV109" i="60" s="1"/>
  <c r="V109" i="60"/>
  <c r="BA109" i="60" s="1"/>
  <c r="BQ19" i="60"/>
  <c r="CC19" i="60" s="1"/>
  <c r="BO19" i="60"/>
  <c r="BM19" i="60"/>
  <c r="BM39" i="60"/>
  <c r="BQ39" i="60"/>
  <c r="CC39" i="60" s="1"/>
  <c r="BO39" i="60"/>
  <c r="BQ46" i="60"/>
  <c r="CC46" i="60" s="1"/>
  <c r="BO46" i="60"/>
  <c r="BM46" i="60"/>
  <c r="BM28" i="60"/>
  <c r="BQ28" i="60"/>
  <c r="CC28" i="60" s="1"/>
  <c r="BO28" i="60"/>
  <c r="Z115" i="60"/>
  <c r="BE115" i="60" s="1"/>
  <c r="BU115" i="60" s="1"/>
  <c r="Y115" i="60"/>
  <c r="BD115" i="60" s="1"/>
  <c r="BT115" i="60" s="1"/>
  <c r="X115" i="60"/>
  <c r="BC115" i="60" s="1"/>
  <c r="BS115" i="60" s="1"/>
  <c r="W115" i="60"/>
  <c r="BB115" i="60" s="1"/>
  <c r="BR115" i="60" s="1"/>
  <c r="V115" i="60"/>
  <c r="BA115" i="60" s="1"/>
  <c r="AF115" i="60"/>
  <c r="BK115" i="60" s="1"/>
  <c r="CA115" i="60" s="1"/>
  <c r="AE115" i="60"/>
  <c r="BJ115" i="60" s="1"/>
  <c r="BZ115" i="60" s="1"/>
  <c r="AG115" i="60"/>
  <c r="BL115" i="60" s="1"/>
  <c r="CB115" i="60" s="1"/>
  <c r="AD115" i="60"/>
  <c r="BI115" i="60" s="1"/>
  <c r="BY115" i="60" s="1"/>
  <c r="AA115" i="60"/>
  <c r="BF115" i="60" s="1"/>
  <c r="BV115" i="60" s="1"/>
  <c r="AC115" i="60"/>
  <c r="BH115" i="60" s="1"/>
  <c r="BX115" i="60" s="1"/>
  <c r="AB115" i="60"/>
  <c r="BG115" i="60" s="1"/>
  <c r="BW115" i="60" s="1"/>
  <c r="BQ44" i="60"/>
  <c r="CC44" i="60" s="1"/>
  <c r="BO44" i="60"/>
  <c r="BM44" i="60"/>
  <c r="AF113" i="60"/>
  <c r="BK113" i="60" s="1"/>
  <c r="CA113" i="60" s="1"/>
  <c r="AE113" i="60"/>
  <c r="BJ113" i="60" s="1"/>
  <c r="BZ113" i="60" s="1"/>
  <c r="AD113" i="60"/>
  <c r="BI113" i="60" s="1"/>
  <c r="BY113" i="60" s="1"/>
  <c r="AC113" i="60"/>
  <c r="BH113" i="60" s="1"/>
  <c r="BX113" i="60" s="1"/>
  <c r="AB113" i="60"/>
  <c r="BG113" i="60" s="1"/>
  <c r="BW113" i="60" s="1"/>
  <c r="Z113" i="60"/>
  <c r="BE113" i="60" s="1"/>
  <c r="BU113" i="60" s="1"/>
  <c r="Y113" i="60"/>
  <c r="BD113" i="60" s="1"/>
  <c r="BT113" i="60" s="1"/>
  <c r="V113" i="60"/>
  <c r="BA113" i="60" s="1"/>
  <c r="AG113" i="60"/>
  <c r="BL113" i="60" s="1"/>
  <c r="CB113" i="60" s="1"/>
  <c r="AA113" i="60"/>
  <c r="BF113" i="60" s="1"/>
  <c r="BV113" i="60" s="1"/>
  <c r="X113" i="60"/>
  <c r="BC113" i="60" s="1"/>
  <c r="BS113" i="60" s="1"/>
  <c r="W113" i="60"/>
  <c r="BB113" i="60" s="1"/>
  <c r="BR113" i="60" s="1"/>
  <c r="BQ38" i="60"/>
  <c r="CC38" i="60" s="1"/>
  <c r="BO38" i="60"/>
  <c r="BM38" i="60"/>
  <c r="BM27" i="60"/>
  <c r="BO27" i="60"/>
  <c r="BQ27" i="60"/>
  <c r="CC27" i="60" s="1"/>
  <c r="BQ50" i="60"/>
  <c r="CC50" i="60" s="1"/>
  <c r="BO50" i="60"/>
  <c r="BM50" i="60"/>
  <c r="BM56" i="60"/>
  <c r="BQ56" i="60"/>
  <c r="CC56" i="60" s="1"/>
  <c r="BO56" i="60"/>
  <c r="Z103" i="60"/>
  <c r="BE103" i="60" s="1"/>
  <c r="BU103" i="60" s="1"/>
  <c r="W103" i="60"/>
  <c r="BB103" i="60" s="1"/>
  <c r="BR103" i="60" s="1"/>
  <c r="V103" i="60"/>
  <c r="BA103" i="60" s="1"/>
  <c r="AF103" i="60"/>
  <c r="BK103" i="60" s="1"/>
  <c r="CA103" i="60" s="1"/>
  <c r="AE103" i="60"/>
  <c r="BJ103" i="60" s="1"/>
  <c r="BZ103" i="60" s="1"/>
  <c r="Y103" i="60"/>
  <c r="BD103" i="60" s="1"/>
  <c r="BT103" i="60" s="1"/>
  <c r="AD103" i="60"/>
  <c r="BI103" i="60" s="1"/>
  <c r="BY103" i="60" s="1"/>
  <c r="AC103" i="60"/>
  <c r="BH103" i="60" s="1"/>
  <c r="BX103" i="60" s="1"/>
  <c r="AA103" i="60"/>
  <c r="BF103" i="60" s="1"/>
  <c r="BV103" i="60" s="1"/>
  <c r="X103" i="60"/>
  <c r="BC103" i="60" s="1"/>
  <c r="BS103" i="60" s="1"/>
  <c r="AG103" i="60"/>
  <c r="BL103" i="60" s="1"/>
  <c r="CB103" i="60" s="1"/>
  <c r="AB103" i="60"/>
  <c r="BG103" i="60" s="1"/>
  <c r="BW103" i="60" s="1"/>
  <c r="Y95" i="60"/>
  <c r="BD95" i="60" s="1"/>
  <c r="BT95" i="60" s="1"/>
  <c r="AF95" i="60"/>
  <c r="BK95" i="60" s="1"/>
  <c r="CA95" i="60" s="1"/>
  <c r="X95" i="60"/>
  <c r="BC95" i="60" s="1"/>
  <c r="BS95" i="60" s="1"/>
  <c r="W95" i="60"/>
  <c r="BB95" i="60" s="1"/>
  <c r="BR95" i="60" s="1"/>
  <c r="V95" i="60"/>
  <c r="BA95" i="60" s="1"/>
  <c r="AD95" i="60"/>
  <c r="BI95" i="60" s="1"/>
  <c r="BY95" i="60" s="1"/>
  <c r="AC95" i="60"/>
  <c r="BH95" i="60" s="1"/>
  <c r="BX95" i="60" s="1"/>
  <c r="AE95" i="60"/>
  <c r="BJ95" i="60" s="1"/>
  <c r="BZ95" i="60" s="1"/>
  <c r="AA95" i="60"/>
  <c r="BF95" i="60" s="1"/>
  <c r="BV95" i="60" s="1"/>
  <c r="AG95" i="60"/>
  <c r="BL95" i="60" s="1"/>
  <c r="CB95" i="60" s="1"/>
  <c r="AB95" i="60"/>
  <c r="BG95" i="60" s="1"/>
  <c r="BW95" i="60" s="1"/>
  <c r="Z95" i="60"/>
  <c r="BE95" i="60" s="1"/>
  <c r="BU95" i="60" s="1"/>
  <c r="BQ25" i="60"/>
  <c r="CC25" i="60" s="1"/>
  <c r="BO25" i="60"/>
  <c r="BM25" i="60"/>
  <c r="BQ37" i="60"/>
  <c r="CC37" i="60" s="1"/>
  <c r="BO37" i="60"/>
  <c r="BM37" i="60"/>
  <c r="BO53" i="60"/>
  <c r="BM53" i="60"/>
  <c r="BQ53" i="60"/>
  <c r="CC53" i="60" s="1"/>
  <c r="BO41" i="60"/>
  <c r="BM41" i="60"/>
  <c r="BQ41" i="60"/>
  <c r="CC41" i="60" s="1"/>
  <c r="BM55" i="60"/>
  <c r="BQ55" i="60"/>
  <c r="CC55" i="60" s="1"/>
  <c r="BO55" i="60"/>
  <c r="AE93" i="60"/>
  <c r="BJ93" i="60" s="1"/>
  <c r="BZ93" i="60" s="1"/>
  <c r="Z93" i="60"/>
  <c r="BE93" i="60" s="1"/>
  <c r="BU93" i="60" s="1"/>
  <c r="Y93" i="60"/>
  <c r="BD93" i="60" s="1"/>
  <c r="BT93" i="60" s="1"/>
  <c r="X93" i="60"/>
  <c r="BC93" i="60" s="1"/>
  <c r="BS93" i="60" s="1"/>
  <c r="W93" i="60"/>
  <c r="BB93" i="60" s="1"/>
  <c r="BR93" i="60" s="1"/>
  <c r="AF93" i="60"/>
  <c r="BK93" i="60" s="1"/>
  <c r="CA93" i="60" s="1"/>
  <c r="AD93" i="60"/>
  <c r="BI93" i="60" s="1"/>
  <c r="BY93" i="60" s="1"/>
  <c r="AG93" i="60"/>
  <c r="BL93" i="60" s="1"/>
  <c r="CB93" i="60" s="1"/>
  <c r="AC93" i="60"/>
  <c r="BH93" i="60" s="1"/>
  <c r="BX93" i="60" s="1"/>
  <c r="AA93" i="60"/>
  <c r="BF93" i="60" s="1"/>
  <c r="BV93" i="60" s="1"/>
  <c r="AB93" i="60"/>
  <c r="BG93" i="60" s="1"/>
  <c r="BW93" i="60" s="1"/>
  <c r="V93" i="60"/>
  <c r="BA93" i="60" s="1"/>
  <c r="BO24" i="60"/>
  <c r="BQ24" i="60"/>
  <c r="CC24" i="60" s="1"/>
  <c r="BM24" i="60"/>
  <c r="BQ54" i="60"/>
  <c r="CC54" i="60" s="1"/>
  <c r="BM54" i="60"/>
  <c r="BO54" i="60"/>
  <c r="BQ45" i="60"/>
  <c r="CC45" i="60" s="1"/>
  <c r="BO45" i="60"/>
  <c r="BM45" i="60"/>
  <c r="BQ36" i="60"/>
  <c r="CC36" i="60" s="1"/>
  <c r="BO36" i="60"/>
  <c r="BM36" i="60"/>
  <c r="AC104" i="60"/>
  <c r="BH104" i="60" s="1"/>
  <c r="BX104" i="60" s="1"/>
  <c r="AB104" i="60"/>
  <c r="BG104" i="60" s="1"/>
  <c r="BW104" i="60" s="1"/>
  <c r="Z104" i="60"/>
  <c r="BE104" i="60" s="1"/>
  <c r="BU104" i="60" s="1"/>
  <c r="Y104" i="60"/>
  <c r="BD104" i="60" s="1"/>
  <c r="BT104" i="60" s="1"/>
  <c r="W104" i="60"/>
  <c r="BB104" i="60" s="1"/>
  <c r="BR104" i="60" s="1"/>
  <c r="V104" i="60"/>
  <c r="BA104" i="60" s="1"/>
  <c r="AD104" i="60"/>
  <c r="BI104" i="60" s="1"/>
  <c r="BY104" i="60" s="1"/>
  <c r="X104" i="60"/>
  <c r="BC104" i="60" s="1"/>
  <c r="BS104" i="60" s="1"/>
  <c r="AE104" i="60"/>
  <c r="BJ104" i="60" s="1"/>
  <c r="BZ104" i="60" s="1"/>
  <c r="AA104" i="60"/>
  <c r="BF104" i="60" s="1"/>
  <c r="BV104" i="60" s="1"/>
  <c r="AG104" i="60"/>
  <c r="BL104" i="60" s="1"/>
  <c r="CB104" i="60" s="1"/>
  <c r="AF104" i="60"/>
  <c r="BK104" i="60" s="1"/>
  <c r="CA104" i="60" s="1"/>
  <c r="V94" i="60"/>
  <c r="BA94" i="60" s="1"/>
  <c r="AC94" i="60"/>
  <c r="BH94" i="60" s="1"/>
  <c r="BX94" i="60" s="1"/>
  <c r="Z94" i="60"/>
  <c r="BE94" i="60" s="1"/>
  <c r="BU94" i="60" s="1"/>
  <c r="Y94" i="60"/>
  <c r="BD94" i="60" s="1"/>
  <c r="BT94" i="60" s="1"/>
  <c r="X94" i="60"/>
  <c r="BC94" i="60" s="1"/>
  <c r="BS94" i="60" s="1"/>
  <c r="AF94" i="60"/>
  <c r="BK94" i="60" s="1"/>
  <c r="CA94" i="60" s="1"/>
  <c r="AE94" i="60"/>
  <c r="BJ94" i="60" s="1"/>
  <c r="BZ94" i="60" s="1"/>
  <c r="AA94" i="60"/>
  <c r="BF94" i="60" s="1"/>
  <c r="BV94" i="60" s="1"/>
  <c r="W94" i="60"/>
  <c r="BB94" i="60" s="1"/>
  <c r="BR94" i="60" s="1"/>
  <c r="AG94" i="60"/>
  <c r="BL94" i="60" s="1"/>
  <c r="CB94" i="60" s="1"/>
  <c r="AD94" i="60"/>
  <c r="BI94" i="60" s="1"/>
  <c r="BY94" i="60" s="1"/>
  <c r="AB94" i="60"/>
  <c r="BG94" i="60" s="1"/>
  <c r="BW94" i="60" s="1"/>
  <c r="AC108" i="60"/>
  <c r="BH108" i="60" s="1"/>
  <c r="BX108" i="60" s="1"/>
  <c r="AB108" i="60"/>
  <c r="BG108" i="60" s="1"/>
  <c r="BW108" i="60" s="1"/>
  <c r="Z108" i="60"/>
  <c r="BE108" i="60" s="1"/>
  <c r="BU108" i="60" s="1"/>
  <c r="Y108" i="60"/>
  <c r="BD108" i="60" s="1"/>
  <c r="BT108" i="60" s="1"/>
  <c r="W108" i="60"/>
  <c r="BB108" i="60" s="1"/>
  <c r="BR108" i="60" s="1"/>
  <c r="V108" i="60"/>
  <c r="BA108" i="60" s="1"/>
  <c r="AD108" i="60"/>
  <c r="BI108" i="60" s="1"/>
  <c r="BY108" i="60" s="1"/>
  <c r="X108" i="60"/>
  <c r="BC108" i="60" s="1"/>
  <c r="BS108" i="60" s="1"/>
  <c r="AE108" i="60"/>
  <c r="BJ108" i="60" s="1"/>
  <c r="BZ108" i="60" s="1"/>
  <c r="AA108" i="60"/>
  <c r="BF108" i="60" s="1"/>
  <c r="BV108" i="60" s="1"/>
  <c r="AG108" i="60"/>
  <c r="BL108" i="60" s="1"/>
  <c r="CB108" i="60" s="1"/>
  <c r="AF108" i="60"/>
  <c r="BK108" i="60" s="1"/>
  <c r="CA108" i="60" s="1"/>
  <c r="W106" i="60"/>
  <c r="BB106" i="60" s="1"/>
  <c r="BR106" i="60" s="1"/>
  <c r="V106" i="60"/>
  <c r="BA106" i="60" s="1"/>
  <c r="AF106" i="60"/>
  <c r="BK106" i="60" s="1"/>
  <c r="CA106" i="60" s="1"/>
  <c r="AE106" i="60"/>
  <c r="BJ106" i="60" s="1"/>
  <c r="BZ106" i="60" s="1"/>
  <c r="AC106" i="60"/>
  <c r="BH106" i="60" s="1"/>
  <c r="BX106" i="60" s="1"/>
  <c r="AB106" i="60"/>
  <c r="BG106" i="60" s="1"/>
  <c r="BW106" i="60" s="1"/>
  <c r="AA106" i="60"/>
  <c r="BF106" i="60" s="1"/>
  <c r="BV106" i="60" s="1"/>
  <c r="Y106" i="60"/>
  <c r="BD106" i="60" s="1"/>
  <c r="BT106" i="60" s="1"/>
  <c r="AD106" i="60"/>
  <c r="BI106" i="60" s="1"/>
  <c r="BY106" i="60" s="1"/>
  <c r="Z106" i="60"/>
  <c r="BE106" i="60" s="1"/>
  <c r="BU106" i="60" s="1"/>
  <c r="AG106" i="60"/>
  <c r="BL106" i="60" s="1"/>
  <c r="CB106" i="60" s="1"/>
  <c r="BC106" i="60"/>
  <c r="BS106" i="60" s="1"/>
  <c r="BQ43" i="60"/>
  <c r="CC43" i="60" s="1"/>
  <c r="BO43" i="60"/>
  <c r="BM43" i="60"/>
  <c r="BQ23" i="60"/>
  <c r="CC23" i="60" s="1"/>
  <c r="BO23" i="60"/>
  <c r="BM23" i="60"/>
  <c r="BQ35" i="60"/>
  <c r="CC35" i="60" s="1"/>
  <c r="BO35" i="60"/>
  <c r="BM35" i="60"/>
  <c r="BO29" i="60"/>
  <c r="BM29" i="60"/>
  <c r="BQ29" i="60"/>
  <c r="CC29" i="60" s="1"/>
  <c r="AD116" i="60"/>
  <c r="BI116" i="60" s="1"/>
  <c r="BY116" i="60" s="1"/>
  <c r="AC116" i="60"/>
  <c r="BH116" i="60" s="1"/>
  <c r="BX116" i="60" s="1"/>
  <c r="AB116" i="60"/>
  <c r="BG116" i="60" s="1"/>
  <c r="BW116" i="60" s="1"/>
  <c r="AA116" i="60"/>
  <c r="BF116" i="60" s="1"/>
  <c r="BV116" i="60" s="1"/>
  <c r="Z116" i="60"/>
  <c r="BE116" i="60" s="1"/>
  <c r="BU116" i="60" s="1"/>
  <c r="Y116" i="60"/>
  <c r="BD116" i="60" s="1"/>
  <c r="BT116" i="60" s="1"/>
  <c r="W116" i="60"/>
  <c r="BB116" i="60" s="1"/>
  <c r="BR116" i="60" s="1"/>
  <c r="V116" i="60"/>
  <c r="BA116" i="60" s="1"/>
  <c r="AG116" i="60"/>
  <c r="BL116" i="60" s="1"/>
  <c r="CB116" i="60" s="1"/>
  <c r="AF116" i="60"/>
  <c r="BK116" i="60" s="1"/>
  <c r="CA116" i="60" s="1"/>
  <c r="AE116" i="60"/>
  <c r="BJ116" i="60" s="1"/>
  <c r="BZ116" i="60" s="1"/>
  <c r="X116" i="60"/>
  <c r="BC116" i="60" s="1"/>
  <c r="BS116" i="60" s="1"/>
  <c r="W110" i="60"/>
  <c r="BB110" i="60" s="1"/>
  <c r="BR110" i="60" s="1"/>
  <c r="V110" i="60"/>
  <c r="BA110" i="60" s="1"/>
  <c r="AF110" i="60"/>
  <c r="BK110" i="60" s="1"/>
  <c r="CA110" i="60" s="1"/>
  <c r="AE110" i="60"/>
  <c r="BJ110" i="60" s="1"/>
  <c r="BZ110" i="60" s="1"/>
  <c r="AC110" i="60"/>
  <c r="BH110" i="60" s="1"/>
  <c r="BX110" i="60" s="1"/>
  <c r="AB110" i="60"/>
  <c r="BG110" i="60" s="1"/>
  <c r="BW110" i="60" s="1"/>
  <c r="AA110" i="60"/>
  <c r="BF110" i="60" s="1"/>
  <c r="BV110" i="60" s="1"/>
  <c r="Y110" i="60"/>
  <c r="BD110" i="60" s="1"/>
  <c r="BT110" i="60" s="1"/>
  <c r="AG110" i="60"/>
  <c r="BL110" i="60" s="1"/>
  <c r="CB110" i="60" s="1"/>
  <c r="AD110" i="60"/>
  <c r="BI110" i="60" s="1"/>
  <c r="BY110" i="60" s="1"/>
  <c r="Z110" i="60"/>
  <c r="BE110" i="60" s="1"/>
  <c r="BU110" i="60" s="1"/>
  <c r="X110" i="60"/>
  <c r="BC110" i="60" s="1"/>
  <c r="BS110" i="60" s="1"/>
  <c r="BQ34" i="60"/>
  <c r="CC34" i="60" s="1"/>
  <c r="BO34" i="60"/>
  <c r="BM34" i="60"/>
  <c r="BQ22" i="60"/>
  <c r="CC22" i="60" s="1"/>
  <c r="BM22" i="60"/>
  <c r="BO22" i="60"/>
  <c r="BQ51" i="60"/>
  <c r="CC51" i="60" s="1"/>
  <c r="BO51" i="60"/>
  <c r="BM51" i="60"/>
  <c r="BQ42" i="60"/>
  <c r="CC42" i="60" s="1"/>
  <c r="BO42" i="60"/>
  <c r="BM42" i="60"/>
  <c r="AF102" i="60"/>
  <c r="BK102" i="60" s="1"/>
  <c r="CA102" i="60" s="1"/>
  <c r="AE102" i="60"/>
  <c r="BJ102" i="60" s="1"/>
  <c r="BZ102" i="60" s="1"/>
  <c r="AC102" i="60"/>
  <c r="BH102" i="60" s="1"/>
  <c r="BX102" i="60" s="1"/>
  <c r="AB102" i="60"/>
  <c r="BG102" i="60" s="1"/>
  <c r="BW102" i="60" s="1"/>
  <c r="AA102" i="60"/>
  <c r="BF102" i="60" s="1"/>
  <c r="BV102" i="60" s="1"/>
  <c r="V102" i="60"/>
  <c r="BA102" i="60" s="1"/>
  <c r="AG102" i="60"/>
  <c r="BL102" i="60" s="1"/>
  <c r="CB102" i="60" s="1"/>
  <c r="X102" i="60"/>
  <c r="BC102" i="60" s="1"/>
  <c r="BS102" i="60" s="1"/>
  <c r="W102" i="60"/>
  <c r="BB102" i="60" s="1"/>
  <c r="BR102" i="60" s="1"/>
  <c r="AD102" i="60"/>
  <c r="BI102" i="60" s="1"/>
  <c r="BY102" i="60" s="1"/>
  <c r="Y102" i="60"/>
  <c r="BD102" i="60" s="1"/>
  <c r="BT102" i="60" s="1"/>
  <c r="Z102" i="60"/>
  <c r="BE102" i="60" s="1"/>
  <c r="BU102" i="60" s="1"/>
  <c r="W99" i="60"/>
  <c r="BB99" i="60" s="1"/>
  <c r="BR99" i="60" s="1"/>
  <c r="V99" i="60"/>
  <c r="BA99" i="60" s="1"/>
  <c r="AF99" i="60"/>
  <c r="BK99" i="60" s="1"/>
  <c r="CA99" i="60" s="1"/>
  <c r="AE99" i="60"/>
  <c r="BJ99" i="60" s="1"/>
  <c r="BZ99" i="60" s="1"/>
  <c r="Y99" i="60"/>
  <c r="BD99" i="60" s="1"/>
  <c r="BT99" i="60" s="1"/>
  <c r="AC99" i="60"/>
  <c r="BH99" i="60" s="1"/>
  <c r="BX99" i="60" s="1"/>
  <c r="AB99" i="60"/>
  <c r="BG99" i="60" s="1"/>
  <c r="BW99" i="60" s="1"/>
  <c r="AD99" i="60"/>
  <c r="BI99" i="60" s="1"/>
  <c r="BY99" i="60" s="1"/>
  <c r="AA99" i="60"/>
  <c r="BF99" i="60" s="1"/>
  <c r="BV99" i="60" s="1"/>
  <c r="Z99" i="60"/>
  <c r="BE99" i="60" s="1"/>
  <c r="BU99" i="60" s="1"/>
  <c r="X99" i="60"/>
  <c r="BC99" i="60" s="1"/>
  <c r="BS99" i="60" s="1"/>
  <c r="AG99" i="60"/>
  <c r="BL99" i="60" s="1"/>
  <c r="CB99" i="60" s="1"/>
  <c r="AB96" i="60"/>
  <c r="BG96" i="60" s="1"/>
  <c r="BW96" i="60" s="1"/>
  <c r="W96" i="60"/>
  <c r="BB96" i="60" s="1"/>
  <c r="BR96" i="60" s="1"/>
  <c r="Y96" i="60"/>
  <c r="BD96" i="60" s="1"/>
  <c r="BT96" i="60" s="1"/>
  <c r="X96" i="60"/>
  <c r="BC96" i="60" s="1"/>
  <c r="BS96" i="60" s="1"/>
  <c r="V96" i="60"/>
  <c r="BA96" i="60" s="1"/>
  <c r="AE96" i="60"/>
  <c r="BJ96" i="60" s="1"/>
  <c r="BZ96" i="60" s="1"/>
  <c r="AD96" i="60"/>
  <c r="BI96" i="60" s="1"/>
  <c r="BY96" i="60" s="1"/>
  <c r="AG96" i="60"/>
  <c r="BL96" i="60" s="1"/>
  <c r="CB96" i="60" s="1"/>
  <c r="AC96" i="60"/>
  <c r="BH96" i="60" s="1"/>
  <c r="BX96" i="60" s="1"/>
  <c r="Z96" i="60"/>
  <c r="BE96" i="60" s="1"/>
  <c r="BU96" i="60" s="1"/>
  <c r="AA96" i="60"/>
  <c r="BF96" i="60" s="1"/>
  <c r="BV96" i="60" s="1"/>
  <c r="AF96" i="60"/>
  <c r="BK96" i="60" s="1"/>
  <c r="CA96" i="60" s="1"/>
  <c r="BQ47" i="60"/>
  <c r="CC47" i="60" s="1"/>
  <c r="BM47" i="60"/>
  <c r="BO47" i="60"/>
  <c r="BQ33" i="60"/>
  <c r="CC33" i="60" s="1"/>
  <c r="BO33" i="60"/>
  <c r="BM33" i="60"/>
  <c r="BQ49" i="60"/>
  <c r="CC49" i="60" s="1"/>
  <c r="BO49" i="60"/>
  <c r="BM49" i="60"/>
  <c r="BQ21" i="60"/>
  <c r="CC21" i="60" s="1"/>
  <c r="BO21" i="60"/>
  <c r="BM21" i="60"/>
  <c r="Q101" i="60"/>
  <c r="Q92" i="60"/>
  <c r="Q97" i="60"/>
  <c r="Q114" i="60"/>
  <c r="Q112" i="60"/>
  <c r="AC101" i="60" l="1"/>
  <c r="BH101" i="60" s="1"/>
  <c r="BX101" i="60" s="1"/>
  <c r="AB101" i="60"/>
  <c r="BG101" i="60" s="1"/>
  <c r="BW101" i="60" s="1"/>
  <c r="Z101" i="60"/>
  <c r="BE101" i="60" s="1"/>
  <c r="BU101" i="60" s="1"/>
  <c r="Y101" i="60"/>
  <c r="BD101" i="60" s="1"/>
  <c r="BT101" i="60" s="1"/>
  <c r="AG101" i="60"/>
  <c r="BL101" i="60" s="1"/>
  <c r="CB101" i="60" s="1"/>
  <c r="X101" i="60"/>
  <c r="BC101" i="60" s="1"/>
  <c r="BS101" i="60" s="1"/>
  <c r="AE101" i="60"/>
  <c r="BJ101" i="60" s="1"/>
  <c r="BZ101" i="60" s="1"/>
  <c r="AD101" i="60"/>
  <c r="BI101" i="60" s="1"/>
  <c r="BY101" i="60" s="1"/>
  <c r="AA101" i="60"/>
  <c r="BF101" i="60" s="1"/>
  <c r="BV101" i="60" s="1"/>
  <c r="W101" i="60"/>
  <c r="BB101" i="60" s="1"/>
  <c r="BR101" i="60" s="1"/>
  <c r="AF101" i="60"/>
  <c r="BK101" i="60" s="1"/>
  <c r="CA101" i="60" s="1"/>
  <c r="V101" i="60"/>
  <c r="BA101" i="60" s="1"/>
  <c r="BM93" i="60"/>
  <c r="BQ93" i="60"/>
  <c r="CC93" i="60" s="1"/>
  <c r="BO93" i="60"/>
  <c r="BM103" i="60"/>
  <c r="BO103" i="60"/>
  <c r="BQ103" i="60"/>
  <c r="CC103" i="60" s="1"/>
  <c r="BO105" i="60"/>
  <c r="BM105" i="60"/>
  <c r="BQ105" i="60"/>
  <c r="CC105" i="60" s="1"/>
  <c r="BM115" i="60"/>
  <c r="BQ115" i="60"/>
  <c r="CC115" i="60" s="1"/>
  <c r="BO115" i="60"/>
  <c r="BM100" i="60"/>
  <c r="BQ100" i="60"/>
  <c r="CC100" i="60" s="1"/>
  <c r="BO100" i="60"/>
  <c r="BM111" i="60"/>
  <c r="BO111" i="60"/>
  <c r="BQ111" i="60"/>
  <c r="CC111" i="60" s="1"/>
  <c r="BM107" i="60"/>
  <c r="BQ107" i="60"/>
  <c r="CC107" i="60" s="1"/>
  <c r="BO107" i="60"/>
  <c r="BQ116" i="60"/>
  <c r="CC116" i="60" s="1"/>
  <c r="BO116" i="60"/>
  <c r="BM116" i="60"/>
  <c r="BO102" i="60"/>
  <c r="BM102" i="60"/>
  <c r="BQ102" i="60"/>
  <c r="CC102" i="60" s="1"/>
  <c r="BO108" i="60"/>
  <c r="BM108" i="60"/>
  <c r="BQ108" i="60"/>
  <c r="CC108" i="60" s="1"/>
  <c r="BO104" i="60"/>
  <c r="BM104" i="60"/>
  <c r="BQ104" i="60"/>
  <c r="CC104" i="60" s="1"/>
  <c r="BO109" i="60"/>
  <c r="BM109" i="60"/>
  <c r="BQ109" i="60"/>
  <c r="CC109" i="60" s="1"/>
  <c r="BO96" i="60"/>
  <c r="BQ96" i="60"/>
  <c r="CC96" i="60" s="1"/>
  <c r="BM96" i="60"/>
  <c r="BQ113" i="60"/>
  <c r="CC113" i="60" s="1"/>
  <c r="BO113" i="60"/>
  <c r="BM113" i="60"/>
  <c r="AE97" i="60"/>
  <c r="BJ97" i="60" s="1"/>
  <c r="BZ97" i="60" s="1"/>
  <c r="Z97" i="60"/>
  <c r="BE97" i="60" s="1"/>
  <c r="BU97" i="60" s="1"/>
  <c r="Y97" i="60"/>
  <c r="BD97" i="60" s="1"/>
  <c r="BT97" i="60" s="1"/>
  <c r="X97" i="60"/>
  <c r="BC97" i="60" s="1"/>
  <c r="BS97" i="60" s="1"/>
  <c r="W97" i="60"/>
  <c r="BB97" i="60" s="1"/>
  <c r="BR97" i="60" s="1"/>
  <c r="V97" i="60"/>
  <c r="BA97" i="60" s="1"/>
  <c r="AF97" i="60"/>
  <c r="BK97" i="60" s="1"/>
  <c r="CA97" i="60" s="1"/>
  <c r="AD97" i="60"/>
  <c r="BI97" i="60" s="1"/>
  <c r="BY97" i="60" s="1"/>
  <c r="AG97" i="60"/>
  <c r="BL97" i="60" s="1"/>
  <c r="CB97" i="60" s="1"/>
  <c r="AB97" i="60"/>
  <c r="BG97" i="60" s="1"/>
  <c r="BW97" i="60" s="1"/>
  <c r="AC97" i="60"/>
  <c r="BH97" i="60" s="1"/>
  <c r="BX97" i="60" s="1"/>
  <c r="AA97" i="60"/>
  <c r="BF97" i="60" s="1"/>
  <c r="BV97" i="60" s="1"/>
  <c r="BO98" i="60"/>
  <c r="BQ98" i="60"/>
  <c r="CC98" i="60" s="1"/>
  <c r="BM98" i="60"/>
  <c r="AB92" i="60"/>
  <c r="BG92" i="60" s="1"/>
  <c r="BW92" i="60" s="1"/>
  <c r="W92" i="60"/>
  <c r="BB92" i="60" s="1"/>
  <c r="BR92" i="60" s="1"/>
  <c r="Y92" i="60"/>
  <c r="BD92" i="60" s="1"/>
  <c r="BT92" i="60" s="1"/>
  <c r="X92" i="60"/>
  <c r="BC92" i="60" s="1"/>
  <c r="BS92" i="60" s="1"/>
  <c r="V92" i="60"/>
  <c r="BA92" i="60" s="1"/>
  <c r="AE92" i="60"/>
  <c r="BJ92" i="60" s="1"/>
  <c r="BZ92" i="60" s="1"/>
  <c r="AD92" i="60"/>
  <c r="BI92" i="60" s="1"/>
  <c r="BY92" i="60" s="1"/>
  <c r="AG92" i="60"/>
  <c r="BL92" i="60" s="1"/>
  <c r="CB92" i="60" s="1"/>
  <c r="AC92" i="60"/>
  <c r="BH92" i="60" s="1"/>
  <c r="BX92" i="60" s="1"/>
  <c r="AF92" i="60"/>
  <c r="BK92" i="60" s="1"/>
  <c r="CA92" i="60" s="1"/>
  <c r="Z92" i="60"/>
  <c r="BE92" i="60" s="1"/>
  <c r="BU92" i="60" s="1"/>
  <c r="AA92" i="60"/>
  <c r="BF92" i="60" s="1"/>
  <c r="BV92" i="60" s="1"/>
  <c r="BM99" i="60"/>
  <c r="BQ99" i="60"/>
  <c r="CC99" i="60" s="1"/>
  <c r="BO99" i="60"/>
  <c r="BO110" i="60"/>
  <c r="BQ110" i="60"/>
  <c r="CC110" i="60" s="1"/>
  <c r="BM110" i="60"/>
  <c r="BO106" i="60"/>
  <c r="BQ106" i="60"/>
  <c r="CC106" i="60" s="1"/>
  <c r="BM106" i="60"/>
  <c r="BQ95" i="60"/>
  <c r="CC95" i="60" s="1"/>
  <c r="BO95" i="60"/>
  <c r="BM95" i="60"/>
  <c r="AC112" i="60"/>
  <c r="BH112" i="60" s="1"/>
  <c r="BX112" i="60" s="1"/>
  <c r="AB112" i="60"/>
  <c r="BG112" i="60" s="1"/>
  <c r="BW112" i="60" s="1"/>
  <c r="Z112" i="60"/>
  <c r="BE112" i="60" s="1"/>
  <c r="BU112" i="60" s="1"/>
  <c r="Y112" i="60"/>
  <c r="BD112" i="60" s="1"/>
  <c r="BT112" i="60" s="1"/>
  <c r="W112" i="60"/>
  <c r="BB112" i="60" s="1"/>
  <c r="BR112" i="60" s="1"/>
  <c r="V112" i="60"/>
  <c r="BA112" i="60" s="1"/>
  <c r="AD112" i="60"/>
  <c r="BI112" i="60" s="1"/>
  <c r="BY112" i="60" s="1"/>
  <c r="X112" i="60"/>
  <c r="BC112" i="60" s="1"/>
  <c r="BS112" i="60" s="1"/>
  <c r="AF112" i="60"/>
  <c r="BK112" i="60" s="1"/>
  <c r="CA112" i="60" s="1"/>
  <c r="AE112" i="60"/>
  <c r="BJ112" i="60" s="1"/>
  <c r="BZ112" i="60" s="1"/>
  <c r="AA112" i="60"/>
  <c r="BF112" i="60" s="1"/>
  <c r="BV112" i="60" s="1"/>
  <c r="AG112" i="60"/>
  <c r="BL112" i="60" s="1"/>
  <c r="CB112" i="60" s="1"/>
  <c r="W114" i="60"/>
  <c r="BB114" i="60" s="1"/>
  <c r="BR114" i="60" s="1"/>
  <c r="V114" i="60"/>
  <c r="BA114" i="60" s="1"/>
  <c r="AG114" i="60"/>
  <c r="BL114" i="60" s="1"/>
  <c r="CB114" i="60" s="1"/>
  <c r="AF114" i="60"/>
  <c r="BK114" i="60" s="1"/>
  <c r="CA114" i="60" s="1"/>
  <c r="AE114" i="60"/>
  <c r="BJ114" i="60" s="1"/>
  <c r="BZ114" i="60" s="1"/>
  <c r="AC114" i="60"/>
  <c r="BH114" i="60" s="1"/>
  <c r="BX114" i="60" s="1"/>
  <c r="AB114" i="60"/>
  <c r="BG114" i="60" s="1"/>
  <c r="BW114" i="60" s="1"/>
  <c r="AD114" i="60"/>
  <c r="BI114" i="60" s="1"/>
  <c r="BY114" i="60" s="1"/>
  <c r="X114" i="60"/>
  <c r="BC114" i="60" s="1"/>
  <c r="BS114" i="60" s="1"/>
  <c r="AA114" i="60"/>
  <c r="BF114" i="60" s="1"/>
  <c r="BV114" i="60" s="1"/>
  <c r="Z114" i="60"/>
  <c r="BE114" i="60" s="1"/>
  <c r="BU114" i="60" s="1"/>
  <c r="Y114" i="60"/>
  <c r="BD114" i="60" s="1"/>
  <c r="BT114" i="60" s="1"/>
  <c r="BQ94" i="60"/>
  <c r="CC94" i="60" s="1"/>
  <c r="BO94" i="60"/>
  <c r="BM94" i="60"/>
  <c r="S103" i="96"/>
  <c r="S103" i="89"/>
  <c r="M103" i="96"/>
  <c r="M103" i="89"/>
  <c r="P104" i="89"/>
  <c r="P104" i="96"/>
  <c r="AH104" i="96"/>
  <c r="AH104" i="89"/>
  <c r="AB101" i="89"/>
  <c r="AB101" i="96"/>
  <c r="Y101" i="89"/>
  <c r="Y101" i="96"/>
  <c r="J101" i="89"/>
  <c r="J101" i="96"/>
  <c r="V103" i="96"/>
  <c r="V103" i="89"/>
  <c r="J103" i="96"/>
  <c r="J103" i="89"/>
  <c r="AB103" i="89"/>
  <c r="AB103" i="96"/>
  <c r="D103" i="89"/>
  <c r="D103" i="96"/>
  <c r="V104" i="96"/>
  <c r="V104" i="89"/>
  <c r="P101" i="89"/>
  <c r="P101" i="96"/>
  <c r="M101" i="89"/>
  <c r="M101" i="96"/>
  <c r="AE101" i="89"/>
  <c r="AE101" i="96"/>
  <c r="Y103" i="89"/>
  <c r="Y103" i="96"/>
  <c r="G103" i="89"/>
  <c r="G103" i="96"/>
  <c r="M104" i="96"/>
  <c r="M104" i="89"/>
  <c r="P103" i="89"/>
  <c r="P103" i="96"/>
  <c r="D104" i="89"/>
  <c r="D104" i="96"/>
  <c r="AE104" i="96"/>
  <c r="AE104" i="89"/>
  <c r="AK103" i="96"/>
  <c r="AK103" i="89"/>
  <c r="AH103" i="89"/>
  <c r="AH103" i="96"/>
  <c r="AE103" i="89"/>
  <c r="AE103" i="96"/>
  <c r="AK104" i="96"/>
  <c r="AK104" i="89"/>
  <c r="J104" i="96"/>
  <c r="J104" i="89"/>
  <c r="S104" i="89"/>
  <c r="S104" i="96"/>
  <c r="D101" i="89"/>
  <c r="D101" i="96"/>
  <c r="AH101" i="96"/>
  <c r="AH101" i="89"/>
  <c r="S101" i="89"/>
  <c r="S101" i="96"/>
  <c r="Y104" i="96"/>
  <c r="Y104" i="89"/>
  <c r="AB104" i="89"/>
  <c r="AB104" i="96"/>
  <c r="G104" i="96"/>
  <c r="G104" i="89"/>
  <c r="AK101" i="96"/>
  <c r="AK101" i="89"/>
  <c r="V101" i="96"/>
  <c r="V101" i="89"/>
  <c r="G101" i="89"/>
  <c r="G101" i="96"/>
  <c r="AK83" i="89"/>
  <c r="AK83" i="96"/>
  <c r="Y82" i="96"/>
  <c r="Y82" i="89"/>
  <c r="G82" i="96"/>
  <c r="G82" i="89"/>
  <c r="AK87" i="89"/>
  <c r="AK87" i="96"/>
  <c r="AH95" i="89"/>
  <c r="AH95" i="96"/>
  <c r="S97" i="89"/>
  <c r="S97" i="96"/>
  <c r="S94" i="89"/>
  <c r="S94" i="96"/>
  <c r="S93" i="89"/>
  <c r="S93" i="96"/>
  <c r="D91" i="89"/>
  <c r="D91" i="96"/>
  <c r="AH88" i="89"/>
  <c r="AH88" i="96"/>
  <c r="AH92" i="89"/>
  <c r="AH92" i="96"/>
  <c r="AH84" i="89"/>
  <c r="AH84" i="96"/>
  <c r="AH83" i="89"/>
  <c r="AH83" i="96"/>
  <c r="AH86" i="89"/>
  <c r="AH86" i="96"/>
  <c r="D87" i="89"/>
  <c r="D87" i="96"/>
  <c r="S87" i="89"/>
  <c r="S87" i="96"/>
  <c r="AH82" i="89"/>
  <c r="AH82" i="96"/>
  <c r="D99" i="89"/>
  <c r="D99" i="96"/>
  <c r="S99" i="89"/>
  <c r="S99" i="96"/>
  <c r="S96" i="89"/>
  <c r="S96" i="96"/>
  <c r="D97" i="89"/>
  <c r="D97" i="96"/>
  <c r="AH98" i="89"/>
  <c r="AH98" i="96"/>
  <c r="D94" i="89"/>
  <c r="D94" i="96"/>
  <c r="D93" i="89"/>
  <c r="D93" i="96"/>
  <c r="AH90" i="89"/>
  <c r="AH90" i="96"/>
  <c r="S91" i="89"/>
  <c r="S91" i="96"/>
  <c r="S88" i="89"/>
  <c r="S88" i="96"/>
  <c r="D92" i="89"/>
  <c r="D92" i="96"/>
  <c r="S92" i="89"/>
  <c r="S92" i="96"/>
  <c r="D83" i="89"/>
  <c r="D83" i="96"/>
  <c r="S83" i="89"/>
  <c r="S83" i="96"/>
  <c r="D86" i="89"/>
  <c r="D86" i="96"/>
  <c r="S86" i="89"/>
  <c r="S86" i="96"/>
  <c r="AH87" i="89"/>
  <c r="AH87" i="96"/>
  <c r="D82" i="89"/>
  <c r="D82" i="96"/>
  <c r="S82" i="89"/>
  <c r="S82" i="96"/>
  <c r="AH99" i="89"/>
  <c r="AH99" i="96"/>
  <c r="D96" i="89"/>
  <c r="D96" i="96"/>
  <c r="AH96" i="89"/>
  <c r="AH96" i="96"/>
  <c r="AK95" i="96"/>
  <c r="AK95" i="89"/>
  <c r="V95" i="89"/>
  <c r="V95" i="96"/>
  <c r="G95" i="89"/>
  <c r="G95" i="96"/>
  <c r="AK97" i="89"/>
  <c r="AK97" i="96"/>
  <c r="V97" i="89"/>
  <c r="V97" i="96"/>
  <c r="G97" i="89"/>
  <c r="G97" i="96"/>
  <c r="AK98" i="89"/>
  <c r="AK98" i="96"/>
  <c r="V98" i="89"/>
  <c r="V98" i="96"/>
  <c r="G98" i="89"/>
  <c r="G98" i="96"/>
  <c r="AK94" i="89"/>
  <c r="AK94" i="96"/>
  <c r="V94" i="89"/>
  <c r="V94" i="96"/>
  <c r="G94" i="89"/>
  <c r="G94" i="96"/>
  <c r="AK93" i="89"/>
  <c r="AK93" i="96"/>
  <c r="V93" i="89"/>
  <c r="V93" i="96"/>
  <c r="G93" i="89"/>
  <c r="G93" i="96"/>
  <c r="AK90" i="96"/>
  <c r="AK90" i="89"/>
  <c r="V90" i="89"/>
  <c r="V90" i="96"/>
  <c r="G90" i="89"/>
  <c r="G90" i="96"/>
  <c r="AK91" i="96"/>
  <c r="AK91" i="89"/>
  <c r="V91" i="89"/>
  <c r="V91" i="96"/>
  <c r="G91" i="89"/>
  <c r="G91" i="96"/>
  <c r="AK88" i="89"/>
  <c r="AK88" i="96"/>
  <c r="V88" i="89"/>
  <c r="V88" i="96"/>
  <c r="G88" i="89"/>
  <c r="G88" i="96"/>
  <c r="AK92" i="89"/>
  <c r="AK92" i="96"/>
  <c r="V92" i="89"/>
  <c r="V92" i="96"/>
  <c r="G92" i="89"/>
  <c r="G92" i="96"/>
  <c r="AK84" i="89"/>
  <c r="AK84" i="96"/>
  <c r="V84" i="89"/>
  <c r="V84" i="96"/>
  <c r="G84" i="89"/>
  <c r="G84" i="96"/>
  <c r="V83" i="89"/>
  <c r="V83" i="96"/>
  <c r="G83" i="89"/>
  <c r="G83" i="96"/>
  <c r="G89" i="96"/>
  <c r="AK86" i="96"/>
  <c r="AK86" i="89"/>
  <c r="V86" i="89"/>
  <c r="V86" i="96"/>
  <c r="G86" i="89"/>
  <c r="G86" i="96"/>
  <c r="V87" i="89"/>
  <c r="V87" i="96"/>
  <c r="G87" i="89"/>
  <c r="G87" i="96"/>
  <c r="AK82" i="96"/>
  <c r="AK82" i="89"/>
  <c r="V82" i="89"/>
  <c r="V82" i="96"/>
  <c r="AK99" i="89"/>
  <c r="AK99" i="96"/>
  <c r="V99" i="89"/>
  <c r="V99" i="96"/>
  <c r="G99" i="89"/>
  <c r="G99" i="96"/>
  <c r="AK96" i="89"/>
  <c r="AK96" i="96"/>
  <c r="V96" i="89"/>
  <c r="V96" i="96"/>
  <c r="G96" i="89"/>
  <c r="G96" i="96"/>
  <c r="D95" i="89"/>
  <c r="D95" i="96"/>
  <c r="AH97" i="89"/>
  <c r="AH97" i="96"/>
  <c r="S98" i="89"/>
  <c r="S98" i="96"/>
  <c r="AH93" i="89"/>
  <c r="AH93" i="96"/>
  <c r="AH91" i="89"/>
  <c r="AH91" i="96"/>
  <c r="D85" i="89"/>
  <c r="S84" i="89"/>
  <c r="S84" i="96"/>
  <c r="Y95" i="89"/>
  <c r="Y95" i="96"/>
  <c r="Y97" i="89"/>
  <c r="Y97" i="96"/>
  <c r="AB98" i="96"/>
  <c r="AB98" i="89"/>
  <c r="J98" i="89"/>
  <c r="J98" i="96"/>
  <c r="J94" i="89"/>
  <c r="J94" i="96"/>
  <c r="Y93" i="89"/>
  <c r="Y93" i="96"/>
  <c r="AB90" i="89"/>
  <c r="AB90" i="96"/>
  <c r="J90" i="89"/>
  <c r="J90" i="96"/>
  <c r="Y91" i="89"/>
  <c r="Y91" i="96"/>
  <c r="AB88" i="89"/>
  <c r="AB88" i="96"/>
  <c r="J88" i="89"/>
  <c r="J88" i="96"/>
  <c r="AB92" i="89"/>
  <c r="AB92" i="96"/>
  <c r="Y92" i="89"/>
  <c r="Y92" i="96"/>
  <c r="J92" i="89"/>
  <c r="J92" i="96"/>
  <c r="AB84" i="89"/>
  <c r="AB84" i="96"/>
  <c r="Y84" i="96"/>
  <c r="Y84" i="89"/>
  <c r="J84" i="89"/>
  <c r="J84" i="96"/>
  <c r="AB83" i="89"/>
  <c r="AB83" i="96"/>
  <c r="Y83" i="89"/>
  <c r="Y83" i="96"/>
  <c r="J83" i="89"/>
  <c r="J83" i="96"/>
  <c r="AB86" i="89"/>
  <c r="AB86" i="96"/>
  <c r="Y86" i="89"/>
  <c r="Y86" i="96"/>
  <c r="J86" i="89"/>
  <c r="J86" i="96"/>
  <c r="AB87" i="89"/>
  <c r="AB87" i="96"/>
  <c r="Y87" i="89"/>
  <c r="Y87" i="96"/>
  <c r="J87" i="89"/>
  <c r="J87" i="96"/>
  <c r="AB82" i="89"/>
  <c r="AB82" i="96"/>
  <c r="J82" i="89"/>
  <c r="J82" i="96"/>
  <c r="AB99" i="89"/>
  <c r="AB99" i="96"/>
  <c r="Y99" i="89"/>
  <c r="Y99" i="96"/>
  <c r="J99" i="89"/>
  <c r="J99" i="96"/>
  <c r="AB96" i="96"/>
  <c r="AB96" i="89"/>
  <c r="Y96" i="89"/>
  <c r="Y96" i="96"/>
  <c r="J96" i="89"/>
  <c r="J96" i="96"/>
  <c r="S95" i="89"/>
  <c r="S95" i="96"/>
  <c r="D98" i="96"/>
  <c r="D98" i="89"/>
  <c r="AH94" i="89"/>
  <c r="AH94" i="96"/>
  <c r="D90" i="89"/>
  <c r="D90" i="96"/>
  <c r="S90" i="89"/>
  <c r="S90" i="96"/>
  <c r="D88" i="89"/>
  <c r="D88" i="96"/>
  <c r="D84" i="89"/>
  <c r="D84" i="96"/>
  <c r="AB95" i="89"/>
  <c r="AB95" i="96"/>
  <c r="J95" i="89"/>
  <c r="J95" i="96"/>
  <c r="AB97" i="89"/>
  <c r="AB97" i="96"/>
  <c r="J97" i="89"/>
  <c r="J97" i="96"/>
  <c r="Y98" i="89"/>
  <c r="Y98" i="96"/>
  <c r="AB94" i="89"/>
  <c r="AB94" i="96"/>
  <c r="Y94" i="96"/>
  <c r="Y94" i="89"/>
  <c r="AB93" i="89"/>
  <c r="AB93" i="96"/>
  <c r="J93" i="89"/>
  <c r="J93" i="96"/>
  <c r="Y90" i="89"/>
  <c r="Y90" i="96"/>
  <c r="AB91" i="89"/>
  <c r="AB91" i="96"/>
  <c r="J91" i="89"/>
  <c r="J91" i="96"/>
  <c r="Y88" i="89"/>
  <c r="Y88" i="96"/>
  <c r="P95" i="89"/>
  <c r="P95" i="96"/>
  <c r="M95" i="89"/>
  <c r="M95" i="96"/>
  <c r="AE95" i="89"/>
  <c r="AE95" i="96"/>
  <c r="P97" i="96"/>
  <c r="P97" i="89"/>
  <c r="M97" i="89"/>
  <c r="M97" i="96"/>
  <c r="AE97" i="89"/>
  <c r="AE97" i="96"/>
  <c r="P98" i="89"/>
  <c r="P98" i="96"/>
  <c r="M98" i="89"/>
  <c r="M98" i="96"/>
  <c r="AE98" i="89"/>
  <c r="AE98" i="96"/>
  <c r="P94" i="89"/>
  <c r="P94" i="96"/>
  <c r="M94" i="89"/>
  <c r="M94" i="96"/>
  <c r="AE94" i="89"/>
  <c r="AE94" i="96"/>
  <c r="P93" i="89"/>
  <c r="P93" i="96"/>
  <c r="M93" i="96"/>
  <c r="M93" i="89"/>
  <c r="AE93" i="89"/>
  <c r="AE93" i="96"/>
  <c r="P90" i="89"/>
  <c r="P90" i="96"/>
  <c r="M90" i="89"/>
  <c r="M90" i="96"/>
  <c r="AE90" i="89"/>
  <c r="AE90" i="96"/>
  <c r="P91" i="89"/>
  <c r="P91" i="96"/>
  <c r="M91" i="89"/>
  <c r="M91" i="96"/>
  <c r="AE91" i="89"/>
  <c r="AE91" i="96"/>
  <c r="P88" i="89"/>
  <c r="P88" i="96"/>
  <c r="M88" i="96"/>
  <c r="M88" i="89"/>
  <c r="AE88" i="89"/>
  <c r="AE88" i="96"/>
  <c r="P92" i="89"/>
  <c r="P92" i="96"/>
  <c r="M92" i="89"/>
  <c r="M92" i="96"/>
  <c r="AE92" i="89"/>
  <c r="AE92" i="96"/>
  <c r="P84" i="89"/>
  <c r="P84" i="96"/>
  <c r="M84" i="96"/>
  <c r="M84" i="89"/>
  <c r="AE84" i="89"/>
  <c r="AE84" i="96"/>
  <c r="P83" i="89"/>
  <c r="P83" i="96"/>
  <c r="M83" i="96"/>
  <c r="M83" i="89"/>
  <c r="AE83" i="89"/>
  <c r="AE83" i="96"/>
  <c r="M89" i="96"/>
  <c r="P86" i="89"/>
  <c r="P86" i="96"/>
  <c r="M86" i="89"/>
  <c r="M86" i="96"/>
  <c r="AE86" i="89"/>
  <c r="AE86" i="96"/>
  <c r="P87" i="89"/>
  <c r="P87" i="96"/>
  <c r="M87" i="89"/>
  <c r="M87" i="96"/>
  <c r="AE87" i="89"/>
  <c r="AE87" i="96"/>
  <c r="P82" i="89"/>
  <c r="P82" i="96"/>
  <c r="M82" i="89"/>
  <c r="M82" i="96"/>
  <c r="AE82" i="96"/>
  <c r="AE82" i="89"/>
  <c r="P99" i="96"/>
  <c r="P99" i="89"/>
  <c r="M99" i="89"/>
  <c r="M99" i="96"/>
  <c r="AE99" i="89"/>
  <c r="AE99" i="96"/>
  <c r="P96" i="89"/>
  <c r="P96" i="96"/>
  <c r="M96" i="89"/>
  <c r="M96" i="96"/>
  <c r="AE96" i="89"/>
  <c r="AE96" i="96"/>
  <c r="D81" i="89"/>
  <c r="D81" i="96"/>
  <c r="AH81" i="96"/>
  <c r="AH81" i="89"/>
  <c r="S81" i="89"/>
  <c r="S81" i="96"/>
  <c r="AK81" i="89"/>
  <c r="AK81" i="96"/>
  <c r="V81" i="89"/>
  <c r="V81" i="96"/>
  <c r="G81" i="89"/>
  <c r="G81" i="96"/>
  <c r="AB81" i="89"/>
  <c r="AB81" i="96"/>
  <c r="Y81" i="89"/>
  <c r="Y81" i="96"/>
  <c r="J81" i="96"/>
  <c r="J81" i="89"/>
  <c r="P81" i="89"/>
  <c r="P81" i="96"/>
  <c r="M81" i="89"/>
  <c r="M81" i="96"/>
  <c r="AE81" i="89"/>
  <c r="AE81" i="96"/>
  <c r="BM97" i="60" l="1"/>
  <c r="BQ97" i="60"/>
  <c r="CC97" i="60" s="1"/>
  <c r="BO97" i="60"/>
  <c r="BO101" i="60"/>
  <c r="BM101" i="60"/>
  <c r="BQ101" i="60"/>
  <c r="CC101" i="60" s="1"/>
  <c r="BO114" i="60"/>
  <c r="BQ114" i="60"/>
  <c r="CC114" i="60" s="1"/>
  <c r="BM114" i="60"/>
  <c r="BO112" i="60"/>
  <c r="BM112" i="60"/>
  <c r="BQ112" i="60"/>
  <c r="CC112" i="60" s="1"/>
  <c r="BO92" i="60"/>
  <c r="BQ92" i="60"/>
  <c r="CC92" i="60" s="1"/>
  <c r="BM92" i="60"/>
  <c r="M89" i="89"/>
  <c r="D85" i="96"/>
  <c r="P80" i="96"/>
  <c r="AB89" i="96"/>
  <c r="AB89" i="89"/>
  <c r="AB80" i="96"/>
  <c r="AB80" i="89"/>
  <c r="P80" i="89"/>
  <c r="Y89" i="89"/>
  <c r="P89" i="96"/>
  <c r="P89" i="89"/>
  <c r="O85" i="89"/>
  <c r="AE80" i="96"/>
  <c r="AJ80" i="89"/>
  <c r="I80" i="96"/>
  <c r="K80" i="96" s="1"/>
  <c r="V80" i="96"/>
  <c r="AH89" i="96"/>
  <c r="Y80" i="89"/>
  <c r="AE85" i="96"/>
  <c r="D80" i="89"/>
  <c r="J89" i="89"/>
  <c r="G89" i="89"/>
  <c r="G80" i="96"/>
  <c r="AH89" i="89"/>
  <c r="AH80" i="89"/>
  <c r="AH80" i="96"/>
  <c r="S89" i="96"/>
  <c r="U80" i="96"/>
  <c r="W80" i="96" s="1"/>
  <c r="R80" i="89"/>
  <c r="S89" i="89"/>
  <c r="AK89" i="96"/>
  <c r="AK89" i="89"/>
  <c r="S80" i="96"/>
  <c r="AE89" i="96"/>
  <c r="Y85" i="96"/>
  <c r="V89" i="89"/>
  <c r="J80" i="96"/>
  <c r="Y89" i="96"/>
  <c r="AK85" i="96"/>
  <c r="I85" i="96"/>
  <c r="K85" i="96" s="1"/>
  <c r="V89" i="96"/>
  <c r="I89" i="89"/>
  <c r="M80" i="89"/>
  <c r="J89" i="96"/>
  <c r="X85" i="89"/>
  <c r="S85" i="96"/>
  <c r="V80" i="89"/>
  <c r="S85" i="89"/>
  <c r="V85" i="96"/>
  <c r="AK85" i="89"/>
  <c r="X80" i="89"/>
  <c r="Y80" i="96"/>
  <c r="AE80" i="89"/>
  <c r="L80" i="89"/>
  <c r="AE85" i="89"/>
  <c r="AD80" i="89"/>
  <c r="AH85" i="96"/>
  <c r="AH85" i="89"/>
  <c r="G85" i="96"/>
  <c r="V85" i="89"/>
  <c r="M85" i="96"/>
  <c r="AB85" i="96"/>
  <c r="M85" i="89"/>
  <c r="J85" i="96"/>
  <c r="AB85" i="89"/>
  <c r="G102" i="89"/>
  <c r="G102" i="96"/>
  <c r="J102" i="96"/>
  <c r="J102" i="89"/>
  <c r="AG104" i="89"/>
  <c r="AG104" i="96"/>
  <c r="AI104" i="96" s="1"/>
  <c r="AJ101" i="96"/>
  <c r="AL101" i="96" s="1"/>
  <c r="AJ101" i="89"/>
  <c r="F104" i="96"/>
  <c r="H104" i="96" s="1"/>
  <c r="F104" i="89"/>
  <c r="I103" i="89"/>
  <c r="I103" i="96"/>
  <c r="K103" i="96" s="1"/>
  <c r="C101" i="89"/>
  <c r="C101" i="96"/>
  <c r="E101" i="96" s="1"/>
  <c r="I104" i="89"/>
  <c r="I104" i="96"/>
  <c r="K104" i="96" s="1"/>
  <c r="R103" i="96"/>
  <c r="T103" i="96" s="1"/>
  <c r="R103" i="89"/>
  <c r="O101" i="89"/>
  <c r="O101" i="96"/>
  <c r="Q101" i="96" s="1"/>
  <c r="U104" i="89"/>
  <c r="U104" i="96"/>
  <c r="W104" i="96" s="1"/>
  <c r="AG103" i="89"/>
  <c r="AG103" i="96"/>
  <c r="AI103" i="96" s="1"/>
  <c r="V102" i="89"/>
  <c r="V102" i="96"/>
  <c r="AB102" i="89"/>
  <c r="AB102" i="96"/>
  <c r="X101" i="96"/>
  <c r="Z101" i="96" s="1"/>
  <c r="X101" i="89"/>
  <c r="P102" i="89"/>
  <c r="P102" i="96"/>
  <c r="M102" i="89"/>
  <c r="M102" i="96"/>
  <c r="AE102" i="96"/>
  <c r="AE102" i="89"/>
  <c r="AA101" i="89"/>
  <c r="AA101" i="96"/>
  <c r="AC101" i="96" s="1"/>
  <c r="L104" i="96"/>
  <c r="N104" i="96" s="1"/>
  <c r="L104" i="89"/>
  <c r="O103" i="89"/>
  <c r="O103" i="96"/>
  <c r="Q103" i="96" s="1"/>
  <c r="AA104" i="89"/>
  <c r="AA104" i="96"/>
  <c r="AC104" i="96" s="1"/>
  <c r="L103" i="96"/>
  <c r="N103" i="96" s="1"/>
  <c r="L103" i="89"/>
  <c r="AJ104" i="89"/>
  <c r="AJ104" i="96"/>
  <c r="AL104" i="96" s="1"/>
  <c r="U103" i="89"/>
  <c r="U103" i="96"/>
  <c r="W103" i="96" s="1"/>
  <c r="AJ103" i="96"/>
  <c r="AL103" i="96" s="1"/>
  <c r="AJ103" i="89"/>
  <c r="Y102" i="96"/>
  <c r="Y102" i="89"/>
  <c r="D102" i="89"/>
  <c r="D102" i="96"/>
  <c r="AH102" i="96"/>
  <c r="AH102" i="89"/>
  <c r="S102" i="89"/>
  <c r="S102" i="96"/>
  <c r="O104" i="89"/>
  <c r="O104" i="96"/>
  <c r="Q104" i="96" s="1"/>
  <c r="AA103" i="89"/>
  <c r="AA103" i="96"/>
  <c r="AC103" i="96" s="1"/>
  <c r="F101" i="96"/>
  <c r="H101" i="96" s="1"/>
  <c r="F101" i="89"/>
  <c r="X104" i="96"/>
  <c r="Z104" i="96" s="1"/>
  <c r="X104" i="89"/>
  <c r="R101" i="96"/>
  <c r="T101" i="96" s="1"/>
  <c r="R101" i="89"/>
  <c r="X103" i="89"/>
  <c r="X103" i="96"/>
  <c r="Z103" i="96" s="1"/>
  <c r="AD101" i="89"/>
  <c r="AD101" i="96"/>
  <c r="AF101" i="96" s="1"/>
  <c r="C104" i="89"/>
  <c r="C104" i="96"/>
  <c r="E104" i="96" s="1"/>
  <c r="AK102" i="89"/>
  <c r="AK102" i="96"/>
  <c r="I101" i="89"/>
  <c r="I101" i="96"/>
  <c r="K101" i="96" s="1"/>
  <c r="C103" i="89"/>
  <c r="C103" i="96"/>
  <c r="E103" i="96" s="1"/>
  <c r="U101" i="89"/>
  <c r="U101" i="96"/>
  <c r="W101" i="96" s="1"/>
  <c r="F103" i="89"/>
  <c r="F103" i="96"/>
  <c r="H103" i="96" s="1"/>
  <c r="AG101" i="89"/>
  <c r="AG101" i="96"/>
  <c r="AI101" i="96" s="1"/>
  <c r="R104" i="89"/>
  <c r="R104" i="96"/>
  <c r="T104" i="96" s="1"/>
  <c r="L101" i="96"/>
  <c r="N101" i="96" s="1"/>
  <c r="L101" i="89"/>
  <c r="AD104" i="96"/>
  <c r="AF104" i="96" s="1"/>
  <c r="AD104" i="89"/>
  <c r="AD103" i="89"/>
  <c r="AD103" i="96"/>
  <c r="AF103" i="96" s="1"/>
  <c r="U100" i="89"/>
  <c r="U100" i="96"/>
  <c r="W100" i="96" s="1"/>
  <c r="AA98" i="96"/>
  <c r="AC98" i="96" s="1"/>
  <c r="AA98" i="89"/>
  <c r="U82" i="89"/>
  <c r="U82" i="96"/>
  <c r="W82" i="96" s="1"/>
  <c r="F95" i="89"/>
  <c r="F95" i="96"/>
  <c r="H95" i="96" s="1"/>
  <c r="C82" i="89"/>
  <c r="C82" i="96"/>
  <c r="E82" i="96" s="1"/>
  <c r="R100" i="89"/>
  <c r="R100" i="96"/>
  <c r="T100" i="96" s="1"/>
  <c r="AG84" i="89"/>
  <c r="AG84" i="96"/>
  <c r="AI84" i="96" s="1"/>
  <c r="R98" i="89"/>
  <c r="R98" i="96"/>
  <c r="T98" i="96" s="1"/>
  <c r="R95" i="89"/>
  <c r="R95" i="96"/>
  <c r="T95" i="96" s="1"/>
  <c r="L82" i="96"/>
  <c r="N82" i="96" s="1"/>
  <c r="L82" i="89"/>
  <c r="AD84" i="89"/>
  <c r="AD84" i="96"/>
  <c r="AF84" i="96" s="1"/>
  <c r="O98" i="89"/>
  <c r="O98" i="96"/>
  <c r="Q98" i="96" s="1"/>
  <c r="O87" i="89"/>
  <c r="O87" i="96"/>
  <c r="Q87" i="96" s="1"/>
  <c r="AD89" i="89"/>
  <c r="AD89" i="96"/>
  <c r="AF89" i="96" s="1"/>
  <c r="L92" i="96"/>
  <c r="N92" i="96" s="1"/>
  <c r="L92" i="89"/>
  <c r="AD91" i="89"/>
  <c r="AD91" i="96"/>
  <c r="AF91" i="96" s="1"/>
  <c r="L90" i="89"/>
  <c r="L90" i="96"/>
  <c r="N90" i="96" s="1"/>
  <c r="O93" i="89"/>
  <c r="O93" i="96"/>
  <c r="Q93" i="96" s="1"/>
  <c r="X88" i="89"/>
  <c r="X88" i="96"/>
  <c r="Z88" i="96" s="1"/>
  <c r="I93" i="89"/>
  <c r="I93" i="96"/>
  <c r="K93" i="96" s="1"/>
  <c r="AG85" i="89"/>
  <c r="AG85" i="96"/>
  <c r="AI85" i="96" s="1"/>
  <c r="V100" i="89"/>
  <c r="V100" i="96"/>
  <c r="AE100" i="89"/>
  <c r="AE100" i="96"/>
  <c r="AB100" i="96"/>
  <c r="AB100" i="89"/>
  <c r="X87" i="89"/>
  <c r="X87" i="96"/>
  <c r="Z87" i="96" s="1"/>
  <c r="AA86" i="89"/>
  <c r="AA86" i="96"/>
  <c r="AC86" i="96" s="1"/>
  <c r="I92" i="89"/>
  <c r="I92" i="96"/>
  <c r="K92" i="96" s="1"/>
  <c r="I88" i="89"/>
  <c r="I88" i="96"/>
  <c r="K88" i="96" s="1"/>
  <c r="AA90" i="89"/>
  <c r="AA90" i="96"/>
  <c r="AC90" i="96" s="1"/>
  <c r="AG93" i="89"/>
  <c r="AG93" i="96"/>
  <c r="AI93" i="96" s="1"/>
  <c r="U87" i="89"/>
  <c r="U87" i="96"/>
  <c r="W87" i="96" s="1"/>
  <c r="F89" i="89"/>
  <c r="F89" i="96"/>
  <c r="H89" i="96" s="1"/>
  <c r="U88" i="89"/>
  <c r="U88" i="96"/>
  <c r="W88" i="96" s="1"/>
  <c r="AJ91" i="89"/>
  <c r="AJ91" i="96"/>
  <c r="AL91" i="96" s="1"/>
  <c r="F93" i="89"/>
  <c r="F93" i="96"/>
  <c r="H93" i="96" s="1"/>
  <c r="U94" i="89"/>
  <c r="U94" i="96"/>
  <c r="W94" i="96" s="1"/>
  <c r="R88" i="89"/>
  <c r="R88" i="96"/>
  <c r="T88" i="96" s="1"/>
  <c r="AG92" i="89"/>
  <c r="AG92" i="96"/>
  <c r="AI92" i="96" s="1"/>
  <c r="AA83" i="89"/>
  <c r="AA83" i="96"/>
  <c r="AC83" i="96" s="1"/>
  <c r="AJ98" i="89"/>
  <c r="AJ98" i="96"/>
  <c r="AL98" i="96" s="1"/>
  <c r="C99" i="89"/>
  <c r="C99" i="96"/>
  <c r="E99" i="96" s="1"/>
  <c r="C86" i="89"/>
  <c r="C86" i="96"/>
  <c r="E86" i="96" s="1"/>
  <c r="AG83" i="89"/>
  <c r="AG83" i="96"/>
  <c r="AI83" i="96" s="1"/>
  <c r="R97" i="89"/>
  <c r="R97" i="96"/>
  <c r="T97" i="96" s="1"/>
  <c r="AD99" i="89"/>
  <c r="AD99" i="96"/>
  <c r="AF99" i="96" s="1"/>
  <c r="AJ100" i="89"/>
  <c r="AJ100" i="96"/>
  <c r="AL100" i="96" s="1"/>
  <c r="AD95" i="89"/>
  <c r="AD95" i="96"/>
  <c r="AF95" i="96" s="1"/>
  <c r="I99" i="89"/>
  <c r="I99" i="96"/>
  <c r="K99" i="96" s="1"/>
  <c r="X82" i="89"/>
  <c r="X82" i="96"/>
  <c r="Z82" i="96" s="1"/>
  <c r="AA100" i="89"/>
  <c r="AA100" i="96"/>
  <c r="AC100" i="96" s="1"/>
  <c r="I84" i="89"/>
  <c r="I84" i="96"/>
  <c r="K84" i="96" s="1"/>
  <c r="I97" i="89"/>
  <c r="I97" i="96"/>
  <c r="K97" i="96" s="1"/>
  <c r="X95" i="96"/>
  <c r="Z95" i="96" s="1"/>
  <c r="X95" i="89"/>
  <c r="F96" i="89"/>
  <c r="F96" i="96"/>
  <c r="H96" i="96" s="1"/>
  <c r="U99" i="96"/>
  <c r="W99" i="96" s="1"/>
  <c r="U99" i="89"/>
  <c r="AJ82" i="96"/>
  <c r="AL82" i="96" s="1"/>
  <c r="AJ82" i="89"/>
  <c r="AG100" i="96"/>
  <c r="AI100" i="96" s="1"/>
  <c r="AG100" i="89"/>
  <c r="F84" i="89"/>
  <c r="F84" i="96"/>
  <c r="H84" i="96" s="1"/>
  <c r="F97" i="89"/>
  <c r="F97" i="96"/>
  <c r="H97" i="96" s="1"/>
  <c r="U95" i="89"/>
  <c r="U95" i="96"/>
  <c r="W95" i="96" s="1"/>
  <c r="C96" i="89"/>
  <c r="C96" i="96"/>
  <c r="E96" i="96" s="1"/>
  <c r="O100" i="89"/>
  <c r="O100" i="96"/>
  <c r="Q100" i="96" s="1"/>
  <c r="C84" i="89"/>
  <c r="C84" i="96"/>
  <c r="E84" i="96" s="1"/>
  <c r="C85" i="89"/>
  <c r="AG98" i="96"/>
  <c r="AI98" i="96" s="1"/>
  <c r="AG98" i="89"/>
  <c r="AG97" i="89"/>
  <c r="AG97" i="96"/>
  <c r="AI97" i="96" s="1"/>
  <c r="AG95" i="89"/>
  <c r="AG95" i="96"/>
  <c r="AI95" i="96" s="1"/>
  <c r="AD96" i="89"/>
  <c r="AD96" i="96"/>
  <c r="AF96" i="96" s="1"/>
  <c r="L99" i="89"/>
  <c r="L99" i="96"/>
  <c r="N99" i="96" s="1"/>
  <c r="O82" i="89"/>
  <c r="O82" i="96"/>
  <c r="Q82" i="96" s="1"/>
  <c r="AD83" i="89"/>
  <c r="AD83" i="96"/>
  <c r="AF83" i="96" s="1"/>
  <c r="L84" i="89"/>
  <c r="L84" i="96"/>
  <c r="N84" i="96" s="1"/>
  <c r="AD97" i="89"/>
  <c r="AD97" i="96"/>
  <c r="AF97" i="96" s="1"/>
  <c r="L95" i="89"/>
  <c r="L95" i="96"/>
  <c r="N95" i="96" s="1"/>
  <c r="L87" i="89"/>
  <c r="L87" i="96"/>
  <c r="N87" i="96" s="1"/>
  <c r="O86" i="89"/>
  <c r="O86" i="96"/>
  <c r="Q86" i="96" s="1"/>
  <c r="AD92" i="89"/>
  <c r="AD92" i="96"/>
  <c r="AF92" i="96" s="1"/>
  <c r="L85" i="89"/>
  <c r="L85" i="96"/>
  <c r="N85" i="96" s="1"/>
  <c r="O88" i="89"/>
  <c r="O88" i="96"/>
  <c r="Q88" i="96" s="1"/>
  <c r="AD90" i="89"/>
  <c r="AD90" i="96"/>
  <c r="AF90" i="96" s="1"/>
  <c r="L93" i="89"/>
  <c r="L93" i="96"/>
  <c r="N93" i="96" s="1"/>
  <c r="O94" i="89"/>
  <c r="O94" i="96"/>
  <c r="Q94" i="96" s="1"/>
  <c r="AA85" i="89"/>
  <c r="AA85" i="96"/>
  <c r="AC85" i="96" s="1"/>
  <c r="X90" i="89"/>
  <c r="X90" i="96"/>
  <c r="Z90" i="96" s="1"/>
  <c r="AA94" i="89"/>
  <c r="AA94" i="96"/>
  <c r="AC94" i="96" s="1"/>
  <c r="R90" i="89"/>
  <c r="R90" i="96"/>
  <c r="T90" i="96" s="1"/>
  <c r="AK100" i="89"/>
  <c r="AK100" i="96"/>
  <c r="S100" i="89"/>
  <c r="S100" i="96"/>
  <c r="P100" i="89"/>
  <c r="P100" i="96"/>
  <c r="I87" i="89"/>
  <c r="I87" i="96"/>
  <c r="K87" i="96" s="1"/>
  <c r="X86" i="89"/>
  <c r="X86" i="96"/>
  <c r="Z86" i="96" s="1"/>
  <c r="AA89" i="89"/>
  <c r="AA89" i="96"/>
  <c r="AC89" i="96" s="1"/>
  <c r="I90" i="89"/>
  <c r="I90" i="96"/>
  <c r="K90" i="96" s="1"/>
  <c r="AG91" i="89"/>
  <c r="AG91" i="96"/>
  <c r="AI91" i="96" s="1"/>
  <c r="F87" i="89"/>
  <c r="F87" i="96"/>
  <c r="H87" i="96" s="1"/>
  <c r="AJ86" i="89"/>
  <c r="AJ86" i="96"/>
  <c r="AL86" i="96" s="1"/>
  <c r="AJ92" i="96"/>
  <c r="AL92" i="96" s="1"/>
  <c r="AJ92" i="89"/>
  <c r="F88" i="89"/>
  <c r="F88" i="96"/>
  <c r="H88" i="96" s="1"/>
  <c r="U91" i="89"/>
  <c r="U91" i="96"/>
  <c r="W91" i="96" s="1"/>
  <c r="AJ90" i="89"/>
  <c r="AJ90" i="96"/>
  <c r="AL90" i="96" s="1"/>
  <c r="F94" i="89"/>
  <c r="F94" i="96"/>
  <c r="H94" i="96" s="1"/>
  <c r="R86" i="89"/>
  <c r="R86" i="96"/>
  <c r="T86" i="96" s="1"/>
  <c r="R87" i="89"/>
  <c r="R87" i="96"/>
  <c r="T87" i="96" s="1"/>
  <c r="R89" i="89"/>
  <c r="R89" i="96"/>
  <c r="T89" i="96" s="1"/>
  <c r="AJ87" i="89"/>
  <c r="AJ87" i="96"/>
  <c r="AL87" i="96" s="1"/>
  <c r="I82" i="89"/>
  <c r="I82" i="96"/>
  <c r="K82" i="96" s="1"/>
  <c r="I95" i="89"/>
  <c r="I95" i="96"/>
  <c r="K95" i="96" s="1"/>
  <c r="AJ83" i="89"/>
  <c r="AJ83" i="96"/>
  <c r="AL83" i="96" s="1"/>
  <c r="I96" i="96"/>
  <c r="K96" i="96" s="1"/>
  <c r="I96" i="89"/>
  <c r="X99" i="89"/>
  <c r="X99" i="96"/>
  <c r="Z99" i="96" s="1"/>
  <c r="AA82" i="89"/>
  <c r="AA82" i="96"/>
  <c r="AC82" i="96" s="1"/>
  <c r="I83" i="89"/>
  <c r="I83" i="96"/>
  <c r="K83" i="96" s="1"/>
  <c r="X84" i="89"/>
  <c r="X84" i="96"/>
  <c r="Z84" i="96" s="1"/>
  <c r="I98" i="96"/>
  <c r="K98" i="96" s="1"/>
  <c r="I98" i="89"/>
  <c r="X97" i="89"/>
  <c r="X97" i="96"/>
  <c r="Z97" i="96" s="1"/>
  <c r="AA95" i="89"/>
  <c r="AA95" i="96"/>
  <c r="AC95" i="96" s="1"/>
  <c r="U96" i="89"/>
  <c r="U96" i="96"/>
  <c r="W96" i="96" s="1"/>
  <c r="AJ99" i="89"/>
  <c r="AJ99" i="96"/>
  <c r="AL99" i="96" s="1"/>
  <c r="F100" i="89"/>
  <c r="F100" i="96"/>
  <c r="H100" i="96" s="1"/>
  <c r="F83" i="89"/>
  <c r="F83" i="96"/>
  <c r="H83" i="96" s="1"/>
  <c r="U84" i="89"/>
  <c r="U84" i="96"/>
  <c r="W84" i="96" s="1"/>
  <c r="F98" i="89"/>
  <c r="F98" i="96"/>
  <c r="H98" i="96" s="1"/>
  <c r="U97" i="96"/>
  <c r="W97" i="96" s="1"/>
  <c r="U97" i="89"/>
  <c r="AJ95" i="89"/>
  <c r="AJ95" i="96"/>
  <c r="AL95" i="96" s="1"/>
  <c r="R96" i="89"/>
  <c r="R96" i="96"/>
  <c r="T96" i="96" s="1"/>
  <c r="R99" i="89"/>
  <c r="R99" i="96"/>
  <c r="T99" i="96" s="1"/>
  <c r="R82" i="89"/>
  <c r="R82" i="96"/>
  <c r="T82" i="96" s="1"/>
  <c r="C87" i="89"/>
  <c r="C87" i="96"/>
  <c r="E87" i="96" s="1"/>
  <c r="X100" i="89"/>
  <c r="X100" i="96"/>
  <c r="Z100" i="96" s="1"/>
  <c r="C83" i="89"/>
  <c r="C83" i="96"/>
  <c r="E83" i="96" s="1"/>
  <c r="C91" i="89"/>
  <c r="C91" i="96"/>
  <c r="E91" i="96" s="1"/>
  <c r="C93" i="89"/>
  <c r="C93" i="96"/>
  <c r="E93" i="96" s="1"/>
  <c r="C98" i="96"/>
  <c r="E98" i="96" s="1"/>
  <c r="C98" i="89"/>
  <c r="C97" i="89"/>
  <c r="C97" i="96"/>
  <c r="E97" i="96" s="1"/>
  <c r="L96" i="89"/>
  <c r="L96" i="96"/>
  <c r="N96" i="96" s="1"/>
  <c r="O99" i="89"/>
  <c r="O99" i="96"/>
  <c r="Q99" i="96" s="1"/>
  <c r="I100" i="96"/>
  <c r="K100" i="96" s="1"/>
  <c r="I100" i="89"/>
  <c r="L83" i="89"/>
  <c r="L83" i="96"/>
  <c r="N83" i="96" s="1"/>
  <c r="O84" i="89"/>
  <c r="O84" i="96"/>
  <c r="Q84" i="96" s="1"/>
  <c r="AD98" i="89"/>
  <c r="AD98" i="96"/>
  <c r="AF98" i="96" s="1"/>
  <c r="L97" i="89"/>
  <c r="L97" i="96"/>
  <c r="N97" i="96" s="1"/>
  <c r="O95" i="89"/>
  <c r="O95" i="96"/>
  <c r="Q95" i="96" s="1"/>
  <c r="AD87" i="89"/>
  <c r="AD87" i="96"/>
  <c r="AF87" i="96" s="1"/>
  <c r="L86" i="89"/>
  <c r="L86" i="96"/>
  <c r="N86" i="96" s="1"/>
  <c r="O89" i="89"/>
  <c r="O89" i="96"/>
  <c r="Q89" i="96" s="1"/>
  <c r="L88" i="89"/>
  <c r="L88" i="96"/>
  <c r="N88" i="96" s="1"/>
  <c r="O91" i="89"/>
  <c r="O91" i="96"/>
  <c r="Q91" i="96" s="1"/>
  <c r="AD93" i="89"/>
  <c r="AD93" i="96"/>
  <c r="AF93" i="96" s="1"/>
  <c r="L94" i="96"/>
  <c r="N94" i="96" s="1"/>
  <c r="L94" i="89"/>
  <c r="AA91" i="89"/>
  <c r="AA91" i="96"/>
  <c r="AC91" i="96" s="1"/>
  <c r="X94" i="89"/>
  <c r="X94" i="96"/>
  <c r="Z94" i="96" s="1"/>
  <c r="AG94" i="89"/>
  <c r="AG94" i="96"/>
  <c r="AI94" i="96" s="1"/>
  <c r="AH100" i="89"/>
  <c r="AH100" i="96"/>
  <c r="G100" i="89"/>
  <c r="G100" i="96"/>
  <c r="D100" i="96"/>
  <c r="D100" i="89"/>
  <c r="I86" i="89"/>
  <c r="I86" i="96"/>
  <c r="K86" i="96" s="1"/>
  <c r="X89" i="89"/>
  <c r="X89" i="96"/>
  <c r="Z89" i="96" s="1"/>
  <c r="AA92" i="89"/>
  <c r="AA92" i="96"/>
  <c r="AC92" i="96" s="1"/>
  <c r="X91" i="89"/>
  <c r="X91" i="96"/>
  <c r="Z91" i="96" s="1"/>
  <c r="I94" i="89"/>
  <c r="I94" i="96"/>
  <c r="K94" i="96" s="1"/>
  <c r="U86" i="89"/>
  <c r="U86" i="96"/>
  <c r="W86" i="96" s="1"/>
  <c r="AJ89" i="89"/>
  <c r="AJ89" i="96"/>
  <c r="AL89" i="96" s="1"/>
  <c r="U92" i="89"/>
  <c r="U92" i="96"/>
  <c r="W92" i="96" s="1"/>
  <c r="AJ85" i="89"/>
  <c r="AJ85" i="96"/>
  <c r="AL85" i="96" s="1"/>
  <c r="F91" i="89"/>
  <c r="F91" i="96"/>
  <c r="H91" i="96" s="1"/>
  <c r="U90" i="89"/>
  <c r="U90" i="96"/>
  <c r="W90" i="96" s="1"/>
  <c r="AJ93" i="89"/>
  <c r="AJ93" i="96"/>
  <c r="AL93" i="96" s="1"/>
  <c r="AG87" i="89"/>
  <c r="AG87" i="96"/>
  <c r="AI87" i="96" s="1"/>
  <c r="AG89" i="89"/>
  <c r="AG89" i="96"/>
  <c r="AI89" i="96" s="1"/>
  <c r="AG90" i="89"/>
  <c r="AG90" i="96"/>
  <c r="AI90" i="96" s="1"/>
  <c r="AG86" i="89"/>
  <c r="AG86" i="96"/>
  <c r="AI86" i="96" s="1"/>
  <c r="AG88" i="89"/>
  <c r="AG88" i="96"/>
  <c r="AI88" i="96" s="1"/>
  <c r="R94" i="89"/>
  <c r="R94" i="96"/>
  <c r="T94" i="96" s="1"/>
  <c r="AA96" i="96"/>
  <c r="AC96" i="96" s="1"/>
  <c r="AA96" i="89"/>
  <c r="F99" i="89"/>
  <c r="F99" i="96"/>
  <c r="H99" i="96" s="1"/>
  <c r="X96" i="89"/>
  <c r="X96" i="96"/>
  <c r="Z96" i="96" s="1"/>
  <c r="AA99" i="89"/>
  <c r="AA99" i="96"/>
  <c r="AC99" i="96" s="1"/>
  <c r="L100" i="89"/>
  <c r="L100" i="96"/>
  <c r="N100" i="96" s="1"/>
  <c r="X83" i="89"/>
  <c r="X83" i="96"/>
  <c r="Z83" i="96" s="1"/>
  <c r="AA84" i="89"/>
  <c r="AA84" i="96"/>
  <c r="AC84" i="96" s="1"/>
  <c r="X98" i="89"/>
  <c r="X98" i="96"/>
  <c r="Z98" i="96" s="1"/>
  <c r="AA97" i="89"/>
  <c r="AA97" i="96"/>
  <c r="AC97" i="96" s="1"/>
  <c r="AJ96" i="89"/>
  <c r="AJ96" i="96"/>
  <c r="AL96" i="96" s="1"/>
  <c r="F82" i="89"/>
  <c r="F82" i="96"/>
  <c r="H82" i="96" s="1"/>
  <c r="U83" i="89"/>
  <c r="U83" i="96"/>
  <c r="W83" i="96" s="1"/>
  <c r="AJ84" i="89"/>
  <c r="AJ84" i="96"/>
  <c r="AL84" i="96" s="1"/>
  <c r="U98" i="89"/>
  <c r="U98" i="96"/>
  <c r="W98" i="96" s="1"/>
  <c r="AJ97" i="89"/>
  <c r="AJ97" i="96"/>
  <c r="AL97" i="96" s="1"/>
  <c r="AG96" i="96"/>
  <c r="AI96" i="96" s="1"/>
  <c r="AG96" i="89"/>
  <c r="AG99" i="89"/>
  <c r="AG99" i="96"/>
  <c r="AI99" i="96" s="1"/>
  <c r="AG82" i="89"/>
  <c r="AG82" i="96"/>
  <c r="AI82" i="96" s="1"/>
  <c r="R83" i="89"/>
  <c r="R83" i="96"/>
  <c r="T83" i="96" s="1"/>
  <c r="R84" i="89"/>
  <c r="R84" i="96"/>
  <c r="T84" i="96" s="1"/>
  <c r="C92" i="89"/>
  <c r="C92" i="96"/>
  <c r="E92" i="96" s="1"/>
  <c r="C88" i="89"/>
  <c r="C88" i="96"/>
  <c r="E88" i="96" s="1"/>
  <c r="C90" i="89"/>
  <c r="C90" i="96"/>
  <c r="E90" i="96" s="1"/>
  <c r="C94" i="89"/>
  <c r="C94" i="96"/>
  <c r="E94" i="96" s="1"/>
  <c r="C95" i="89"/>
  <c r="C95" i="96"/>
  <c r="E95" i="96" s="1"/>
  <c r="O96" i="89"/>
  <c r="O96" i="96"/>
  <c r="Q96" i="96" s="1"/>
  <c r="AD82" i="89"/>
  <c r="AD82" i="96"/>
  <c r="AF82" i="96" s="1"/>
  <c r="AD100" i="89"/>
  <c r="AD100" i="96"/>
  <c r="AF100" i="96" s="1"/>
  <c r="O83" i="89"/>
  <c r="O83" i="96"/>
  <c r="Q83" i="96" s="1"/>
  <c r="L98" i="89"/>
  <c r="L98" i="96"/>
  <c r="N98" i="96" s="1"/>
  <c r="O97" i="96"/>
  <c r="Q97" i="96" s="1"/>
  <c r="O97" i="89"/>
  <c r="AD86" i="89"/>
  <c r="AD86" i="96"/>
  <c r="AF86" i="96" s="1"/>
  <c r="L89" i="89"/>
  <c r="L89" i="96"/>
  <c r="N89" i="96" s="1"/>
  <c r="O92" i="89"/>
  <c r="O92" i="96"/>
  <c r="Q92" i="96" s="1"/>
  <c r="AD88" i="89"/>
  <c r="AD88" i="96"/>
  <c r="AF88" i="96" s="1"/>
  <c r="L91" i="89"/>
  <c r="L91" i="96"/>
  <c r="N91" i="96" s="1"/>
  <c r="O90" i="89"/>
  <c r="O90" i="96"/>
  <c r="Q90" i="96" s="1"/>
  <c r="AD94" i="89"/>
  <c r="AD94" i="96"/>
  <c r="AF94" i="96" s="1"/>
  <c r="I91" i="89"/>
  <c r="I91" i="96"/>
  <c r="K91" i="96" s="1"/>
  <c r="AA93" i="89"/>
  <c r="AA93" i="96"/>
  <c r="AC93" i="96" s="1"/>
  <c r="M100" i="89"/>
  <c r="M100" i="96"/>
  <c r="J100" i="89"/>
  <c r="J100" i="96"/>
  <c r="Y100" i="89"/>
  <c r="Y100" i="96"/>
  <c r="AA87" i="89"/>
  <c r="AA87" i="96"/>
  <c r="AC87" i="96" s="1"/>
  <c r="X92" i="89"/>
  <c r="X92" i="96"/>
  <c r="Z92" i="96" s="1"/>
  <c r="AA88" i="89"/>
  <c r="AA88" i="96"/>
  <c r="AC88" i="96" s="1"/>
  <c r="X93" i="96"/>
  <c r="Z93" i="96" s="1"/>
  <c r="X93" i="89"/>
  <c r="F86" i="89"/>
  <c r="F86" i="96"/>
  <c r="H86" i="96" s="1"/>
  <c r="U89" i="89"/>
  <c r="U89" i="96"/>
  <c r="W89" i="96" s="1"/>
  <c r="F92" i="89"/>
  <c r="F92" i="96"/>
  <c r="H92" i="96" s="1"/>
  <c r="U85" i="89"/>
  <c r="U85" i="96"/>
  <c r="W85" i="96" s="1"/>
  <c r="AJ88" i="89"/>
  <c r="AJ88" i="96"/>
  <c r="AL88" i="96" s="1"/>
  <c r="F90" i="89"/>
  <c r="F90" i="96"/>
  <c r="H90" i="96" s="1"/>
  <c r="U93" i="89"/>
  <c r="U93" i="96"/>
  <c r="W93" i="96" s="1"/>
  <c r="AJ94" i="96"/>
  <c r="AL94" i="96" s="1"/>
  <c r="AJ94" i="89"/>
  <c r="R92" i="89"/>
  <c r="R92" i="96"/>
  <c r="T92" i="96" s="1"/>
  <c r="R91" i="89"/>
  <c r="R91" i="96"/>
  <c r="T91" i="96" s="1"/>
  <c r="R85" i="89"/>
  <c r="R85" i="96"/>
  <c r="T85" i="96" s="1"/>
  <c r="R93" i="89"/>
  <c r="R93" i="96"/>
  <c r="T93" i="96" s="1"/>
  <c r="AA80" i="89"/>
  <c r="AA80" i="96"/>
  <c r="AC80" i="96" s="1"/>
  <c r="I81" i="89"/>
  <c r="I81" i="96"/>
  <c r="K81" i="96" s="1"/>
  <c r="F80" i="89"/>
  <c r="F80" i="96"/>
  <c r="H80" i="96" s="1"/>
  <c r="F81" i="89"/>
  <c r="F81" i="96"/>
  <c r="H81" i="96" s="1"/>
  <c r="AG80" i="89"/>
  <c r="AG80" i="96"/>
  <c r="AI80" i="96" s="1"/>
  <c r="C81" i="89"/>
  <c r="C81" i="96"/>
  <c r="E81" i="96" s="1"/>
  <c r="AD81" i="89"/>
  <c r="AD81" i="96"/>
  <c r="AF81" i="96" s="1"/>
  <c r="U81" i="89"/>
  <c r="U81" i="96"/>
  <c r="W81" i="96" s="1"/>
  <c r="R81" i="89"/>
  <c r="R81" i="96"/>
  <c r="T81" i="96" s="1"/>
  <c r="L81" i="89"/>
  <c r="L81" i="96"/>
  <c r="N81" i="96" s="1"/>
  <c r="X81" i="89"/>
  <c r="X81" i="96"/>
  <c r="Z81" i="96" s="1"/>
  <c r="AA81" i="89"/>
  <c r="AA81" i="96"/>
  <c r="AC81" i="96" s="1"/>
  <c r="AJ81" i="89"/>
  <c r="AJ81" i="96"/>
  <c r="AL81" i="96" s="1"/>
  <c r="AG81" i="96"/>
  <c r="AI81" i="96" s="1"/>
  <c r="AG81" i="89"/>
  <c r="O80" i="89"/>
  <c r="O80" i="96"/>
  <c r="Q80" i="96" s="1"/>
  <c r="O81" i="89"/>
  <c r="O81" i="96"/>
  <c r="Q81" i="96" s="1"/>
  <c r="C85" i="96" l="1"/>
  <c r="E85" i="96" s="1"/>
  <c r="D89" i="96"/>
  <c r="D89" i="89"/>
  <c r="D80" i="96"/>
  <c r="J80" i="89"/>
  <c r="AK80" i="89"/>
  <c r="J85" i="89"/>
  <c r="I80" i="89"/>
  <c r="M80" i="96"/>
  <c r="P85" i="89"/>
  <c r="G80" i="89"/>
  <c r="AK80" i="96"/>
  <c r="S80" i="89"/>
  <c r="Y85" i="89"/>
  <c r="P85" i="96"/>
  <c r="C100" i="96"/>
  <c r="E100" i="96" s="1"/>
  <c r="AE89" i="89"/>
  <c r="G85" i="89"/>
  <c r="U80" i="89"/>
  <c r="I89" i="96"/>
  <c r="K89" i="96" s="1"/>
  <c r="I85" i="89"/>
  <c r="X80" i="96"/>
  <c r="Z80" i="96" s="1"/>
  <c r="R80" i="96"/>
  <c r="T80" i="96" s="1"/>
  <c r="X85" i="96"/>
  <c r="Z85" i="96" s="1"/>
  <c r="L80" i="96"/>
  <c r="N80" i="96" s="1"/>
  <c r="AJ80" i="96"/>
  <c r="AL80" i="96" s="1"/>
  <c r="C100" i="89"/>
  <c r="O85" i="96"/>
  <c r="Q85" i="96" s="1"/>
  <c r="AD80" i="96"/>
  <c r="AF80" i="96" s="1"/>
  <c r="AD85" i="96"/>
  <c r="AF85" i="96" s="1"/>
  <c r="AD85" i="89"/>
  <c r="AA102" i="89"/>
  <c r="AA102" i="96"/>
  <c r="AC102" i="96" s="1"/>
  <c r="AD102" i="96"/>
  <c r="AF102" i="96" s="1"/>
  <c r="AD102" i="89"/>
  <c r="U102" i="89"/>
  <c r="U102" i="96"/>
  <c r="W102" i="96" s="1"/>
  <c r="AJ102" i="96"/>
  <c r="AL102" i="96" s="1"/>
  <c r="AJ102" i="89"/>
  <c r="O102" i="89"/>
  <c r="O102" i="96"/>
  <c r="Q102" i="96" s="1"/>
  <c r="C102" i="89"/>
  <c r="C102" i="96"/>
  <c r="E102" i="96" s="1"/>
  <c r="I102" i="89"/>
  <c r="I102" i="96"/>
  <c r="K102" i="96" s="1"/>
  <c r="R102" i="89"/>
  <c r="R102" i="96"/>
  <c r="T102" i="96" s="1"/>
  <c r="L102" i="89"/>
  <c r="L102" i="96"/>
  <c r="N102" i="96" s="1"/>
  <c r="AG102" i="89"/>
  <c r="AG102" i="96"/>
  <c r="AI102" i="96" s="1"/>
  <c r="X102" i="96"/>
  <c r="Z102" i="96" s="1"/>
  <c r="X102" i="89"/>
  <c r="F102" i="96"/>
  <c r="H102" i="96" s="1"/>
  <c r="F102" i="89"/>
  <c r="L3" i="60"/>
  <c r="AJ1" i="96"/>
  <c r="AJ1" i="89"/>
  <c r="C89" i="89" l="1"/>
  <c r="C89" i="96"/>
  <c r="E89" i="96" s="1"/>
  <c r="C80" i="96"/>
  <c r="E80" i="96" s="1"/>
  <c r="C80" i="89"/>
  <c r="F85" i="96"/>
  <c r="H85" i="96" s="1"/>
  <c r="F85" i="89"/>
  <c r="Y10" i="60"/>
  <c r="AB10" i="60"/>
  <c r="Z10" i="60"/>
  <c r="AA10" i="60"/>
  <c r="X10" i="60"/>
  <c r="W10" i="60"/>
  <c r="V10" i="60"/>
  <c r="L2" i="63"/>
  <c r="M16" i="67"/>
  <c r="P13" i="63" l="1"/>
  <c r="P12" i="63"/>
  <c r="P11" i="63"/>
  <c r="P10" i="63"/>
  <c r="P9" i="63"/>
  <c r="P8" i="63"/>
  <c r="P7" i="63"/>
  <c r="J7" i="63"/>
  <c r="L4" i="60" l="1"/>
  <c r="BN93" i="60" l="1"/>
  <c r="BN86" i="60"/>
  <c r="BN74" i="60"/>
  <c r="BN59" i="60"/>
  <c r="BN51" i="60"/>
  <c r="BN28" i="60"/>
  <c r="BN115" i="60"/>
  <c r="BN101" i="60"/>
  <c r="BN81" i="60"/>
  <c r="BN71" i="60"/>
  <c r="BN56" i="60"/>
  <c r="BN48" i="60"/>
  <c r="BN40" i="60"/>
  <c r="BN35" i="60"/>
  <c r="BN33" i="60"/>
  <c r="BN25" i="60"/>
  <c r="BN107" i="60"/>
  <c r="BN112" i="60"/>
  <c r="BN109" i="60"/>
  <c r="BN98" i="60"/>
  <c r="BN88" i="60"/>
  <c r="BN83" i="60"/>
  <c r="BN76" i="60"/>
  <c r="BN53" i="60"/>
  <c r="BN37" i="60"/>
  <c r="BN18" i="60"/>
  <c r="BN69" i="60"/>
  <c r="BN43" i="60"/>
  <c r="BN106" i="60"/>
  <c r="BN103" i="60"/>
  <c r="BN95" i="60"/>
  <c r="BN90" i="60"/>
  <c r="BN66" i="60"/>
  <c r="BN45" i="60"/>
  <c r="BN42" i="60"/>
  <c r="BN30" i="60"/>
  <c r="BN92" i="60"/>
  <c r="BN63" i="60"/>
  <c r="BN61" i="60"/>
  <c r="BN58" i="60"/>
  <c r="BN50" i="60"/>
  <c r="BN22" i="60"/>
  <c r="BN20" i="60"/>
  <c r="BN114" i="60"/>
  <c r="BN78" i="60"/>
  <c r="BN73" i="60"/>
  <c r="BN68" i="60"/>
  <c r="BN55" i="60"/>
  <c r="BN27" i="60"/>
  <c r="BN111" i="60"/>
  <c r="BN100" i="60"/>
  <c r="BN97" i="60"/>
  <c r="BN87" i="60"/>
  <c r="BN85" i="60"/>
  <c r="BN52" i="60"/>
  <c r="BN39" i="60"/>
  <c r="BN32" i="60"/>
  <c r="BN24" i="60"/>
  <c r="BN17" i="60"/>
  <c r="BN96" i="60"/>
  <c r="BN108" i="60"/>
  <c r="BN105" i="60"/>
  <c r="BN89" i="60"/>
  <c r="BN82" i="60"/>
  <c r="BN80" i="60"/>
  <c r="BN70" i="60"/>
  <c r="BN65" i="60"/>
  <c r="BN47" i="60"/>
  <c r="BN44" i="60"/>
  <c r="BN34" i="60"/>
  <c r="BN29" i="60"/>
  <c r="BN104" i="60"/>
  <c r="BN64" i="60"/>
  <c r="BN23" i="60"/>
  <c r="BN102" i="60"/>
  <c r="BN94" i="60"/>
  <c r="BN75" i="60"/>
  <c r="BN60" i="60"/>
  <c r="BN57" i="60"/>
  <c r="BN41" i="60"/>
  <c r="BN36" i="60"/>
  <c r="BN19" i="60"/>
  <c r="BN79" i="60"/>
  <c r="BN116" i="60"/>
  <c r="BN91" i="60"/>
  <c r="BN72" i="60"/>
  <c r="BN67" i="60"/>
  <c r="BN49" i="60"/>
  <c r="BN26" i="60"/>
  <c r="BN113" i="60"/>
  <c r="BN110" i="60"/>
  <c r="BN99" i="60"/>
  <c r="BN84" i="60"/>
  <c r="BN77" i="60"/>
  <c r="BN62" i="60"/>
  <c r="BN54" i="60"/>
  <c r="BN38" i="60"/>
  <c r="BN31" i="60"/>
  <c r="BN21" i="60"/>
  <c r="BN46" i="60"/>
  <c r="B2" i="89"/>
  <c r="B2" i="96"/>
  <c r="C3" i="63"/>
  <c r="H3" i="63"/>
  <c r="D1" i="78"/>
  <c r="A24" i="78" s="1"/>
  <c r="L1" i="67"/>
  <c r="L1" i="74"/>
  <c r="M20" i="67" l="1"/>
  <c r="J9" i="67"/>
  <c r="J11" i="67"/>
  <c r="M22" i="67"/>
  <c r="J10" i="67"/>
  <c r="M18" i="67"/>
  <c r="L1" i="73"/>
  <c r="G20" i="73" s="1"/>
  <c r="J10" i="74" l="1"/>
  <c r="C13" i="78" s="1"/>
  <c r="J10" i="73"/>
  <c r="J11" i="74"/>
  <c r="C14" i="78" s="1"/>
  <c r="J11" i="73"/>
  <c r="J9" i="74"/>
  <c r="C12" i="78" s="1"/>
  <c r="J9" i="73"/>
  <c r="B15" i="67"/>
  <c r="C59" i="89" l="1"/>
  <c r="C78" i="89"/>
  <c r="C55" i="89"/>
  <c r="C63" i="96"/>
  <c r="E63" i="96" s="1"/>
  <c r="C32" i="89"/>
  <c r="C76" i="89"/>
  <c r="C67" i="89"/>
  <c r="I76" i="89"/>
  <c r="O55" i="89"/>
  <c r="O55" i="96"/>
  <c r="Q55" i="96" s="1"/>
  <c r="I74" i="89"/>
  <c r="I74" i="96"/>
  <c r="K74" i="96" s="1"/>
  <c r="O42" i="89"/>
  <c r="O42" i="96"/>
  <c r="Q42" i="96" s="1"/>
  <c r="O40" i="89"/>
  <c r="O40" i="96"/>
  <c r="Q40" i="96" s="1"/>
  <c r="L72" i="89"/>
  <c r="L72" i="96"/>
  <c r="N72" i="96" s="1"/>
  <c r="U59" i="89"/>
  <c r="U59" i="96"/>
  <c r="W59" i="96" s="1"/>
  <c r="AD74" i="89"/>
  <c r="AD74" i="96"/>
  <c r="AF74" i="96" s="1"/>
  <c r="AJ40" i="89"/>
  <c r="AJ40" i="96"/>
  <c r="AL40" i="96" s="1"/>
  <c r="AD76" i="89"/>
  <c r="AD76" i="96"/>
  <c r="AF76" i="96" s="1"/>
  <c r="L32" i="89"/>
  <c r="L32" i="96"/>
  <c r="N32" i="96" s="1"/>
  <c r="F74" i="89"/>
  <c r="F74" i="96"/>
  <c r="H74" i="96" s="1"/>
  <c r="AJ78" i="89"/>
  <c r="AJ78" i="96"/>
  <c r="AL78" i="96" s="1"/>
  <c r="U76" i="96"/>
  <c r="W76" i="96" s="1"/>
  <c r="U76" i="89"/>
  <c r="I63" i="96"/>
  <c r="K63" i="96" s="1"/>
  <c r="I63" i="89"/>
  <c r="L74" i="89"/>
  <c r="L74" i="96"/>
  <c r="N74" i="96" s="1"/>
  <c r="U78" i="89"/>
  <c r="U78" i="96"/>
  <c r="W78" i="96" s="1"/>
  <c r="R50" i="89"/>
  <c r="R50" i="96"/>
  <c r="T50" i="96" s="1"/>
  <c r="X55" i="89"/>
  <c r="X55" i="96"/>
  <c r="Z55" i="96" s="1"/>
  <c r="F63" i="89"/>
  <c r="F63" i="96"/>
  <c r="H63" i="96" s="1"/>
  <c r="AG78" i="89"/>
  <c r="AG78" i="96"/>
  <c r="AI78" i="96" s="1"/>
  <c r="F67" i="89"/>
  <c r="F67" i="96"/>
  <c r="H67" i="96" s="1"/>
  <c r="I55" i="96"/>
  <c r="K55" i="96" s="1"/>
  <c r="I55" i="89"/>
  <c r="AA76" i="89"/>
  <c r="AA76" i="96"/>
  <c r="AC76" i="96" s="1"/>
  <c r="AA52" i="89"/>
  <c r="AA52" i="96"/>
  <c r="AC52" i="96" s="1"/>
  <c r="X63" i="89"/>
  <c r="X63" i="96"/>
  <c r="Z63" i="96" s="1"/>
  <c r="U32" i="89"/>
  <c r="U32" i="96"/>
  <c r="W32" i="96" s="1"/>
  <c r="R38" i="89"/>
  <c r="R38" i="96"/>
  <c r="T38" i="96" s="1"/>
  <c r="AA40" i="89"/>
  <c r="AA40" i="96"/>
  <c r="AC40" i="96" s="1"/>
  <c r="F39" i="89"/>
  <c r="F39" i="96"/>
  <c r="H39" i="96" s="1"/>
  <c r="X39" i="89"/>
  <c r="X39" i="96"/>
  <c r="Z39" i="96" s="1"/>
  <c r="AH71" i="89"/>
  <c r="AH71" i="96"/>
  <c r="S71" i="89"/>
  <c r="S71" i="96"/>
  <c r="D71" i="89"/>
  <c r="D71" i="96"/>
  <c r="AB72" i="89"/>
  <c r="AB72" i="96"/>
  <c r="G72" i="89"/>
  <c r="G72" i="96"/>
  <c r="AE72" i="89"/>
  <c r="AE72" i="96"/>
  <c r="AB79" i="89"/>
  <c r="AB79" i="96"/>
  <c r="Y79" i="89"/>
  <c r="Y79" i="96"/>
  <c r="J79" i="96"/>
  <c r="J79" i="89"/>
  <c r="AB78" i="89"/>
  <c r="AB78" i="96"/>
  <c r="Y78" i="89"/>
  <c r="Y78" i="96"/>
  <c r="J78" i="96"/>
  <c r="J78" i="89"/>
  <c r="AH42" i="89"/>
  <c r="AH42" i="96"/>
  <c r="S42" i="89"/>
  <c r="S42" i="96"/>
  <c r="D42" i="89"/>
  <c r="D42" i="96"/>
  <c r="AH40" i="89"/>
  <c r="AH40" i="96"/>
  <c r="S40" i="89"/>
  <c r="S40" i="96"/>
  <c r="D40" i="89"/>
  <c r="D40" i="96"/>
  <c r="AH32" i="89"/>
  <c r="AH32" i="96"/>
  <c r="P32" i="89"/>
  <c r="P32" i="96"/>
  <c r="G32" i="89"/>
  <c r="G32" i="96"/>
  <c r="AH66" i="89"/>
  <c r="AH66" i="96"/>
  <c r="S66" i="96"/>
  <c r="S66" i="89"/>
  <c r="D66" i="89"/>
  <c r="D66" i="96"/>
  <c r="AH67" i="89"/>
  <c r="AH67" i="96"/>
  <c r="S67" i="89"/>
  <c r="S67" i="96"/>
  <c r="D67" i="89"/>
  <c r="D67" i="96"/>
  <c r="AH68" i="89"/>
  <c r="AH68" i="96"/>
  <c r="S68" i="96"/>
  <c r="S68" i="89"/>
  <c r="D68" i="89"/>
  <c r="D68" i="96"/>
  <c r="AH65" i="89"/>
  <c r="AH65" i="96"/>
  <c r="S65" i="89"/>
  <c r="S65" i="96"/>
  <c r="D65" i="89"/>
  <c r="D65" i="96"/>
  <c r="AB74" i="89"/>
  <c r="AB74" i="96"/>
  <c r="Y74" i="89"/>
  <c r="Y74" i="96"/>
  <c r="J74" i="96"/>
  <c r="J74" i="89"/>
  <c r="AH55" i="89"/>
  <c r="AH55" i="96"/>
  <c r="S55" i="89"/>
  <c r="S55" i="96"/>
  <c r="D55" i="89"/>
  <c r="D55" i="96"/>
  <c r="AH58" i="89"/>
  <c r="AH58" i="96"/>
  <c r="S58" i="89"/>
  <c r="S58" i="96"/>
  <c r="D58" i="89"/>
  <c r="D58" i="96"/>
  <c r="AH63" i="89"/>
  <c r="AH63" i="96"/>
  <c r="S63" i="89"/>
  <c r="S63" i="96"/>
  <c r="D63" i="89"/>
  <c r="D63" i="96"/>
  <c r="AH61" i="89"/>
  <c r="AH61" i="96"/>
  <c r="S61" i="89"/>
  <c r="S61" i="96"/>
  <c r="D61" i="89"/>
  <c r="D61" i="96"/>
  <c r="AH52" i="89"/>
  <c r="AH52" i="96"/>
  <c r="S52" i="89"/>
  <c r="S52" i="96"/>
  <c r="D52" i="89"/>
  <c r="D52" i="96"/>
  <c r="AH50" i="89"/>
  <c r="AH50" i="96"/>
  <c r="S50" i="89"/>
  <c r="S50" i="96"/>
  <c r="D50" i="89"/>
  <c r="D50" i="96"/>
  <c r="AH70" i="89"/>
  <c r="AH70" i="96"/>
  <c r="S70" i="89"/>
  <c r="S70" i="96"/>
  <c r="D70" i="89"/>
  <c r="D70" i="96"/>
  <c r="AH59" i="89"/>
  <c r="AH59" i="96"/>
  <c r="S59" i="89"/>
  <c r="S59" i="96"/>
  <c r="D59" i="89"/>
  <c r="D59" i="96"/>
  <c r="AH48" i="89"/>
  <c r="AH48" i="96"/>
  <c r="S48" i="89"/>
  <c r="S48" i="96"/>
  <c r="D48" i="89"/>
  <c r="D48" i="96"/>
  <c r="AH57" i="89"/>
  <c r="AH57" i="96"/>
  <c r="S57" i="89"/>
  <c r="S57" i="96"/>
  <c r="D57" i="89"/>
  <c r="D57" i="96"/>
  <c r="AB76" i="89"/>
  <c r="AB76" i="96"/>
  <c r="Y76" i="89"/>
  <c r="Y76" i="96"/>
  <c r="J76" i="96"/>
  <c r="J76" i="89"/>
  <c r="AH44" i="89"/>
  <c r="AH44" i="96"/>
  <c r="S44" i="89"/>
  <c r="S44" i="96"/>
  <c r="D44" i="89"/>
  <c r="D44" i="96"/>
  <c r="AH46" i="89"/>
  <c r="AH46" i="96"/>
  <c r="S46" i="89"/>
  <c r="S46" i="96"/>
  <c r="D46" i="89"/>
  <c r="D46" i="96"/>
  <c r="AH62" i="89"/>
  <c r="AH62" i="96"/>
  <c r="S62" i="96"/>
  <c r="S62" i="89"/>
  <c r="D62" i="89"/>
  <c r="D62" i="96"/>
  <c r="AH54" i="89"/>
  <c r="AH54" i="96"/>
  <c r="S54" i="89"/>
  <c r="S54" i="96"/>
  <c r="D54" i="89"/>
  <c r="D54" i="96"/>
  <c r="AH38" i="89"/>
  <c r="AH38" i="96"/>
  <c r="S38" i="89"/>
  <c r="S38" i="96"/>
  <c r="D38" i="89"/>
  <c r="D38" i="96"/>
  <c r="AH39" i="89"/>
  <c r="AH39" i="96"/>
  <c r="S39" i="89"/>
  <c r="S39" i="96"/>
  <c r="D39" i="89"/>
  <c r="D39" i="96"/>
  <c r="AG59" i="96"/>
  <c r="AI59" i="96" s="1"/>
  <c r="AG59" i="89"/>
  <c r="C74" i="89"/>
  <c r="C74" i="96"/>
  <c r="E74" i="96" s="1"/>
  <c r="F55" i="89"/>
  <c r="F55" i="96"/>
  <c r="H55" i="96" s="1"/>
  <c r="O59" i="89"/>
  <c r="O59" i="96"/>
  <c r="Q59" i="96" s="1"/>
  <c r="U63" i="89"/>
  <c r="U63" i="96"/>
  <c r="W63" i="96" s="1"/>
  <c r="O74" i="89"/>
  <c r="O74" i="96"/>
  <c r="Q74" i="96" s="1"/>
  <c r="I38" i="89"/>
  <c r="I38" i="96"/>
  <c r="K38" i="96" s="1"/>
  <c r="AD78" i="89"/>
  <c r="AD78" i="96"/>
  <c r="AF78" i="96" s="1"/>
  <c r="AA55" i="89"/>
  <c r="AA55" i="96"/>
  <c r="AC55" i="96" s="1"/>
  <c r="AJ59" i="89"/>
  <c r="AJ59" i="96"/>
  <c r="AL59" i="96" s="1"/>
  <c r="AJ74" i="89"/>
  <c r="AJ74" i="96"/>
  <c r="AL74" i="96" s="1"/>
  <c r="F78" i="89"/>
  <c r="F78" i="96"/>
  <c r="H78" i="96" s="1"/>
  <c r="O76" i="89"/>
  <c r="O76" i="96"/>
  <c r="Q76" i="96" s="1"/>
  <c r="AG63" i="96"/>
  <c r="AI63" i="96" s="1"/>
  <c r="AG63" i="89"/>
  <c r="AD42" i="89"/>
  <c r="AD42" i="96"/>
  <c r="AF42" i="96" s="1"/>
  <c r="AD67" i="89"/>
  <c r="AD67" i="96"/>
  <c r="AF67" i="96" s="1"/>
  <c r="AJ76" i="89"/>
  <c r="AJ76" i="96"/>
  <c r="AL76" i="96" s="1"/>
  <c r="L63" i="89"/>
  <c r="L63" i="96"/>
  <c r="N63" i="96" s="1"/>
  <c r="U42" i="89"/>
  <c r="U42" i="96"/>
  <c r="W42" i="96" s="1"/>
  <c r="L78" i="89"/>
  <c r="L78" i="96"/>
  <c r="N78" i="96" s="1"/>
  <c r="U72" i="96"/>
  <c r="W72" i="96" s="1"/>
  <c r="U72" i="89"/>
  <c r="L76" i="89"/>
  <c r="L76" i="96"/>
  <c r="N76" i="96" s="1"/>
  <c r="AA74" i="89"/>
  <c r="AA74" i="96"/>
  <c r="AC74" i="96" s="1"/>
  <c r="R78" i="89"/>
  <c r="R78" i="96"/>
  <c r="T78" i="96" s="1"/>
  <c r="AA50" i="89"/>
  <c r="AA50" i="96"/>
  <c r="AC50" i="96" s="1"/>
  <c r="L55" i="89"/>
  <c r="L55" i="96"/>
  <c r="N55" i="96" s="1"/>
  <c r="I59" i="96"/>
  <c r="K59" i="96" s="1"/>
  <c r="I59" i="89"/>
  <c r="O52" i="89"/>
  <c r="O52" i="96"/>
  <c r="Q52" i="96" s="1"/>
  <c r="AJ39" i="96"/>
  <c r="AL39" i="96" s="1"/>
  <c r="AJ39" i="89"/>
  <c r="X42" i="96"/>
  <c r="Z42" i="96" s="1"/>
  <c r="X42" i="89"/>
  <c r="AJ38" i="89"/>
  <c r="AJ38" i="96"/>
  <c r="AL38" i="96" s="1"/>
  <c r="AD32" i="89"/>
  <c r="AD32" i="96"/>
  <c r="AF32" i="96" s="1"/>
  <c r="AA38" i="89"/>
  <c r="AA38" i="96"/>
  <c r="AC38" i="96" s="1"/>
  <c r="AA39" i="89"/>
  <c r="AA39" i="96"/>
  <c r="AC39" i="96" s="1"/>
  <c r="AD39" i="89"/>
  <c r="AD39" i="96"/>
  <c r="AF39" i="96" s="1"/>
  <c r="V71" i="89"/>
  <c r="V71" i="96"/>
  <c r="G71" i="89"/>
  <c r="G71" i="96"/>
  <c r="AK71" i="89"/>
  <c r="AK71" i="96"/>
  <c r="P72" i="89"/>
  <c r="P72" i="96"/>
  <c r="AH72" i="89"/>
  <c r="AH72" i="96"/>
  <c r="S72" i="89"/>
  <c r="S72" i="96"/>
  <c r="P79" i="89"/>
  <c r="P79" i="96"/>
  <c r="M79" i="89"/>
  <c r="M79" i="96"/>
  <c r="AE79" i="89"/>
  <c r="AE79" i="96"/>
  <c r="P78" i="89"/>
  <c r="P78" i="96"/>
  <c r="M78" i="89"/>
  <c r="M78" i="96"/>
  <c r="AE78" i="89"/>
  <c r="AE78" i="96"/>
  <c r="V42" i="89"/>
  <c r="V42" i="96"/>
  <c r="G42" i="89"/>
  <c r="G42" i="96"/>
  <c r="AK42" i="89"/>
  <c r="AK42" i="96"/>
  <c r="V40" i="89"/>
  <c r="V40" i="96"/>
  <c r="G40" i="89"/>
  <c r="G40" i="96"/>
  <c r="AK40" i="89"/>
  <c r="AK40" i="96"/>
  <c r="S32" i="89"/>
  <c r="S32" i="96"/>
  <c r="AB32" i="89"/>
  <c r="AB32" i="96"/>
  <c r="AK32" i="89"/>
  <c r="AK32" i="96"/>
  <c r="V66" i="89"/>
  <c r="V66" i="96"/>
  <c r="G66" i="89"/>
  <c r="G66" i="96"/>
  <c r="AK66" i="89"/>
  <c r="AK66" i="96"/>
  <c r="V67" i="89"/>
  <c r="V67" i="96"/>
  <c r="G67" i="96"/>
  <c r="G67" i="89"/>
  <c r="AK67" i="89"/>
  <c r="AK67" i="96"/>
  <c r="V68" i="89"/>
  <c r="V68" i="96"/>
  <c r="G68" i="89"/>
  <c r="G68" i="96"/>
  <c r="AK68" i="89"/>
  <c r="AK68" i="96"/>
  <c r="V65" i="89"/>
  <c r="V65" i="96"/>
  <c r="G65" i="96"/>
  <c r="G65" i="89"/>
  <c r="AK65" i="89"/>
  <c r="AK65" i="96"/>
  <c r="P74" i="89"/>
  <c r="P74" i="96"/>
  <c r="M74" i="89"/>
  <c r="M74" i="96"/>
  <c r="AE74" i="89"/>
  <c r="AE74" i="96"/>
  <c r="V55" i="89"/>
  <c r="V55" i="96"/>
  <c r="G55" i="96"/>
  <c r="G55" i="89"/>
  <c r="AK55" i="89"/>
  <c r="AK55" i="96"/>
  <c r="V58" i="89"/>
  <c r="V58" i="96"/>
  <c r="G58" i="89"/>
  <c r="G58" i="96"/>
  <c r="AK58" i="89"/>
  <c r="AK58" i="96"/>
  <c r="V63" i="89"/>
  <c r="V63" i="96"/>
  <c r="G63" i="96"/>
  <c r="G63" i="89"/>
  <c r="AK63" i="89"/>
  <c r="AK63" i="96"/>
  <c r="V61" i="89"/>
  <c r="V61" i="96"/>
  <c r="G61" i="89"/>
  <c r="G61" i="96"/>
  <c r="AK61" i="89"/>
  <c r="AK61" i="96"/>
  <c r="V52" i="89"/>
  <c r="V52" i="96"/>
  <c r="G52" i="89"/>
  <c r="G52" i="96"/>
  <c r="AK52" i="89"/>
  <c r="AK52" i="96"/>
  <c r="V50" i="89"/>
  <c r="V50" i="96"/>
  <c r="G50" i="89"/>
  <c r="G50" i="96"/>
  <c r="AK50" i="96"/>
  <c r="AK50" i="89"/>
  <c r="V70" i="89"/>
  <c r="V70" i="96"/>
  <c r="G70" i="89"/>
  <c r="G70" i="96"/>
  <c r="AK70" i="89"/>
  <c r="AK70" i="96"/>
  <c r="V59" i="89"/>
  <c r="V59" i="96"/>
  <c r="G59" i="96"/>
  <c r="G59" i="89"/>
  <c r="AK59" i="89"/>
  <c r="AK59" i="96"/>
  <c r="V48" i="89"/>
  <c r="V48" i="96"/>
  <c r="G48" i="89"/>
  <c r="G48" i="96"/>
  <c r="AK48" i="89"/>
  <c r="AK48" i="96"/>
  <c r="V57" i="89"/>
  <c r="V57" i="96"/>
  <c r="G57" i="89"/>
  <c r="G57" i="96"/>
  <c r="AK57" i="89"/>
  <c r="AK57" i="96"/>
  <c r="P76" i="89"/>
  <c r="P76" i="96"/>
  <c r="M76" i="89"/>
  <c r="M76" i="96"/>
  <c r="AE76" i="89"/>
  <c r="AE76" i="96"/>
  <c r="V44" i="89"/>
  <c r="V44" i="96"/>
  <c r="G44" i="89"/>
  <c r="G44" i="96"/>
  <c r="AK44" i="89"/>
  <c r="AK44" i="96"/>
  <c r="V46" i="89"/>
  <c r="V46" i="96"/>
  <c r="G46" i="89"/>
  <c r="G46" i="96"/>
  <c r="AK46" i="96"/>
  <c r="AK46" i="89"/>
  <c r="V62" i="89"/>
  <c r="V62" i="96"/>
  <c r="G62" i="89"/>
  <c r="G62" i="96"/>
  <c r="AK62" i="89"/>
  <c r="AK62" i="96"/>
  <c r="V54" i="89"/>
  <c r="V54" i="96"/>
  <c r="G54" i="89"/>
  <c r="G54" i="96"/>
  <c r="AK54" i="89"/>
  <c r="AK54" i="96"/>
  <c r="V38" i="89"/>
  <c r="V38" i="96"/>
  <c r="G38" i="89"/>
  <c r="G38" i="96"/>
  <c r="AK38" i="89"/>
  <c r="AK38" i="96"/>
  <c r="V39" i="89"/>
  <c r="V39" i="96"/>
  <c r="G39" i="89"/>
  <c r="G39" i="96"/>
  <c r="AK39" i="89"/>
  <c r="AK39" i="96"/>
  <c r="I72" i="89"/>
  <c r="I72" i="96"/>
  <c r="K72" i="96" s="1"/>
  <c r="X72" i="89"/>
  <c r="X72" i="96"/>
  <c r="Z72" i="96" s="1"/>
  <c r="L67" i="89"/>
  <c r="L67" i="96"/>
  <c r="N67" i="96" s="1"/>
  <c r="F59" i="89"/>
  <c r="F59" i="96"/>
  <c r="H59" i="96" s="1"/>
  <c r="AG42" i="89"/>
  <c r="AG42" i="96"/>
  <c r="AI42" i="96" s="1"/>
  <c r="X67" i="89"/>
  <c r="X67" i="96"/>
  <c r="Z67" i="96" s="1"/>
  <c r="R52" i="89"/>
  <c r="R52" i="96"/>
  <c r="T52" i="96" s="1"/>
  <c r="AJ42" i="89"/>
  <c r="AJ42" i="96"/>
  <c r="AL42" i="96" s="1"/>
  <c r="AA67" i="89"/>
  <c r="AA67" i="96"/>
  <c r="AC67" i="96" s="1"/>
  <c r="AD59" i="89"/>
  <c r="AD59" i="96"/>
  <c r="AF59" i="96" s="1"/>
  <c r="O63" i="89"/>
  <c r="O63" i="96"/>
  <c r="Q63" i="96" s="1"/>
  <c r="L40" i="89"/>
  <c r="L40" i="96"/>
  <c r="N40" i="96" s="1"/>
  <c r="AJ72" i="89"/>
  <c r="AJ72" i="96"/>
  <c r="AL72" i="96" s="1"/>
  <c r="AA59" i="89"/>
  <c r="AA59" i="96"/>
  <c r="AC59" i="96" s="1"/>
  <c r="R63" i="89"/>
  <c r="R63" i="96"/>
  <c r="T63" i="96" s="1"/>
  <c r="AG38" i="89"/>
  <c r="AG38" i="96"/>
  <c r="AI38" i="96" s="1"/>
  <c r="U67" i="89"/>
  <c r="U67" i="96"/>
  <c r="W67" i="96" s="1"/>
  <c r="AA72" i="89"/>
  <c r="AA72" i="96"/>
  <c r="AC72" i="96" s="1"/>
  <c r="X59" i="89"/>
  <c r="X59" i="96"/>
  <c r="Z59" i="96" s="1"/>
  <c r="L42" i="89"/>
  <c r="L42" i="96"/>
  <c r="N42" i="96" s="1"/>
  <c r="AA78" i="89"/>
  <c r="AA78" i="96"/>
  <c r="AC78" i="96" s="1"/>
  <c r="AG72" i="89"/>
  <c r="AG72" i="96"/>
  <c r="AI72" i="96" s="1"/>
  <c r="L59" i="89"/>
  <c r="L59" i="96"/>
  <c r="N59" i="96" s="1"/>
  <c r="I50" i="89"/>
  <c r="I50" i="96"/>
  <c r="K50" i="96" s="1"/>
  <c r="AG74" i="89"/>
  <c r="AG74" i="96"/>
  <c r="AI74" i="96" s="1"/>
  <c r="I42" i="89"/>
  <c r="I42" i="96"/>
  <c r="K42" i="96" s="1"/>
  <c r="X40" i="89"/>
  <c r="X40" i="96"/>
  <c r="Z40" i="96" s="1"/>
  <c r="O39" i="89"/>
  <c r="O39" i="96"/>
  <c r="Q39" i="96" s="1"/>
  <c r="O38" i="89"/>
  <c r="O38" i="96"/>
  <c r="Q38" i="96" s="1"/>
  <c r="J71" i="89"/>
  <c r="J71" i="96"/>
  <c r="AB71" i="89"/>
  <c r="AB71" i="96"/>
  <c r="Y71" i="89"/>
  <c r="Y71" i="96"/>
  <c r="AK72" i="89"/>
  <c r="AK72" i="96"/>
  <c r="V72" i="89"/>
  <c r="V72" i="96"/>
  <c r="J72" i="89"/>
  <c r="J72" i="96"/>
  <c r="D79" i="89"/>
  <c r="D79" i="96"/>
  <c r="AH79" i="96"/>
  <c r="AH79" i="89"/>
  <c r="S79" i="89"/>
  <c r="S79" i="96"/>
  <c r="D78" i="89"/>
  <c r="D78" i="96"/>
  <c r="AH78" i="89"/>
  <c r="AH78" i="96"/>
  <c r="S78" i="89"/>
  <c r="S78" i="96"/>
  <c r="J42" i="89"/>
  <c r="J42" i="96"/>
  <c r="AB42" i="89"/>
  <c r="AB42" i="96"/>
  <c r="Y42" i="96"/>
  <c r="Y42" i="89"/>
  <c r="J40" i="89"/>
  <c r="J40" i="96"/>
  <c r="AB40" i="89"/>
  <c r="AB40" i="96"/>
  <c r="Y40" i="89"/>
  <c r="Y40" i="96"/>
  <c r="D32" i="89"/>
  <c r="D32" i="96"/>
  <c r="J32" i="89"/>
  <c r="J32" i="96"/>
  <c r="Y32" i="89"/>
  <c r="Y32" i="96"/>
  <c r="J66" i="89"/>
  <c r="J66" i="96"/>
  <c r="AB66" i="89"/>
  <c r="AB66" i="96"/>
  <c r="Y66" i="89"/>
  <c r="Y66" i="96"/>
  <c r="J67" i="89"/>
  <c r="J67" i="96"/>
  <c r="AB67" i="89"/>
  <c r="AB67" i="96"/>
  <c r="Y67" i="89"/>
  <c r="Y67" i="96"/>
  <c r="J68" i="89"/>
  <c r="J68" i="96"/>
  <c r="AB68" i="89"/>
  <c r="AB68" i="96"/>
  <c r="Y68" i="89"/>
  <c r="Y68" i="96"/>
  <c r="J65" i="89"/>
  <c r="J65" i="96"/>
  <c r="AB65" i="89"/>
  <c r="AB65" i="96"/>
  <c r="Y65" i="89"/>
  <c r="Y65" i="96"/>
  <c r="D74" i="89"/>
  <c r="D74" i="96"/>
  <c r="AH74" i="96"/>
  <c r="AH74" i="89"/>
  <c r="S74" i="89"/>
  <c r="S74" i="96"/>
  <c r="J55" i="89"/>
  <c r="J55" i="96"/>
  <c r="AB55" i="89"/>
  <c r="AB55" i="96"/>
  <c r="Y55" i="89"/>
  <c r="Y55" i="96"/>
  <c r="J58" i="89"/>
  <c r="J58" i="96"/>
  <c r="AB58" i="89"/>
  <c r="AB58" i="96"/>
  <c r="Y58" i="89"/>
  <c r="Y58" i="96"/>
  <c r="J63" i="89"/>
  <c r="J63" i="96"/>
  <c r="AB63" i="89"/>
  <c r="AB63" i="96"/>
  <c r="Y63" i="89"/>
  <c r="Y63" i="96"/>
  <c r="J61" i="89"/>
  <c r="J61" i="96"/>
  <c r="AB61" i="89"/>
  <c r="AB61" i="96"/>
  <c r="Y61" i="89"/>
  <c r="Y61" i="96"/>
  <c r="J52" i="89"/>
  <c r="J52" i="96"/>
  <c r="AB52" i="89"/>
  <c r="AB52" i="96"/>
  <c r="Y52" i="89"/>
  <c r="Y52" i="96"/>
  <c r="J50" i="89"/>
  <c r="J50" i="96"/>
  <c r="AB50" i="89"/>
  <c r="AB50" i="96"/>
  <c r="Y50" i="89"/>
  <c r="Y50" i="96"/>
  <c r="J70" i="89"/>
  <c r="J70" i="96"/>
  <c r="AB70" i="89"/>
  <c r="AB70" i="96"/>
  <c r="Y70" i="89"/>
  <c r="Y70" i="96"/>
  <c r="J59" i="89"/>
  <c r="J59" i="96"/>
  <c r="AB59" i="89"/>
  <c r="AB59" i="96"/>
  <c r="Y59" i="89"/>
  <c r="Y59" i="96"/>
  <c r="J48" i="89"/>
  <c r="J48" i="96"/>
  <c r="AB48" i="89"/>
  <c r="AB48" i="96"/>
  <c r="Y48" i="89"/>
  <c r="Y48" i="96"/>
  <c r="J57" i="89"/>
  <c r="J57" i="96"/>
  <c r="AB57" i="89"/>
  <c r="AB57" i="96"/>
  <c r="Y57" i="89"/>
  <c r="Y57" i="96"/>
  <c r="D76" i="89"/>
  <c r="D76" i="96"/>
  <c r="AH76" i="96"/>
  <c r="AH76" i="89"/>
  <c r="S76" i="89"/>
  <c r="S76" i="96"/>
  <c r="J44" i="89"/>
  <c r="J44" i="96"/>
  <c r="AB44" i="89"/>
  <c r="AB44" i="96"/>
  <c r="Y44" i="89"/>
  <c r="Y44" i="96"/>
  <c r="J46" i="89"/>
  <c r="J46" i="96"/>
  <c r="AB46" i="89"/>
  <c r="AB46" i="96"/>
  <c r="Y46" i="89"/>
  <c r="Y46" i="96"/>
  <c r="J62" i="89"/>
  <c r="J62" i="96"/>
  <c r="AB62" i="89"/>
  <c r="AB62" i="96"/>
  <c r="Y62" i="89"/>
  <c r="Y62" i="96"/>
  <c r="J54" i="89"/>
  <c r="J54" i="96"/>
  <c r="AB54" i="89"/>
  <c r="AB54" i="96"/>
  <c r="Y54" i="89"/>
  <c r="Y54" i="96"/>
  <c r="J38" i="89"/>
  <c r="J38" i="96"/>
  <c r="AB38" i="89"/>
  <c r="AB38" i="96"/>
  <c r="Y38" i="89"/>
  <c r="Y38" i="96"/>
  <c r="J39" i="89"/>
  <c r="J39" i="96"/>
  <c r="AB39" i="89"/>
  <c r="AB39" i="96"/>
  <c r="Y39" i="89"/>
  <c r="Y39" i="96"/>
  <c r="X78" i="89"/>
  <c r="X78" i="96"/>
  <c r="Z78" i="96" s="1"/>
  <c r="X50" i="89"/>
  <c r="X50" i="96"/>
  <c r="Z50" i="96" s="1"/>
  <c r="I67" i="96"/>
  <c r="K67" i="96" s="1"/>
  <c r="I67" i="89"/>
  <c r="C42" i="89"/>
  <c r="C42" i="96"/>
  <c r="E42" i="96" s="1"/>
  <c r="O72" i="89"/>
  <c r="O72" i="96"/>
  <c r="Q72" i="96" s="1"/>
  <c r="AG76" i="89"/>
  <c r="AG76" i="96"/>
  <c r="AI76" i="96" s="1"/>
  <c r="AA63" i="89"/>
  <c r="AA63" i="96"/>
  <c r="AC63" i="96" s="1"/>
  <c r="AG40" i="89"/>
  <c r="AG40" i="96"/>
  <c r="AI40" i="96" s="1"/>
  <c r="AJ55" i="89"/>
  <c r="AJ55" i="96"/>
  <c r="AL55" i="96" s="1"/>
  <c r="C38" i="89"/>
  <c r="C38" i="96"/>
  <c r="E38" i="96" s="1"/>
  <c r="C72" i="89"/>
  <c r="C72" i="96"/>
  <c r="E72" i="96" s="1"/>
  <c r="F50" i="89"/>
  <c r="F50" i="96"/>
  <c r="H50" i="96" s="1"/>
  <c r="AG55" i="96"/>
  <c r="AI55" i="96" s="1"/>
  <c r="AG55" i="89"/>
  <c r="R76" i="89"/>
  <c r="R76" i="96"/>
  <c r="T76" i="96" s="1"/>
  <c r="AD52" i="89"/>
  <c r="AD52" i="96"/>
  <c r="AF52" i="96" s="1"/>
  <c r="AJ63" i="89"/>
  <c r="AJ63" i="96"/>
  <c r="AL63" i="96" s="1"/>
  <c r="F42" i="89"/>
  <c r="F42" i="96"/>
  <c r="H42" i="96" s="1"/>
  <c r="F40" i="89"/>
  <c r="F40" i="96"/>
  <c r="H40" i="96" s="1"/>
  <c r="AD50" i="89"/>
  <c r="AD50" i="96"/>
  <c r="AF50" i="96" s="1"/>
  <c r="F76" i="89"/>
  <c r="F76" i="96"/>
  <c r="H76" i="96" s="1"/>
  <c r="U39" i="89"/>
  <c r="U39" i="96"/>
  <c r="W39" i="96" s="1"/>
  <c r="U38" i="89"/>
  <c r="U38" i="96"/>
  <c r="W38" i="96" s="1"/>
  <c r="AD55" i="89"/>
  <c r="AD55" i="96"/>
  <c r="AF55" i="96" s="1"/>
  <c r="AJ52" i="89"/>
  <c r="AJ52" i="96"/>
  <c r="AL52" i="96" s="1"/>
  <c r="U74" i="96"/>
  <c r="W74" i="96" s="1"/>
  <c r="U74" i="89"/>
  <c r="O78" i="89"/>
  <c r="O78" i="96"/>
  <c r="Q78" i="96" s="1"/>
  <c r="U55" i="89"/>
  <c r="U55" i="96"/>
  <c r="W55" i="96" s="1"/>
  <c r="U52" i="89"/>
  <c r="U52" i="96"/>
  <c r="W52" i="96" s="1"/>
  <c r="I39" i="89"/>
  <c r="I39" i="96"/>
  <c r="K39" i="96" s="1"/>
  <c r="U40" i="89"/>
  <c r="U40" i="96"/>
  <c r="W40" i="96" s="1"/>
  <c r="AJ67" i="89"/>
  <c r="AJ67" i="96"/>
  <c r="AL67" i="96" s="1"/>
  <c r="X38" i="89"/>
  <c r="X38" i="96"/>
  <c r="Z38" i="96" s="1"/>
  <c r="F52" i="89"/>
  <c r="F52" i="96"/>
  <c r="H52" i="96" s="1"/>
  <c r="AD40" i="89"/>
  <c r="AD40" i="96"/>
  <c r="AF40" i="96" s="1"/>
  <c r="O67" i="89"/>
  <c r="O67" i="96"/>
  <c r="Q67" i="96" s="1"/>
  <c r="L38" i="89"/>
  <c r="L38" i="96"/>
  <c r="N38" i="96" s="1"/>
  <c r="X76" i="89"/>
  <c r="X76" i="96"/>
  <c r="Z76" i="96" s="1"/>
  <c r="R59" i="89"/>
  <c r="R59" i="96"/>
  <c r="T59" i="96" s="1"/>
  <c r="AD63" i="89"/>
  <c r="AD63" i="96"/>
  <c r="AF63" i="96" s="1"/>
  <c r="R74" i="89"/>
  <c r="R74" i="96"/>
  <c r="T74" i="96" s="1"/>
  <c r="AA42" i="89"/>
  <c r="AA42" i="96"/>
  <c r="AC42" i="96" s="1"/>
  <c r="I40" i="89"/>
  <c r="I40" i="96"/>
  <c r="K40" i="96" s="1"/>
  <c r="X32" i="89"/>
  <c r="X32" i="96"/>
  <c r="Z32" i="96" s="1"/>
  <c r="AJ32" i="89"/>
  <c r="AJ32" i="96"/>
  <c r="AL32" i="96" s="1"/>
  <c r="AE71" i="89"/>
  <c r="AE71" i="96"/>
  <c r="P71" i="89"/>
  <c r="P71" i="96"/>
  <c r="M71" i="89"/>
  <c r="M71" i="96"/>
  <c r="Y72" i="89"/>
  <c r="Y72" i="96"/>
  <c r="D72" i="89"/>
  <c r="D72" i="96"/>
  <c r="M72" i="89"/>
  <c r="M72" i="96"/>
  <c r="AK79" i="89"/>
  <c r="AK79" i="96"/>
  <c r="V79" i="96"/>
  <c r="V79" i="89"/>
  <c r="G79" i="89"/>
  <c r="G79" i="96"/>
  <c r="AK78" i="89"/>
  <c r="AK78" i="96"/>
  <c r="V78" i="96"/>
  <c r="V78" i="89"/>
  <c r="G78" i="89"/>
  <c r="G78" i="96"/>
  <c r="AE42" i="89"/>
  <c r="AE42" i="96"/>
  <c r="P42" i="89"/>
  <c r="P42" i="96"/>
  <c r="M42" i="89"/>
  <c r="M42" i="96"/>
  <c r="AE40" i="89"/>
  <c r="AE40" i="96"/>
  <c r="P40" i="89"/>
  <c r="P40" i="96"/>
  <c r="M40" i="89"/>
  <c r="M40" i="96"/>
  <c r="AE32" i="89"/>
  <c r="AE32" i="96"/>
  <c r="V32" i="89"/>
  <c r="V32" i="96"/>
  <c r="M32" i="89"/>
  <c r="M32" i="96"/>
  <c r="AE66" i="89"/>
  <c r="AE66" i="96"/>
  <c r="P66" i="89"/>
  <c r="P66" i="96"/>
  <c r="M66" i="89"/>
  <c r="M66" i="96"/>
  <c r="AE67" i="96"/>
  <c r="AE67" i="89"/>
  <c r="P67" i="89"/>
  <c r="P67" i="96"/>
  <c r="M67" i="89"/>
  <c r="M67" i="96"/>
  <c r="AE68" i="89"/>
  <c r="AE68" i="96"/>
  <c r="P68" i="89"/>
  <c r="P68" i="96"/>
  <c r="M68" i="89"/>
  <c r="M68" i="96"/>
  <c r="AE65" i="96"/>
  <c r="AE65" i="89"/>
  <c r="P65" i="89"/>
  <c r="P65" i="96"/>
  <c r="M65" i="89"/>
  <c r="M65" i="96"/>
  <c r="AK74" i="89"/>
  <c r="AK74" i="96"/>
  <c r="V74" i="96"/>
  <c r="V74" i="89"/>
  <c r="G74" i="89"/>
  <c r="G74" i="96"/>
  <c r="AE55" i="89"/>
  <c r="AE55" i="96"/>
  <c r="P55" i="89"/>
  <c r="P55" i="96"/>
  <c r="M55" i="89"/>
  <c r="M55" i="96"/>
  <c r="AE58" i="89"/>
  <c r="AE58" i="96"/>
  <c r="P58" i="89"/>
  <c r="P58" i="96"/>
  <c r="M58" i="89"/>
  <c r="M58" i="96"/>
  <c r="AE63" i="96"/>
  <c r="AE63" i="89"/>
  <c r="P63" i="89"/>
  <c r="P63" i="96"/>
  <c r="M63" i="89"/>
  <c r="M63" i="96"/>
  <c r="AE61" i="96"/>
  <c r="AE61" i="89"/>
  <c r="P61" i="89"/>
  <c r="P61" i="96"/>
  <c r="M61" i="89"/>
  <c r="M61" i="96"/>
  <c r="AE52" i="89"/>
  <c r="AE52" i="96"/>
  <c r="P52" i="89"/>
  <c r="P52" i="96"/>
  <c r="M52" i="96"/>
  <c r="M52" i="89"/>
  <c r="AE50" i="89"/>
  <c r="AE50" i="96"/>
  <c r="P50" i="89"/>
  <c r="P50" i="96"/>
  <c r="M50" i="89"/>
  <c r="M50" i="96"/>
  <c r="AE70" i="89"/>
  <c r="AE70" i="96"/>
  <c r="P70" i="89"/>
  <c r="P70" i="96"/>
  <c r="M70" i="89"/>
  <c r="M70" i="96"/>
  <c r="AE59" i="89"/>
  <c r="AE59" i="96"/>
  <c r="P59" i="89"/>
  <c r="P59" i="96"/>
  <c r="M59" i="89"/>
  <c r="M59" i="96"/>
  <c r="AE48" i="89"/>
  <c r="AE48" i="96"/>
  <c r="P48" i="89"/>
  <c r="P48" i="96"/>
  <c r="M48" i="96"/>
  <c r="M48" i="89"/>
  <c r="AE57" i="96"/>
  <c r="AE57" i="89"/>
  <c r="P57" i="89"/>
  <c r="P57" i="96"/>
  <c r="M57" i="89"/>
  <c r="M57" i="96"/>
  <c r="AK76" i="89"/>
  <c r="AK76" i="96"/>
  <c r="V76" i="96"/>
  <c r="V76" i="89"/>
  <c r="G76" i="89"/>
  <c r="G76" i="96"/>
  <c r="AE44" i="89"/>
  <c r="AE44" i="96"/>
  <c r="P44" i="89"/>
  <c r="P44" i="96"/>
  <c r="M44" i="89"/>
  <c r="M44" i="96"/>
  <c r="AE46" i="89"/>
  <c r="AE46" i="96"/>
  <c r="P46" i="89"/>
  <c r="P46" i="96"/>
  <c r="M46" i="89"/>
  <c r="M46" i="96"/>
  <c r="AE62" i="89"/>
  <c r="AE62" i="96"/>
  <c r="P62" i="89"/>
  <c r="P62" i="96"/>
  <c r="M62" i="89"/>
  <c r="M62" i="96"/>
  <c r="AE54" i="89"/>
  <c r="AE54" i="96"/>
  <c r="P54" i="89"/>
  <c r="P54" i="96"/>
  <c r="M54" i="89"/>
  <c r="M54" i="96"/>
  <c r="AE38" i="89"/>
  <c r="AE38" i="96"/>
  <c r="P38" i="89"/>
  <c r="P38" i="96"/>
  <c r="M38" i="89"/>
  <c r="M38" i="96"/>
  <c r="AE39" i="89"/>
  <c r="AE39" i="96"/>
  <c r="P39" i="89"/>
  <c r="P39" i="96"/>
  <c r="M39" i="89"/>
  <c r="M39" i="96"/>
  <c r="C59" i="96" l="1"/>
  <c r="E59" i="96" s="1"/>
  <c r="C32" i="96"/>
  <c r="E32" i="96" s="1"/>
  <c r="C55" i="96"/>
  <c r="E55" i="96" s="1"/>
  <c r="C63" i="89"/>
  <c r="C78" i="96"/>
  <c r="E78" i="96" s="1"/>
  <c r="C67" i="96"/>
  <c r="E67" i="96" s="1"/>
  <c r="C76" i="96"/>
  <c r="E76" i="96" s="1"/>
  <c r="I76" i="96"/>
  <c r="K76" i="96" s="1"/>
  <c r="AH56" i="89"/>
  <c r="AH56" i="96"/>
  <c r="S56" i="96"/>
  <c r="S56" i="89"/>
  <c r="D56" i="89"/>
  <c r="D56" i="96"/>
  <c r="AB75" i="89"/>
  <c r="AB75" i="96"/>
  <c r="Y75" i="89"/>
  <c r="Y75" i="96"/>
  <c r="J75" i="96"/>
  <c r="J75" i="89"/>
  <c r="AH47" i="89"/>
  <c r="AH47" i="96"/>
  <c r="S47" i="89"/>
  <c r="S47" i="96"/>
  <c r="D47" i="89"/>
  <c r="D47" i="96"/>
  <c r="AH36" i="89"/>
  <c r="AH36" i="96"/>
  <c r="S36" i="89"/>
  <c r="S36" i="96"/>
  <c r="D36" i="89"/>
  <c r="D36" i="96"/>
  <c r="AH51" i="89"/>
  <c r="AH51" i="96"/>
  <c r="S51" i="89"/>
  <c r="S51" i="96"/>
  <c r="D51" i="89"/>
  <c r="D51" i="96"/>
  <c r="AH69" i="89"/>
  <c r="AH69" i="96"/>
  <c r="S69" i="89"/>
  <c r="S69" i="96"/>
  <c r="D69" i="89"/>
  <c r="D69" i="96"/>
  <c r="AE33" i="89"/>
  <c r="AE33" i="96"/>
  <c r="V33" i="89"/>
  <c r="V33" i="96"/>
  <c r="D33" i="89"/>
  <c r="D33" i="96"/>
  <c r="AH37" i="89"/>
  <c r="AH37" i="96"/>
  <c r="S37" i="89"/>
  <c r="S37" i="96"/>
  <c r="D37" i="89"/>
  <c r="D37" i="96"/>
  <c r="AH49" i="89"/>
  <c r="AH49" i="96"/>
  <c r="S49" i="89"/>
  <c r="S49" i="96"/>
  <c r="D49" i="89"/>
  <c r="D49" i="96"/>
  <c r="AB73" i="89"/>
  <c r="AB73" i="96"/>
  <c r="Y73" i="89"/>
  <c r="Y73" i="96"/>
  <c r="J73" i="89"/>
  <c r="J73" i="96"/>
  <c r="AH43" i="89"/>
  <c r="AH43" i="96"/>
  <c r="V43" i="89"/>
  <c r="V43" i="96"/>
  <c r="P43" i="89"/>
  <c r="P43" i="96"/>
  <c r="AH35" i="89"/>
  <c r="AH35" i="96"/>
  <c r="S35" i="89"/>
  <c r="S35" i="96"/>
  <c r="AK35" i="96"/>
  <c r="AK35" i="89"/>
  <c r="AH53" i="89"/>
  <c r="AH53" i="96"/>
  <c r="S53" i="89"/>
  <c r="S53" i="96"/>
  <c r="D53" i="89"/>
  <c r="D53" i="96"/>
  <c r="AH64" i="89"/>
  <c r="AH64" i="96"/>
  <c r="S64" i="96"/>
  <c r="S64" i="89"/>
  <c r="D64" i="89"/>
  <c r="D64" i="96"/>
  <c r="AH41" i="89"/>
  <c r="AH41" i="96"/>
  <c r="S41" i="89"/>
  <c r="S41" i="96"/>
  <c r="D41" i="89"/>
  <c r="D41" i="96"/>
  <c r="AB77" i="89"/>
  <c r="AB77" i="96"/>
  <c r="Y77" i="89"/>
  <c r="Y77" i="96"/>
  <c r="J77" i="96"/>
  <c r="J77" i="89"/>
  <c r="AH45" i="89"/>
  <c r="AH45" i="96"/>
  <c r="S45" i="89"/>
  <c r="S45" i="96"/>
  <c r="D45" i="89"/>
  <c r="D45" i="96"/>
  <c r="AB34" i="89"/>
  <c r="AB34" i="96"/>
  <c r="AH34" i="89"/>
  <c r="AH34" i="96"/>
  <c r="P34" i="89"/>
  <c r="P34" i="96"/>
  <c r="AH60" i="89"/>
  <c r="AH60" i="96"/>
  <c r="S60" i="96"/>
  <c r="S60" i="89"/>
  <c r="D60" i="89"/>
  <c r="D60" i="96"/>
  <c r="L39" i="89"/>
  <c r="L39" i="96"/>
  <c r="N39" i="96" s="1"/>
  <c r="AD54" i="89"/>
  <c r="AD54" i="96"/>
  <c r="AF54" i="96" s="1"/>
  <c r="L46" i="89"/>
  <c r="L46" i="96"/>
  <c r="N46" i="96" s="1"/>
  <c r="O44" i="89"/>
  <c r="O44" i="96"/>
  <c r="Q44" i="96" s="1"/>
  <c r="AD57" i="89"/>
  <c r="AD57" i="96"/>
  <c r="AF57" i="96" s="1"/>
  <c r="L50" i="89"/>
  <c r="L50" i="96"/>
  <c r="N50" i="96" s="1"/>
  <c r="O61" i="89"/>
  <c r="O61" i="96"/>
  <c r="Q61" i="96" s="1"/>
  <c r="AD58" i="89"/>
  <c r="AD58" i="96"/>
  <c r="AF58" i="96" s="1"/>
  <c r="X62" i="89"/>
  <c r="X62" i="96"/>
  <c r="Z62" i="96" s="1"/>
  <c r="AA46" i="89"/>
  <c r="AA46" i="96"/>
  <c r="AC46" i="96" s="1"/>
  <c r="I44" i="89"/>
  <c r="I44" i="96"/>
  <c r="K44" i="96" s="1"/>
  <c r="X48" i="89"/>
  <c r="X48" i="96"/>
  <c r="Z48" i="96" s="1"/>
  <c r="I52" i="89"/>
  <c r="I52" i="96"/>
  <c r="K52" i="96" s="1"/>
  <c r="X58" i="89"/>
  <c r="X58" i="96"/>
  <c r="Z58" i="96" s="1"/>
  <c r="F54" i="89"/>
  <c r="F54" i="96"/>
  <c r="H54" i="96" s="1"/>
  <c r="U62" i="96"/>
  <c r="W62" i="96" s="1"/>
  <c r="U62" i="89"/>
  <c r="AJ44" i="89"/>
  <c r="AJ44" i="96"/>
  <c r="AL44" i="96" s="1"/>
  <c r="F57" i="89"/>
  <c r="F57" i="96"/>
  <c r="H57" i="96" s="1"/>
  <c r="U48" i="89"/>
  <c r="U48" i="96"/>
  <c r="W48" i="96" s="1"/>
  <c r="F61" i="89"/>
  <c r="F61" i="96"/>
  <c r="H61" i="96" s="1"/>
  <c r="U58" i="96"/>
  <c r="W58" i="96" s="1"/>
  <c r="U58" i="89"/>
  <c r="R39" i="89"/>
  <c r="R39" i="96"/>
  <c r="T39" i="96" s="1"/>
  <c r="R54" i="89"/>
  <c r="R54" i="96"/>
  <c r="T54" i="96" s="1"/>
  <c r="R62" i="89"/>
  <c r="R62" i="96"/>
  <c r="T62" i="96" s="1"/>
  <c r="R46" i="89"/>
  <c r="R46" i="96"/>
  <c r="T46" i="96" s="1"/>
  <c r="R44" i="89"/>
  <c r="R44" i="96"/>
  <c r="T44" i="96" s="1"/>
  <c r="R57" i="89"/>
  <c r="R57" i="96"/>
  <c r="T57" i="96" s="1"/>
  <c r="R48" i="89"/>
  <c r="R48" i="96"/>
  <c r="T48" i="96" s="1"/>
  <c r="C50" i="89"/>
  <c r="C50" i="96"/>
  <c r="E50" i="96" s="1"/>
  <c r="C61" i="89"/>
  <c r="C61" i="96"/>
  <c r="E61" i="96" s="1"/>
  <c r="C58" i="89"/>
  <c r="C58" i="96"/>
  <c r="E58" i="96" s="1"/>
  <c r="C65" i="89"/>
  <c r="C65" i="96"/>
  <c r="E65" i="96" s="1"/>
  <c r="C66" i="89"/>
  <c r="C66" i="96"/>
  <c r="E66" i="96" s="1"/>
  <c r="C71" i="89"/>
  <c r="C71" i="96"/>
  <c r="E71" i="96" s="1"/>
  <c r="AD65" i="89"/>
  <c r="AD65" i="96"/>
  <c r="AF65" i="96" s="1"/>
  <c r="AD66" i="89"/>
  <c r="AD66" i="96"/>
  <c r="AF66" i="96" s="1"/>
  <c r="AD71" i="89"/>
  <c r="AD71" i="96"/>
  <c r="AF71" i="96" s="1"/>
  <c r="X70" i="89"/>
  <c r="X70" i="96"/>
  <c r="Z70" i="96" s="1"/>
  <c r="X68" i="89"/>
  <c r="X68" i="96"/>
  <c r="Z68" i="96" s="1"/>
  <c r="AG79" i="89"/>
  <c r="AG79" i="96"/>
  <c r="AI79" i="96" s="1"/>
  <c r="AJ70" i="89"/>
  <c r="AJ70" i="96"/>
  <c r="AL70" i="96" s="1"/>
  <c r="AJ68" i="89"/>
  <c r="AJ68" i="96"/>
  <c r="AL68" i="96" s="1"/>
  <c r="AD79" i="89"/>
  <c r="AD79" i="96"/>
  <c r="AF79" i="96" s="1"/>
  <c r="AJ71" i="89"/>
  <c r="AJ71" i="96"/>
  <c r="AL71" i="96" s="1"/>
  <c r="R55" i="89"/>
  <c r="R55" i="96"/>
  <c r="T55" i="96" s="1"/>
  <c r="X79" i="89"/>
  <c r="X79" i="96"/>
  <c r="Z79" i="96" s="1"/>
  <c r="R71" i="89"/>
  <c r="R71" i="96"/>
  <c r="T71" i="96" s="1"/>
  <c r="V56" i="89"/>
  <c r="V56" i="96"/>
  <c r="G56" i="89"/>
  <c r="G56" i="96"/>
  <c r="AK56" i="89"/>
  <c r="AK56" i="96"/>
  <c r="P75" i="89"/>
  <c r="P75" i="96"/>
  <c r="M75" i="89"/>
  <c r="M75" i="96"/>
  <c r="AE75" i="89"/>
  <c r="AE75" i="96"/>
  <c r="V47" i="89"/>
  <c r="V47" i="96"/>
  <c r="G47" i="89"/>
  <c r="G47" i="96"/>
  <c r="AK47" i="89"/>
  <c r="AK47" i="96"/>
  <c r="V36" i="89"/>
  <c r="V36" i="96"/>
  <c r="G36" i="89"/>
  <c r="G36" i="96"/>
  <c r="AK36" i="89"/>
  <c r="AK36" i="96"/>
  <c r="V51" i="89"/>
  <c r="V51" i="96"/>
  <c r="G51" i="89"/>
  <c r="G51" i="96"/>
  <c r="AK51" i="89"/>
  <c r="AK51" i="96"/>
  <c r="V69" i="89"/>
  <c r="V69" i="96"/>
  <c r="G69" i="96"/>
  <c r="G69" i="89"/>
  <c r="AK69" i="89"/>
  <c r="AK69" i="96"/>
  <c r="P33" i="89"/>
  <c r="P33" i="96"/>
  <c r="G33" i="89"/>
  <c r="G33" i="96"/>
  <c r="AK33" i="89"/>
  <c r="AK33" i="96"/>
  <c r="V37" i="89"/>
  <c r="V37" i="96"/>
  <c r="G37" i="89"/>
  <c r="G37" i="96"/>
  <c r="AK37" i="89"/>
  <c r="AK37" i="96"/>
  <c r="V49" i="89"/>
  <c r="V49" i="96"/>
  <c r="G49" i="89"/>
  <c r="G49" i="96"/>
  <c r="AK49" i="89"/>
  <c r="AK49" i="96"/>
  <c r="P73" i="89"/>
  <c r="P73" i="96"/>
  <c r="M73" i="89"/>
  <c r="M73" i="96"/>
  <c r="AE73" i="89"/>
  <c r="AE73" i="96"/>
  <c r="AE43" i="89"/>
  <c r="AE43" i="96"/>
  <c r="J43" i="89"/>
  <c r="J43" i="96"/>
  <c r="D43" i="89"/>
  <c r="D43" i="96"/>
  <c r="V35" i="89"/>
  <c r="V35" i="96"/>
  <c r="D35" i="89"/>
  <c r="D35" i="96"/>
  <c r="Y35" i="89"/>
  <c r="Y35" i="96"/>
  <c r="V53" i="89"/>
  <c r="V53" i="96"/>
  <c r="G53" i="89"/>
  <c r="G53" i="96"/>
  <c r="AK53" i="89"/>
  <c r="AK53" i="96"/>
  <c r="V64" i="89"/>
  <c r="V64" i="96"/>
  <c r="G64" i="89"/>
  <c r="G64" i="96"/>
  <c r="AK64" i="89"/>
  <c r="AK64" i="96"/>
  <c r="V41" i="89"/>
  <c r="V41" i="96"/>
  <c r="G41" i="89"/>
  <c r="G41" i="96"/>
  <c r="AK41" i="89"/>
  <c r="AK41" i="96"/>
  <c r="P77" i="89"/>
  <c r="P77" i="96"/>
  <c r="M77" i="89"/>
  <c r="M77" i="96"/>
  <c r="AE77" i="89"/>
  <c r="AE77" i="96"/>
  <c r="V45" i="89"/>
  <c r="V45" i="96"/>
  <c r="G45" i="89"/>
  <c r="G45" i="96"/>
  <c r="AK45" i="89"/>
  <c r="AK45" i="96"/>
  <c r="J34" i="89"/>
  <c r="J34" i="96"/>
  <c r="S34" i="89"/>
  <c r="S34" i="96"/>
  <c r="AK34" i="89"/>
  <c r="AK34" i="96"/>
  <c r="V60" i="89"/>
  <c r="V60" i="96"/>
  <c r="G60" i="89"/>
  <c r="G60" i="96"/>
  <c r="AK60" i="89"/>
  <c r="AK60" i="96"/>
  <c r="AD38" i="89"/>
  <c r="AD38" i="96"/>
  <c r="AF38" i="96" s="1"/>
  <c r="L62" i="89"/>
  <c r="L62" i="96"/>
  <c r="N62" i="96" s="1"/>
  <c r="O46" i="89"/>
  <c r="O46" i="96"/>
  <c r="Q46" i="96" s="1"/>
  <c r="AD44" i="89"/>
  <c r="AD44" i="96"/>
  <c r="AF44" i="96" s="1"/>
  <c r="L48" i="89"/>
  <c r="L48" i="96"/>
  <c r="N48" i="96" s="1"/>
  <c r="O50" i="89"/>
  <c r="O50" i="96"/>
  <c r="Q50" i="96" s="1"/>
  <c r="AD61" i="89"/>
  <c r="AD61" i="96"/>
  <c r="AF61" i="96" s="1"/>
  <c r="X54" i="89"/>
  <c r="X54" i="96"/>
  <c r="Z54" i="96" s="1"/>
  <c r="AA62" i="89"/>
  <c r="AA62" i="96"/>
  <c r="AC62" i="96" s="1"/>
  <c r="I46" i="89"/>
  <c r="I46" i="96"/>
  <c r="K46" i="96" s="1"/>
  <c r="X57" i="89"/>
  <c r="X57" i="96"/>
  <c r="Z57" i="96" s="1"/>
  <c r="AA48" i="89"/>
  <c r="AA48" i="96"/>
  <c r="AC48" i="96" s="1"/>
  <c r="X61" i="89"/>
  <c r="X61" i="96"/>
  <c r="Z61" i="96" s="1"/>
  <c r="AA58" i="89"/>
  <c r="AA58" i="96"/>
  <c r="AC58" i="96" s="1"/>
  <c r="C79" i="89"/>
  <c r="C79" i="96"/>
  <c r="E79" i="96" s="1"/>
  <c r="U54" i="96"/>
  <c r="W54" i="96" s="1"/>
  <c r="U54" i="89"/>
  <c r="AJ46" i="89"/>
  <c r="AJ46" i="96"/>
  <c r="AL46" i="96" s="1"/>
  <c r="F44" i="89"/>
  <c r="F44" i="96"/>
  <c r="H44" i="96" s="1"/>
  <c r="U57" i="89"/>
  <c r="U57" i="96"/>
  <c r="W57" i="96" s="1"/>
  <c r="AJ50" i="89"/>
  <c r="AJ50" i="96"/>
  <c r="AL50" i="96" s="1"/>
  <c r="U61" i="89"/>
  <c r="U61" i="96"/>
  <c r="W61" i="96" s="1"/>
  <c r="AA32" i="89"/>
  <c r="AA32" i="96"/>
  <c r="AC32" i="96" s="1"/>
  <c r="AG39" i="89"/>
  <c r="AG39" i="96"/>
  <c r="AI39" i="96" s="1"/>
  <c r="AG54" i="89"/>
  <c r="AG54" i="96"/>
  <c r="AI54" i="96" s="1"/>
  <c r="AG62" i="89"/>
  <c r="AG62" i="96"/>
  <c r="AI62" i="96" s="1"/>
  <c r="AG46" i="89"/>
  <c r="AG46" i="96"/>
  <c r="AI46" i="96" s="1"/>
  <c r="AG44" i="89"/>
  <c r="AG44" i="96"/>
  <c r="AI44" i="96" s="1"/>
  <c r="AG57" i="96"/>
  <c r="AI57" i="96" s="1"/>
  <c r="AG57" i="89"/>
  <c r="AG48" i="89"/>
  <c r="AG48" i="96"/>
  <c r="AI48" i="96" s="1"/>
  <c r="AG50" i="89"/>
  <c r="AG50" i="96"/>
  <c r="AI50" i="96" s="1"/>
  <c r="AD70" i="89"/>
  <c r="AD70" i="96"/>
  <c r="AF70" i="96" s="1"/>
  <c r="O65" i="89"/>
  <c r="O65" i="96"/>
  <c r="Q65" i="96" s="1"/>
  <c r="AD68" i="89"/>
  <c r="AD68" i="96"/>
  <c r="AF68" i="96" s="1"/>
  <c r="O66" i="89"/>
  <c r="O66" i="96"/>
  <c r="Q66" i="96" s="1"/>
  <c r="AJ79" i="89"/>
  <c r="AJ79" i="96"/>
  <c r="AL79" i="96" s="1"/>
  <c r="O71" i="89"/>
  <c r="O71" i="96"/>
  <c r="Q71" i="96" s="1"/>
  <c r="I65" i="96"/>
  <c r="K65" i="96" s="1"/>
  <c r="I65" i="89"/>
  <c r="I66" i="89"/>
  <c r="I66" i="96"/>
  <c r="K66" i="96" s="1"/>
  <c r="R79" i="89"/>
  <c r="R79" i="96"/>
  <c r="T79" i="96" s="1"/>
  <c r="I71" i="96"/>
  <c r="K71" i="96" s="1"/>
  <c r="I71" i="89"/>
  <c r="U65" i="89"/>
  <c r="U65" i="96"/>
  <c r="W65" i="96" s="1"/>
  <c r="U66" i="96"/>
  <c r="W66" i="96" s="1"/>
  <c r="U66" i="89"/>
  <c r="R72" i="89"/>
  <c r="R72" i="96"/>
  <c r="T72" i="96" s="1"/>
  <c r="AG70" i="89"/>
  <c r="AG70" i="96"/>
  <c r="AI70" i="96" s="1"/>
  <c r="AG65" i="96"/>
  <c r="AI65" i="96" s="1"/>
  <c r="AG65" i="89"/>
  <c r="AG68" i="89"/>
  <c r="AG68" i="96"/>
  <c r="AI68" i="96" s="1"/>
  <c r="AG67" i="96"/>
  <c r="AI67" i="96" s="1"/>
  <c r="AG67" i="89"/>
  <c r="AG66" i="89"/>
  <c r="AG66" i="96"/>
  <c r="AI66" i="96" s="1"/>
  <c r="R40" i="89"/>
  <c r="R40" i="96"/>
  <c r="T40" i="96" s="1"/>
  <c r="R42" i="89"/>
  <c r="R42" i="96"/>
  <c r="T42" i="96" s="1"/>
  <c r="I79" i="96"/>
  <c r="K79" i="96" s="1"/>
  <c r="I79" i="89"/>
  <c r="F72" i="89"/>
  <c r="F72" i="96"/>
  <c r="H72" i="96" s="1"/>
  <c r="J56" i="89"/>
  <c r="J56" i="96"/>
  <c r="AB56" i="89"/>
  <c r="AB56" i="96"/>
  <c r="Y56" i="89"/>
  <c r="Y56" i="96"/>
  <c r="D75" i="89"/>
  <c r="D75" i="96"/>
  <c r="AH75" i="96"/>
  <c r="AH75" i="89"/>
  <c r="S75" i="89"/>
  <c r="S75" i="96"/>
  <c r="J47" i="89"/>
  <c r="J47" i="96"/>
  <c r="AB47" i="89"/>
  <c r="AB47" i="96"/>
  <c r="Y47" i="89"/>
  <c r="Y47" i="96"/>
  <c r="J36" i="89"/>
  <c r="J36" i="96"/>
  <c r="AB36" i="89"/>
  <c r="AB36" i="96"/>
  <c r="Y36" i="89"/>
  <c r="Y36" i="96"/>
  <c r="J51" i="89"/>
  <c r="J51" i="96"/>
  <c r="AB51" i="89"/>
  <c r="AB51" i="96"/>
  <c r="Y51" i="89"/>
  <c r="Y51" i="96"/>
  <c r="J69" i="89"/>
  <c r="J69" i="96"/>
  <c r="AB69" i="89"/>
  <c r="AB69" i="96"/>
  <c r="Y69" i="89"/>
  <c r="Y69" i="96"/>
  <c r="AB33" i="89"/>
  <c r="AB33" i="96"/>
  <c r="AH33" i="89"/>
  <c r="AH33" i="96"/>
  <c r="Y33" i="89"/>
  <c r="Y33" i="96"/>
  <c r="J37" i="89"/>
  <c r="J37" i="96"/>
  <c r="AB37" i="89"/>
  <c r="AB37" i="96"/>
  <c r="Y37" i="89"/>
  <c r="Y37" i="96"/>
  <c r="J49" i="89"/>
  <c r="J49" i="96"/>
  <c r="AB49" i="89"/>
  <c r="AB49" i="96"/>
  <c r="Y49" i="96"/>
  <c r="Y49" i="89"/>
  <c r="D73" i="89"/>
  <c r="D73" i="96"/>
  <c r="AH73" i="89"/>
  <c r="AH73" i="96"/>
  <c r="S73" i="89"/>
  <c r="S73" i="96"/>
  <c r="AB43" i="89"/>
  <c r="AB43" i="96"/>
  <c r="S43" i="89"/>
  <c r="S43" i="96"/>
  <c r="Y43" i="89"/>
  <c r="Y43" i="96"/>
  <c r="G35" i="89"/>
  <c r="G35" i="96"/>
  <c r="AB35" i="89"/>
  <c r="AB35" i="96"/>
  <c r="J35" i="89"/>
  <c r="J35" i="96"/>
  <c r="J53" i="89"/>
  <c r="J53" i="96"/>
  <c r="AB53" i="89"/>
  <c r="AB53" i="96"/>
  <c r="Y53" i="89"/>
  <c r="Y53" i="96"/>
  <c r="J64" i="89"/>
  <c r="J64" i="96"/>
  <c r="AB64" i="89"/>
  <c r="AB64" i="96"/>
  <c r="Y64" i="89"/>
  <c r="Y64" i="96"/>
  <c r="J41" i="89"/>
  <c r="J41" i="96"/>
  <c r="AB41" i="89"/>
  <c r="AB41" i="96"/>
  <c r="Y41" i="89"/>
  <c r="Y41" i="96"/>
  <c r="D77" i="89"/>
  <c r="D77" i="96"/>
  <c r="AH77" i="96"/>
  <c r="AH77" i="89"/>
  <c r="S77" i="89"/>
  <c r="S77" i="96"/>
  <c r="J45" i="89"/>
  <c r="J45" i="96"/>
  <c r="AB45" i="89"/>
  <c r="AB45" i="96"/>
  <c r="Y45" i="89"/>
  <c r="Y45" i="96"/>
  <c r="V34" i="89"/>
  <c r="V34" i="96"/>
  <c r="D34" i="89"/>
  <c r="D34" i="96"/>
  <c r="Y34" i="96"/>
  <c r="Y34" i="89"/>
  <c r="J60" i="89"/>
  <c r="J60" i="96"/>
  <c r="AB60" i="89"/>
  <c r="AB60" i="96"/>
  <c r="Y60" i="89"/>
  <c r="Y60" i="96"/>
  <c r="L54" i="89"/>
  <c r="L54" i="96"/>
  <c r="N54" i="96" s="1"/>
  <c r="O62" i="89"/>
  <c r="O62" i="96"/>
  <c r="Q62" i="96" s="1"/>
  <c r="AD46" i="89"/>
  <c r="AD46" i="96"/>
  <c r="AF46" i="96" s="1"/>
  <c r="L57" i="89"/>
  <c r="L57" i="96"/>
  <c r="N57" i="96" s="1"/>
  <c r="O48" i="89"/>
  <c r="O48" i="96"/>
  <c r="Q48" i="96" s="1"/>
  <c r="L52" i="89"/>
  <c r="L52" i="96"/>
  <c r="N52" i="96" s="1"/>
  <c r="L58" i="89"/>
  <c r="L58" i="96"/>
  <c r="N58" i="96" s="1"/>
  <c r="AA54" i="89"/>
  <c r="AA54" i="96"/>
  <c r="AC54" i="96" s="1"/>
  <c r="I62" i="89"/>
  <c r="I62" i="96"/>
  <c r="K62" i="96" s="1"/>
  <c r="X44" i="89"/>
  <c r="X44" i="96"/>
  <c r="Z44" i="96" s="1"/>
  <c r="AA57" i="89"/>
  <c r="AA57" i="96"/>
  <c r="AC57" i="96" s="1"/>
  <c r="I48" i="89"/>
  <c r="I48" i="96"/>
  <c r="K48" i="96" s="1"/>
  <c r="AA61" i="89"/>
  <c r="AA61" i="96"/>
  <c r="AC61" i="96" s="1"/>
  <c r="I58" i="89"/>
  <c r="I58" i="96"/>
  <c r="K58" i="96" s="1"/>
  <c r="F38" i="89"/>
  <c r="F38" i="96"/>
  <c r="H38" i="96" s="1"/>
  <c r="AJ62" i="89"/>
  <c r="AJ62" i="96"/>
  <c r="AL62" i="96" s="1"/>
  <c r="F46" i="89"/>
  <c r="F46" i="96"/>
  <c r="H46" i="96" s="1"/>
  <c r="U44" i="89"/>
  <c r="U44" i="96"/>
  <c r="W44" i="96" s="1"/>
  <c r="AJ48" i="89"/>
  <c r="AJ48" i="96"/>
  <c r="AL48" i="96" s="1"/>
  <c r="U50" i="89"/>
  <c r="U50" i="96"/>
  <c r="W50" i="96" s="1"/>
  <c r="AJ58" i="89"/>
  <c r="AJ58" i="96"/>
  <c r="AL58" i="96" s="1"/>
  <c r="R32" i="89"/>
  <c r="R32" i="96"/>
  <c r="T32" i="96" s="1"/>
  <c r="C54" i="89"/>
  <c r="C54" i="96"/>
  <c r="E54" i="96" s="1"/>
  <c r="C62" i="89"/>
  <c r="C62" i="96"/>
  <c r="E62" i="96" s="1"/>
  <c r="C46" i="89"/>
  <c r="C46" i="96"/>
  <c r="E46" i="96" s="1"/>
  <c r="C44" i="89"/>
  <c r="C44" i="96"/>
  <c r="E44" i="96" s="1"/>
  <c r="C57" i="89"/>
  <c r="C57" i="96"/>
  <c r="E57" i="96" s="1"/>
  <c r="C48" i="89"/>
  <c r="C48" i="96"/>
  <c r="E48" i="96" s="1"/>
  <c r="C52" i="89"/>
  <c r="C52" i="96"/>
  <c r="E52" i="96" s="1"/>
  <c r="R61" i="89"/>
  <c r="R61" i="96"/>
  <c r="T61" i="96" s="1"/>
  <c r="R58" i="89"/>
  <c r="R58" i="96"/>
  <c r="T58" i="96" s="1"/>
  <c r="C68" i="89"/>
  <c r="C68" i="96"/>
  <c r="E68" i="96" s="1"/>
  <c r="F32" i="89"/>
  <c r="F32" i="96"/>
  <c r="H32" i="96" s="1"/>
  <c r="O70" i="89"/>
  <c r="O70" i="96"/>
  <c r="Q70" i="96" s="1"/>
  <c r="L65" i="89"/>
  <c r="L65" i="96"/>
  <c r="N65" i="96" s="1"/>
  <c r="O68" i="89"/>
  <c r="O68" i="96"/>
  <c r="Q68" i="96" s="1"/>
  <c r="L66" i="89"/>
  <c r="L66" i="96"/>
  <c r="N66" i="96" s="1"/>
  <c r="U79" i="89"/>
  <c r="U79" i="96"/>
  <c r="W79" i="96" s="1"/>
  <c r="L71" i="89"/>
  <c r="L71" i="96"/>
  <c r="N71" i="96" s="1"/>
  <c r="I70" i="89"/>
  <c r="I70" i="96"/>
  <c r="K70" i="96" s="1"/>
  <c r="AA65" i="89"/>
  <c r="AA65" i="96"/>
  <c r="AC65" i="96" s="1"/>
  <c r="I68" i="89"/>
  <c r="I68" i="96"/>
  <c r="K68" i="96" s="1"/>
  <c r="AA66" i="89"/>
  <c r="AA66" i="96"/>
  <c r="AC66" i="96" s="1"/>
  <c r="AA71" i="89"/>
  <c r="AA71" i="96"/>
  <c r="AC71" i="96" s="1"/>
  <c r="U70" i="89"/>
  <c r="U70" i="96"/>
  <c r="W70" i="96" s="1"/>
  <c r="F65" i="89"/>
  <c r="F65" i="96"/>
  <c r="H65" i="96" s="1"/>
  <c r="U68" i="89"/>
  <c r="U68" i="96"/>
  <c r="W68" i="96" s="1"/>
  <c r="F66" i="89"/>
  <c r="F66" i="96"/>
  <c r="H66" i="96" s="1"/>
  <c r="O79" i="89"/>
  <c r="O79" i="96"/>
  <c r="Q79" i="96" s="1"/>
  <c r="U71" i="89"/>
  <c r="U71" i="96"/>
  <c r="W71" i="96" s="1"/>
  <c r="R70" i="89"/>
  <c r="R70" i="96"/>
  <c r="T70" i="96" s="1"/>
  <c r="R65" i="89"/>
  <c r="R65" i="96"/>
  <c r="T65" i="96" s="1"/>
  <c r="R68" i="89"/>
  <c r="R68" i="96"/>
  <c r="T68" i="96" s="1"/>
  <c r="R67" i="89"/>
  <c r="R67" i="96"/>
  <c r="T67" i="96" s="1"/>
  <c r="R66" i="89"/>
  <c r="R66" i="96"/>
  <c r="T66" i="96" s="1"/>
  <c r="O32" i="89"/>
  <c r="O32" i="96"/>
  <c r="Q32" i="96" s="1"/>
  <c r="I78" i="89"/>
  <c r="I78" i="96"/>
  <c r="K78" i="96" s="1"/>
  <c r="AD72" i="89"/>
  <c r="AD72" i="96"/>
  <c r="AF72" i="96" s="1"/>
  <c r="AE56" i="89"/>
  <c r="AE56" i="96"/>
  <c r="P56" i="89"/>
  <c r="P56" i="96"/>
  <c r="M56" i="89"/>
  <c r="M56" i="96"/>
  <c r="AK75" i="89"/>
  <c r="AK75" i="96"/>
  <c r="V75" i="96"/>
  <c r="V75" i="89"/>
  <c r="G75" i="89"/>
  <c r="G75" i="96"/>
  <c r="AE47" i="89"/>
  <c r="AE47" i="96"/>
  <c r="P47" i="89"/>
  <c r="P47" i="96"/>
  <c r="M47" i="89"/>
  <c r="M47" i="96"/>
  <c r="AE36" i="89"/>
  <c r="AE36" i="96"/>
  <c r="P36" i="89"/>
  <c r="P36" i="96"/>
  <c r="M36" i="89"/>
  <c r="M36" i="96"/>
  <c r="AE51" i="89"/>
  <c r="AE51" i="96"/>
  <c r="P51" i="89"/>
  <c r="P51" i="96"/>
  <c r="M51" i="89"/>
  <c r="M51" i="96"/>
  <c r="AE69" i="96"/>
  <c r="AE69" i="89"/>
  <c r="P69" i="89"/>
  <c r="P69" i="96"/>
  <c r="M69" i="89"/>
  <c r="M69" i="96"/>
  <c r="J33" i="89"/>
  <c r="J33" i="96"/>
  <c r="S33" i="89"/>
  <c r="S33" i="96"/>
  <c r="M33" i="96"/>
  <c r="M33" i="89"/>
  <c r="AE37" i="89"/>
  <c r="AE37" i="96"/>
  <c r="P37" i="89"/>
  <c r="P37" i="96"/>
  <c r="M37" i="96"/>
  <c r="M37" i="89"/>
  <c r="AE49" i="89"/>
  <c r="AE49" i="96"/>
  <c r="P49" i="89"/>
  <c r="P49" i="96"/>
  <c r="M49" i="89"/>
  <c r="M49" i="96"/>
  <c r="AK73" i="89"/>
  <c r="AK73" i="96"/>
  <c r="V73" i="89"/>
  <c r="V73" i="96"/>
  <c r="G73" i="89"/>
  <c r="G73" i="96"/>
  <c r="AK43" i="89"/>
  <c r="AK43" i="96"/>
  <c r="G43" i="89"/>
  <c r="G43" i="96"/>
  <c r="M43" i="89"/>
  <c r="M43" i="96"/>
  <c r="AE35" i="89"/>
  <c r="AE35" i="96"/>
  <c r="P35" i="89"/>
  <c r="P35" i="96"/>
  <c r="M35" i="89"/>
  <c r="M35" i="96"/>
  <c r="AE53" i="96"/>
  <c r="AE53" i="89"/>
  <c r="P53" i="89"/>
  <c r="P53" i="96"/>
  <c r="M53" i="89"/>
  <c r="M53" i="96"/>
  <c r="AE64" i="89"/>
  <c r="AE64" i="96"/>
  <c r="P64" i="89"/>
  <c r="P64" i="96"/>
  <c r="M64" i="89"/>
  <c r="M64" i="96"/>
  <c r="AE41" i="89"/>
  <c r="AE41" i="96"/>
  <c r="P41" i="89"/>
  <c r="P41" i="96"/>
  <c r="M41" i="89"/>
  <c r="M41" i="96"/>
  <c r="AK77" i="89"/>
  <c r="AK77" i="96"/>
  <c r="V77" i="89"/>
  <c r="V77" i="96"/>
  <c r="G77" i="89"/>
  <c r="G77" i="96"/>
  <c r="AE45" i="89"/>
  <c r="AE45" i="96"/>
  <c r="P45" i="89"/>
  <c r="P45" i="96"/>
  <c r="M45" i="89"/>
  <c r="M45" i="96"/>
  <c r="G34" i="89"/>
  <c r="G34" i="96"/>
  <c r="AE34" i="89"/>
  <c r="AE34" i="96"/>
  <c r="M34" i="89"/>
  <c r="M34" i="96"/>
  <c r="AE60" i="89"/>
  <c r="AE60" i="96"/>
  <c r="P60" i="89"/>
  <c r="P60" i="96"/>
  <c r="M60" i="89"/>
  <c r="M60" i="96"/>
  <c r="O54" i="89"/>
  <c r="O54" i="96"/>
  <c r="Q54" i="96" s="1"/>
  <c r="AD62" i="89"/>
  <c r="AD62" i="96"/>
  <c r="AF62" i="96" s="1"/>
  <c r="L44" i="89"/>
  <c r="L44" i="96"/>
  <c r="N44" i="96" s="1"/>
  <c r="O57" i="89"/>
  <c r="O57" i="96"/>
  <c r="Q57" i="96" s="1"/>
  <c r="AD48" i="89"/>
  <c r="AD48" i="96"/>
  <c r="AF48" i="96" s="1"/>
  <c r="L61" i="89"/>
  <c r="L61" i="96"/>
  <c r="N61" i="96" s="1"/>
  <c r="O58" i="89"/>
  <c r="O58" i="96"/>
  <c r="Q58" i="96" s="1"/>
  <c r="I54" i="89"/>
  <c r="I54" i="96"/>
  <c r="K54" i="96" s="1"/>
  <c r="X46" i="89"/>
  <c r="X46" i="96"/>
  <c r="Z46" i="96" s="1"/>
  <c r="AA44" i="89"/>
  <c r="AA44" i="96"/>
  <c r="AC44" i="96" s="1"/>
  <c r="I57" i="96"/>
  <c r="K57" i="96" s="1"/>
  <c r="I57" i="89"/>
  <c r="X52" i="89"/>
  <c r="X52" i="96"/>
  <c r="Z52" i="96" s="1"/>
  <c r="I61" i="96"/>
  <c r="K61" i="96" s="1"/>
  <c r="I61" i="89"/>
  <c r="I32" i="89"/>
  <c r="I32" i="96"/>
  <c r="K32" i="96" s="1"/>
  <c r="AJ54" i="89"/>
  <c r="AJ54" i="96"/>
  <c r="AL54" i="96" s="1"/>
  <c r="F62" i="89"/>
  <c r="F62" i="96"/>
  <c r="H62" i="96" s="1"/>
  <c r="U46" i="89"/>
  <c r="U46" i="96"/>
  <c r="W46" i="96" s="1"/>
  <c r="AJ57" i="89"/>
  <c r="AJ57" i="96"/>
  <c r="AL57" i="96" s="1"/>
  <c r="F48" i="89"/>
  <c r="F48" i="96"/>
  <c r="H48" i="96" s="1"/>
  <c r="AJ61" i="89"/>
  <c r="AJ61" i="96"/>
  <c r="AL61" i="96" s="1"/>
  <c r="F58" i="89"/>
  <c r="F58" i="96"/>
  <c r="H58" i="96" s="1"/>
  <c r="C39" i="89"/>
  <c r="C39" i="96"/>
  <c r="E39" i="96" s="1"/>
  <c r="C70" i="89"/>
  <c r="C70" i="96"/>
  <c r="E70" i="96" s="1"/>
  <c r="AG52" i="89"/>
  <c r="AG52" i="96"/>
  <c r="AI52" i="96" s="1"/>
  <c r="AG61" i="96"/>
  <c r="AI61" i="96" s="1"/>
  <c r="AG61" i="89"/>
  <c r="AG58" i="89"/>
  <c r="AG58" i="96"/>
  <c r="AI58" i="96" s="1"/>
  <c r="AG32" i="89"/>
  <c r="AG32" i="96"/>
  <c r="AI32" i="96" s="1"/>
  <c r="C40" i="89"/>
  <c r="C40" i="96"/>
  <c r="E40" i="96" s="1"/>
  <c r="L70" i="89"/>
  <c r="L70" i="96"/>
  <c r="N70" i="96" s="1"/>
  <c r="L68" i="89"/>
  <c r="L68" i="96"/>
  <c r="N68" i="96" s="1"/>
  <c r="F79" i="89"/>
  <c r="F79" i="96"/>
  <c r="H79" i="96" s="1"/>
  <c r="AA70" i="89"/>
  <c r="AA70" i="96"/>
  <c r="AC70" i="96" s="1"/>
  <c r="X65" i="89"/>
  <c r="X65" i="96"/>
  <c r="Z65" i="96" s="1"/>
  <c r="AA68" i="89"/>
  <c r="AA68" i="96"/>
  <c r="AC68" i="96" s="1"/>
  <c r="X66" i="89"/>
  <c r="X66" i="96"/>
  <c r="Z66" i="96" s="1"/>
  <c r="X71" i="89"/>
  <c r="X71" i="96"/>
  <c r="Z71" i="96" s="1"/>
  <c r="F70" i="89"/>
  <c r="F70" i="96"/>
  <c r="H70" i="96" s="1"/>
  <c r="AJ65" i="89"/>
  <c r="AJ65" i="96"/>
  <c r="AL65" i="96" s="1"/>
  <c r="F68" i="89"/>
  <c r="F68" i="96"/>
  <c r="H68" i="96" s="1"/>
  <c r="AJ66" i="89"/>
  <c r="AJ66" i="96"/>
  <c r="AL66" i="96" s="1"/>
  <c r="L79" i="89"/>
  <c r="L79" i="96"/>
  <c r="N79" i="96" s="1"/>
  <c r="F71" i="89"/>
  <c r="F71" i="96"/>
  <c r="H71" i="96" s="1"/>
  <c r="X74" i="89"/>
  <c r="X74" i="96"/>
  <c r="Z74" i="96" s="1"/>
  <c r="AA79" i="89"/>
  <c r="AA79" i="96"/>
  <c r="AC79" i="96" s="1"/>
  <c r="AG71" i="89"/>
  <c r="AG71" i="96"/>
  <c r="AI71" i="96" s="1"/>
  <c r="G31" i="89"/>
  <c r="G31" i="96"/>
  <c r="AE31" i="89"/>
  <c r="AE31" i="96"/>
  <c r="AK31" i="89"/>
  <c r="AK31" i="96"/>
  <c r="S30" i="89"/>
  <c r="S30" i="96"/>
  <c r="V30" i="89"/>
  <c r="V30" i="96"/>
  <c r="D30" i="89"/>
  <c r="D30" i="96"/>
  <c r="Y30" i="89"/>
  <c r="Y30" i="96"/>
  <c r="AH31" i="89"/>
  <c r="AH31" i="96"/>
  <c r="P31" i="89"/>
  <c r="P31" i="96"/>
  <c r="Y31" i="89"/>
  <c r="Y31" i="96"/>
  <c r="J30" i="89"/>
  <c r="J30" i="96"/>
  <c r="AE30" i="89"/>
  <c r="AE30" i="96"/>
  <c r="M30" i="89"/>
  <c r="M30" i="96"/>
  <c r="S31" i="89"/>
  <c r="S31" i="96"/>
  <c r="AB31" i="89"/>
  <c r="AB31" i="96"/>
  <c r="M31" i="89"/>
  <c r="M31" i="96"/>
  <c r="AK30" i="89"/>
  <c r="AK30" i="96"/>
  <c r="G30" i="89"/>
  <c r="G30" i="96"/>
  <c r="AB30" i="89"/>
  <c r="AB30" i="96"/>
  <c r="AH30" i="89"/>
  <c r="AH30" i="96"/>
  <c r="P30" i="89"/>
  <c r="P30" i="96"/>
  <c r="V31" i="89"/>
  <c r="V31" i="96"/>
  <c r="D31" i="89"/>
  <c r="D31" i="96"/>
  <c r="J31" i="89"/>
  <c r="J31" i="96"/>
  <c r="J12" i="67"/>
  <c r="H3" i="71"/>
  <c r="J12" i="73" l="1"/>
  <c r="J12" i="74"/>
  <c r="U49" i="89"/>
  <c r="U49" i="96"/>
  <c r="W49" i="96" s="1"/>
  <c r="AJ33" i="89"/>
  <c r="AJ33" i="96"/>
  <c r="AL33" i="96" s="1"/>
  <c r="R60" i="89"/>
  <c r="R60" i="96"/>
  <c r="T60" i="96" s="1"/>
  <c r="AG53" i="96"/>
  <c r="AI53" i="96" s="1"/>
  <c r="AG53" i="89"/>
  <c r="AJ41" i="89"/>
  <c r="AJ41" i="96"/>
  <c r="AL41" i="96" s="1"/>
  <c r="I43" i="89"/>
  <c r="I43" i="96"/>
  <c r="K43" i="96" s="1"/>
  <c r="U36" i="89"/>
  <c r="U36" i="96"/>
  <c r="W36" i="96" s="1"/>
  <c r="O60" i="89"/>
  <c r="O60" i="96"/>
  <c r="Q60" i="96" s="1"/>
  <c r="F34" i="89"/>
  <c r="F34" i="96"/>
  <c r="H34" i="96" s="1"/>
  <c r="L41" i="89"/>
  <c r="L41" i="96"/>
  <c r="N41" i="96" s="1"/>
  <c r="O64" i="89"/>
  <c r="O64" i="96"/>
  <c r="Q64" i="96" s="1"/>
  <c r="AD53" i="89"/>
  <c r="AD53" i="96"/>
  <c r="AF53" i="96" s="1"/>
  <c r="L43" i="89"/>
  <c r="L43" i="96"/>
  <c r="N43" i="96" s="1"/>
  <c r="O49" i="89"/>
  <c r="O49" i="96"/>
  <c r="Q49" i="96" s="1"/>
  <c r="AD37" i="89"/>
  <c r="AD37" i="96"/>
  <c r="AF37" i="96" s="1"/>
  <c r="L51" i="89"/>
  <c r="L51" i="96"/>
  <c r="N51" i="96" s="1"/>
  <c r="O36" i="89"/>
  <c r="O36" i="96"/>
  <c r="Q36" i="96" s="1"/>
  <c r="L56" i="89"/>
  <c r="L56" i="96"/>
  <c r="N56" i="96" s="1"/>
  <c r="AJ53" i="89"/>
  <c r="AJ53" i="96"/>
  <c r="AL53" i="96" s="1"/>
  <c r="AJ49" i="89"/>
  <c r="AJ49" i="96"/>
  <c r="AL49" i="96" s="1"/>
  <c r="U47" i="89"/>
  <c r="U47" i="96"/>
  <c r="W47" i="96" s="1"/>
  <c r="I60" i="89"/>
  <c r="I60" i="96"/>
  <c r="K60" i="96" s="1"/>
  <c r="U34" i="89"/>
  <c r="U34" i="96"/>
  <c r="W34" i="96" s="1"/>
  <c r="I41" i="89"/>
  <c r="I41" i="96"/>
  <c r="K41" i="96" s="1"/>
  <c r="X53" i="89"/>
  <c r="X53" i="96"/>
  <c r="Z53" i="96" s="1"/>
  <c r="AA35" i="89"/>
  <c r="AA35" i="96"/>
  <c r="AC35" i="96" s="1"/>
  <c r="AA43" i="89"/>
  <c r="AA43" i="96"/>
  <c r="AC43" i="96" s="1"/>
  <c r="AA49" i="89"/>
  <c r="AA49" i="96"/>
  <c r="AC49" i="96" s="1"/>
  <c r="I37" i="89"/>
  <c r="I37" i="96"/>
  <c r="K37" i="96" s="1"/>
  <c r="X51" i="89"/>
  <c r="X51" i="96"/>
  <c r="Z51" i="96" s="1"/>
  <c r="AA36" i="89"/>
  <c r="AA36" i="96"/>
  <c r="AC36" i="96" s="1"/>
  <c r="C75" i="89"/>
  <c r="C75" i="96"/>
  <c r="E75" i="96" s="1"/>
  <c r="I56" i="89"/>
  <c r="I56" i="96"/>
  <c r="K56" i="96" s="1"/>
  <c r="F64" i="89"/>
  <c r="F64" i="96"/>
  <c r="H64" i="96" s="1"/>
  <c r="F49" i="89"/>
  <c r="F49" i="96"/>
  <c r="H49" i="96" s="1"/>
  <c r="AJ36" i="89"/>
  <c r="AJ36" i="96"/>
  <c r="AL36" i="96" s="1"/>
  <c r="AJ73" i="89"/>
  <c r="AJ73" i="96"/>
  <c r="AL73" i="96" s="1"/>
  <c r="O69" i="89"/>
  <c r="O69" i="96"/>
  <c r="Q69" i="96" s="1"/>
  <c r="F75" i="89"/>
  <c r="F75" i="96"/>
  <c r="H75" i="96" s="1"/>
  <c r="X69" i="89"/>
  <c r="X69" i="96"/>
  <c r="Z69" i="96" s="1"/>
  <c r="AD77" i="89"/>
  <c r="AD77" i="96"/>
  <c r="AF77" i="96" s="1"/>
  <c r="L73" i="89"/>
  <c r="L73" i="96"/>
  <c r="N73" i="96" s="1"/>
  <c r="AJ69" i="89"/>
  <c r="AJ69" i="96"/>
  <c r="AL69" i="96" s="1"/>
  <c r="AA77" i="89"/>
  <c r="AA77" i="96"/>
  <c r="AC77" i="96" s="1"/>
  <c r="AA73" i="89"/>
  <c r="AA73" i="96"/>
  <c r="AC73" i="96" s="1"/>
  <c r="AG69" i="96"/>
  <c r="AI69" i="96" s="1"/>
  <c r="AG69" i="89"/>
  <c r="AJ45" i="89"/>
  <c r="AJ45" i="96"/>
  <c r="AL45" i="96" s="1"/>
  <c r="F56" i="89"/>
  <c r="F56" i="96"/>
  <c r="H56" i="96" s="1"/>
  <c r="U41" i="89"/>
  <c r="U41" i="96"/>
  <c r="W41" i="96" s="1"/>
  <c r="AA34" i="89"/>
  <c r="AA34" i="96"/>
  <c r="AC34" i="96" s="1"/>
  <c r="AG41" i="89"/>
  <c r="AG41" i="96"/>
  <c r="AI41" i="96" s="1"/>
  <c r="O43" i="89"/>
  <c r="O43" i="96"/>
  <c r="Q43" i="96" s="1"/>
  <c r="C37" i="89"/>
  <c r="C37" i="96"/>
  <c r="E37" i="96" s="1"/>
  <c r="C69" i="89"/>
  <c r="C69" i="96"/>
  <c r="E69" i="96" s="1"/>
  <c r="AG60" i="89"/>
  <c r="AG60" i="96"/>
  <c r="AI60" i="96" s="1"/>
  <c r="C41" i="89"/>
  <c r="C41" i="96"/>
  <c r="E41" i="96" s="1"/>
  <c r="C53" i="89"/>
  <c r="C53" i="96"/>
  <c r="E53" i="96" s="1"/>
  <c r="AJ35" i="89"/>
  <c r="AJ35" i="96"/>
  <c r="AL35" i="96" s="1"/>
  <c r="U43" i="89"/>
  <c r="U43" i="96"/>
  <c r="W43" i="96" s="1"/>
  <c r="R49" i="89"/>
  <c r="R49" i="96"/>
  <c r="T49" i="96" s="1"/>
  <c r="R37" i="89"/>
  <c r="R37" i="96"/>
  <c r="T37" i="96" s="1"/>
  <c r="U33" i="89"/>
  <c r="U33" i="96"/>
  <c r="W33" i="96" s="1"/>
  <c r="AJ60" i="89"/>
  <c r="AJ60" i="96"/>
  <c r="AL60" i="96" s="1"/>
  <c r="AJ64" i="89"/>
  <c r="AJ64" i="96"/>
  <c r="AL64" i="96" s="1"/>
  <c r="AJ37" i="89"/>
  <c r="AJ37" i="96"/>
  <c r="AL37" i="96" s="1"/>
  <c r="AJ47" i="89"/>
  <c r="AJ47" i="96"/>
  <c r="AL47" i="96" s="1"/>
  <c r="AD60" i="89"/>
  <c r="AD60" i="96"/>
  <c r="AF60" i="96" s="1"/>
  <c r="L45" i="96"/>
  <c r="N45" i="96" s="1"/>
  <c r="L45" i="89"/>
  <c r="O41" i="89"/>
  <c r="O41" i="96"/>
  <c r="Q41" i="96" s="1"/>
  <c r="AD64" i="89"/>
  <c r="AD64" i="96"/>
  <c r="AF64" i="96" s="1"/>
  <c r="L35" i="89"/>
  <c r="L35" i="96"/>
  <c r="N35" i="96" s="1"/>
  <c r="F43" i="89"/>
  <c r="F43" i="96"/>
  <c r="H43" i="96" s="1"/>
  <c r="AD49" i="89"/>
  <c r="AD49" i="96"/>
  <c r="AF49" i="96" s="1"/>
  <c r="L33" i="96"/>
  <c r="N33" i="96" s="1"/>
  <c r="L33" i="89"/>
  <c r="O51" i="89"/>
  <c r="O51" i="96"/>
  <c r="Q51" i="96" s="1"/>
  <c r="AD36" i="89"/>
  <c r="AD36" i="96"/>
  <c r="AF36" i="96" s="1"/>
  <c r="L47" i="89"/>
  <c r="L47" i="96"/>
  <c r="N47" i="96" s="1"/>
  <c r="O56" i="89"/>
  <c r="O56" i="96"/>
  <c r="Q56" i="96" s="1"/>
  <c r="U37" i="89"/>
  <c r="U37" i="96"/>
  <c r="W37" i="96" s="1"/>
  <c r="AJ56" i="89"/>
  <c r="AJ56" i="96"/>
  <c r="AL56" i="96" s="1"/>
  <c r="X34" i="89"/>
  <c r="X34" i="96"/>
  <c r="Z34" i="96" s="1"/>
  <c r="X45" i="89"/>
  <c r="X45" i="96"/>
  <c r="Z45" i="96" s="1"/>
  <c r="C77" i="89"/>
  <c r="C77" i="96"/>
  <c r="E77" i="96" s="1"/>
  <c r="X64" i="89"/>
  <c r="X64" i="96"/>
  <c r="Z64" i="96" s="1"/>
  <c r="AA53" i="89"/>
  <c r="AA53" i="96"/>
  <c r="AC53" i="96" s="1"/>
  <c r="F35" i="89"/>
  <c r="F35" i="96"/>
  <c r="H35" i="96" s="1"/>
  <c r="C73" i="89"/>
  <c r="C73" i="96"/>
  <c r="E73" i="96" s="1"/>
  <c r="I49" i="89"/>
  <c r="I49" i="96"/>
  <c r="K49" i="96" s="1"/>
  <c r="X33" i="89"/>
  <c r="X33" i="96"/>
  <c r="Z33" i="96" s="1"/>
  <c r="AA51" i="89"/>
  <c r="AA51" i="96"/>
  <c r="AC51" i="96" s="1"/>
  <c r="I36" i="89"/>
  <c r="I36" i="96"/>
  <c r="K36" i="96" s="1"/>
  <c r="X47" i="89"/>
  <c r="X47" i="96"/>
  <c r="Z47" i="96" s="1"/>
  <c r="F60" i="89"/>
  <c r="F60" i="96"/>
  <c r="H60" i="96" s="1"/>
  <c r="U53" i="89"/>
  <c r="U53" i="96"/>
  <c r="W53" i="96" s="1"/>
  <c r="F37" i="89"/>
  <c r="F37" i="96"/>
  <c r="H37" i="96" s="1"/>
  <c r="AJ77" i="89"/>
  <c r="AJ77" i="96"/>
  <c r="AL77" i="96" s="1"/>
  <c r="U73" i="89"/>
  <c r="U73" i="96"/>
  <c r="W73" i="96" s="1"/>
  <c r="L69" i="89"/>
  <c r="L69" i="96"/>
  <c r="N69" i="96" s="1"/>
  <c r="AG73" i="89"/>
  <c r="AG73" i="96"/>
  <c r="AI73" i="96" s="1"/>
  <c r="AD73" i="89"/>
  <c r="AD73" i="96"/>
  <c r="AF73" i="96" s="1"/>
  <c r="O75" i="89"/>
  <c r="O75" i="96"/>
  <c r="Q75" i="96" s="1"/>
  <c r="X77" i="89"/>
  <c r="X77" i="96"/>
  <c r="Z77" i="96" s="1"/>
  <c r="X73" i="89"/>
  <c r="X73" i="96"/>
  <c r="Z73" i="96" s="1"/>
  <c r="R69" i="89"/>
  <c r="R69" i="96"/>
  <c r="T69" i="96" s="1"/>
  <c r="AA75" i="89"/>
  <c r="AA75" i="96"/>
  <c r="AC75" i="96" s="1"/>
  <c r="AG45" i="89"/>
  <c r="AG45" i="96"/>
  <c r="AI45" i="96" s="1"/>
  <c r="AG64" i="89"/>
  <c r="AG64" i="96"/>
  <c r="AI64" i="96" s="1"/>
  <c r="C33" i="89"/>
  <c r="C33" i="96"/>
  <c r="E33" i="96" s="1"/>
  <c r="AG51" i="89"/>
  <c r="AG51" i="96"/>
  <c r="AI51" i="96" s="1"/>
  <c r="AG36" i="89"/>
  <c r="AG36" i="96"/>
  <c r="AI36" i="96" s="1"/>
  <c r="AG47" i="89"/>
  <c r="AG47" i="96"/>
  <c r="AI47" i="96" s="1"/>
  <c r="AG56" i="89"/>
  <c r="AG56" i="96"/>
  <c r="AI56" i="96" s="1"/>
  <c r="U64" i="96"/>
  <c r="W64" i="96" s="1"/>
  <c r="U64" i="89"/>
  <c r="F36" i="89"/>
  <c r="F36" i="96"/>
  <c r="H36" i="96" s="1"/>
  <c r="U60" i="96"/>
  <c r="W60" i="96" s="1"/>
  <c r="U60" i="89"/>
  <c r="U35" i="89"/>
  <c r="U35" i="96"/>
  <c r="W35" i="96" s="1"/>
  <c r="O34" i="89"/>
  <c r="O34" i="96"/>
  <c r="Q34" i="96" s="1"/>
  <c r="C45" i="89"/>
  <c r="C45" i="96"/>
  <c r="E45" i="96" s="1"/>
  <c r="C64" i="89"/>
  <c r="C64" i="96"/>
  <c r="E64" i="96" s="1"/>
  <c r="R35" i="89"/>
  <c r="R35" i="96"/>
  <c r="T35" i="96" s="1"/>
  <c r="AG43" i="89"/>
  <c r="AG43" i="96"/>
  <c r="AI43" i="96" s="1"/>
  <c r="AG49" i="89"/>
  <c r="AG49" i="96"/>
  <c r="AI49" i="96" s="1"/>
  <c r="AG37" i="89"/>
  <c r="AG37" i="96"/>
  <c r="AI37" i="96" s="1"/>
  <c r="AD33" i="89"/>
  <c r="AD33" i="96"/>
  <c r="AF33" i="96" s="1"/>
  <c r="C51" i="89"/>
  <c r="C51" i="96"/>
  <c r="E51" i="96" s="1"/>
  <c r="C36" i="89"/>
  <c r="C36" i="96"/>
  <c r="E36" i="96" s="1"/>
  <c r="C47" i="89"/>
  <c r="C47" i="96"/>
  <c r="E47" i="96" s="1"/>
  <c r="C56" i="89"/>
  <c r="C56" i="96"/>
  <c r="E56" i="96" s="1"/>
  <c r="I34" i="89"/>
  <c r="I34" i="96"/>
  <c r="K34" i="96" s="1"/>
  <c r="F53" i="89"/>
  <c r="F53" i="96"/>
  <c r="H53" i="96" s="1"/>
  <c r="F33" i="89"/>
  <c r="F33" i="96"/>
  <c r="H33" i="96" s="1"/>
  <c r="U56" i="96"/>
  <c r="W56" i="96" s="1"/>
  <c r="U56" i="89"/>
  <c r="L34" i="89"/>
  <c r="L34" i="96"/>
  <c r="N34" i="96" s="1"/>
  <c r="O45" i="89"/>
  <c r="O45" i="96"/>
  <c r="Q45" i="96" s="1"/>
  <c r="AD41" i="89"/>
  <c r="AD41" i="96"/>
  <c r="AF41" i="96" s="1"/>
  <c r="L53" i="89"/>
  <c r="L53" i="96"/>
  <c r="N53" i="96" s="1"/>
  <c r="O35" i="89"/>
  <c r="O35" i="96"/>
  <c r="Q35" i="96" s="1"/>
  <c r="AJ43" i="89"/>
  <c r="AJ43" i="96"/>
  <c r="AL43" i="96" s="1"/>
  <c r="L37" i="96"/>
  <c r="N37" i="96" s="1"/>
  <c r="L37" i="89"/>
  <c r="R33" i="89"/>
  <c r="R33" i="96"/>
  <c r="T33" i="96" s="1"/>
  <c r="AD51" i="89"/>
  <c r="AD51" i="96"/>
  <c r="AF51" i="96" s="1"/>
  <c r="O47" i="89"/>
  <c r="O47" i="96"/>
  <c r="Q47" i="96" s="1"/>
  <c r="AD56" i="89"/>
  <c r="AD56" i="96"/>
  <c r="AF56" i="96" s="1"/>
  <c r="AJ34" i="89"/>
  <c r="AJ34" i="96"/>
  <c r="AL34" i="96" s="1"/>
  <c r="C35" i="89"/>
  <c r="C35" i="96"/>
  <c r="E35" i="96" s="1"/>
  <c r="U51" i="89"/>
  <c r="U51" i="96"/>
  <c r="W51" i="96" s="1"/>
  <c r="X60" i="89"/>
  <c r="X60" i="96"/>
  <c r="Z60" i="96" s="1"/>
  <c r="C34" i="89"/>
  <c r="C34" i="96"/>
  <c r="E34" i="96" s="1"/>
  <c r="AA45" i="89"/>
  <c r="AA45" i="96"/>
  <c r="AC45" i="96" s="1"/>
  <c r="X41" i="89"/>
  <c r="X41" i="96"/>
  <c r="Z41" i="96" s="1"/>
  <c r="AA64" i="89"/>
  <c r="AA64" i="96"/>
  <c r="AC64" i="96" s="1"/>
  <c r="I53" i="96"/>
  <c r="K53" i="96" s="1"/>
  <c r="I53" i="89"/>
  <c r="X43" i="89"/>
  <c r="X43" i="96"/>
  <c r="Z43" i="96" s="1"/>
  <c r="X37" i="89"/>
  <c r="X37" i="96"/>
  <c r="Z37" i="96" s="1"/>
  <c r="AG33" i="89"/>
  <c r="AG33" i="96"/>
  <c r="AI33" i="96" s="1"/>
  <c r="I51" i="89"/>
  <c r="I51" i="96"/>
  <c r="K51" i="96" s="1"/>
  <c r="AA47" i="89"/>
  <c r="AA47" i="96"/>
  <c r="AC47" i="96" s="1"/>
  <c r="X56" i="89"/>
  <c r="X56" i="96"/>
  <c r="Z56" i="96" s="1"/>
  <c r="R34" i="89"/>
  <c r="R34" i="96"/>
  <c r="T34" i="96" s="1"/>
  <c r="C43" i="89"/>
  <c r="C43" i="96"/>
  <c r="E43" i="96" s="1"/>
  <c r="O33" i="89"/>
  <c r="O33" i="96"/>
  <c r="Q33" i="96" s="1"/>
  <c r="F47" i="89"/>
  <c r="F47" i="96"/>
  <c r="H47" i="96" s="1"/>
  <c r="U77" i="89"/>
  <c r="U77" i="96"/>
  <c r="W77" i="96" s="1"/>
  <c r="F73" i="89"/>
  <c r="F73" i="96"/>
  <c r="H73" i="96" s="1"/>
  <c r="AJ75" i="89"/>
  <c r="AJ75" i="96"/>
  <c r="AL75" i="96" s="1"/>
  <c r="AG77" i="96"/>
  <c r="AI77" i="96" s="1"/>
  <c r="AG77" i="89"/>
  <c r="R73" i="89"/>
  <c r="R73" i="96"/>
  <c r="T73" i="96" s="1"/>
  <c r="I69" i="96"/>
  <c r="K69" i="96" s="1"/>
  <c r="I69" i="89"/>
  <c r="AG75" i="96"/>
  <c r="AI75" i="96" s="1"/>
  <c r="AG75" i="89"/>
  <c r="O77" i="89"/>
  <c r="O77" i="96"/>
  <c r="Q77" i="96" s="1"/>
  <c r="U69" i="89"/>
  <c r="U69" i="96"/>
  <c r="W69" i="96" s="1"/>
  <c r="L75" i="89"/>
  <c r="L75" i="96"/>
  <c r="N75" i="96" s="1"/>
  <c r="I77" i="89"/>
  <c r="I77" i="96"/>
  <c r="K77" i="96" s="1"/>
  <c r="I73" i="89"/>
  <c r="I73" i="96"/>
  <c r="K73" i="96" s="1"/>
  <c r="X75" i="89"/>
  <c r="X75" i="96"/>
  <c r="Z75" i="96" s="1"/>
  <c r="C60" i="89"/>
  <c r="C60" i="96"/>
  <c r="E60" i="96" s="1"/>
  <c r="AG34" i="89"/>
  <c r="AG34" i="96"/>
  <c r="AI34" i="96" s="1"/>
  <c r="R45" i="89"/>
  <c r="R45" i="96"/>
  <c r="T45" i="96" s="1"/>
  <c r="R41" i="89"/>
  <c r="R41" i="96"/>
  <c r="T41" i="96" s="1"/>
  <c r="R64" i="89"/>
  <c r="R64" i="96"/>
  <c r="T64" i="96" s="1"/>
  <c r="R53" i="89"/>
  <c r="R53" i="96"/>
  <c r="T53" i="96" s="1"/>
  <c r="AG35" i="89"/>
  <c r="AG35" i="96"/>
  <c r="AI35" i="96" s="1"/>
  <c r="C49" i="89"/>
  <c r="C49" i="96"/>
  <c r="E49" i="96" s="1"/>
  <c r="R51" i="89"/>
  <c r="R51" i="96"/>
  <c r="T51" i="96" s="1"/>
  <c r="R36" i="89"/>
  <c r="R36" i="96"/>
  <c r="T36" i="96" s="1"/>
  <c r="R47" i="89"/>
  <c r="R47" i="96"/>
  <c r="T47" i="96" s="1"/>
  <c r="R56" i="89"/>
  <c r="R56" i="96"/>
  <c r="T56" i="96" s="1"/>
  <c r="U45" i="89"/>
  <c r="U45" i="96"/>
  <c r="W45" i="96" s="1"/>
  <c r="X35" i="89"/>
  <c r="X35" i="96"/>
  <c r="Z35" i="96" s="1"/>
  <c r="F51" i="89"/>
  <c r="F51" i="96"/>
  <c r="H51" i="96" s="1"/>
  <c r="L60" i="89"/>
  <c r="L60" i="96"/>
  <c r="N60" i="96" s="1"/>
  <c r="AD34" i="89"/>
  <c r="AD34" i="96"/>
  <c r="AF34" i="96" s="1"/>
  <c r="AD45" i="89"/>
  <c r="AD45" i="96"/>
  <c r="AF45" i="96" s="1"/>
  <c r="L64" i="89"/>
  <c r="L64" i="96"/>
  <c r="N64" i="96" s="1"/>
  <c r="O53" i="89"/>
  <c r="O53" i="96"/>
  <c r="Q53" i="96" s="1"/>
  <c r="AD35" i="89"/>
  <c r="AD35" i="96"/>
  <c r="AF35" i="96" s="1"/>
  <c r="L49" i="89"/>
  <c r="L49" i="96"/>
  <c r="N49" i="96" s="1"/>
  <c r="O37" i="89"/>
  <c r="O37" i="96"/>
  <c r="Q37" i="96" s="1"/>
  <c r="I33" i="89"/>
  <c r="I33" i="96"/>
  <c r="K33" i="96" s="1"/>
  <c r="L36" i="89"/>
  <c r="L36" i="96"/>
  <c r="N36" i="96" s="1"/>
  <c r="AD47" i="89"/>
  <c r="AD47" i="96"/>
  <c r="AF47" i="96" s="1"/>
  <c r="F41" i="89"/>
  <c r="F41" i="96"/>
  <c r="H41" i="96" s="1"/>
  <c r="AD43" i="89"/>
  <c r="AD43" i="96"/>
  <c r="AF43" i="96" s="1"/>
  <c r="AA60" i="89"/>
  <c r="AA60" i="96"/>
  <c r="AC60" i="96" s="1"/>
  <c r="I45" i="89"/>
  <c r="I45" i="96"/>
  <c r="K45" i="96" s="1"/>
  <c r="AA41" i="89"/>
  <c r="AA41" i="96"/>
  <c r="AC41" i="96" s="1"/>
  <c r="I64" i="89"/>
  <c r="I64" i="96"/>
  <c r="K64" i="96" s="1"/>
  <c r="I35" i="89"/>
  <c r="I35" i="96"/>
  <c r="K35" i="96" s="1"/>
  <c r="R43" i="89"/>
  <c r="R43" i="96"/>
  <c r="T43" i="96" s="1"/>
  <c r="X49" i="89"/>
  <c r="X49" i="96"/>
  <c r="Z49" i="96" s="1"/>
  <c r="AA37" i="89"/>
  <c r="AA37" i="96"/>
  <c r="AC37" i="96" s="1"/>
  <c r="AA33" i="89"/>
  <c r="AA33" i="96"/>
  <c r="AC33" i="96" s="1"/>
  <c r="X36" i="89"/>
  <c r="X36" i="96"/>
  <c r="Z36" i="96" s="1"/>
  <c r="I47" i="89"/>
  <c r="I47" i="96"/>
  <c r="K47" i="96" s="1"/>
  <c r="AA56" i="89"/>
  <c r="AA56" i="96"/>
  <c r="AC56" i="96" s="1"/>
  <c r="F45" i="89"/>
  <c r="F45" i="96"/>
  <c r="H45" i="96" s="1"/>
  <c r="AJ51" i="89"/>
  <c r="AJ51" i="96"/>
  <c r="AL51" i="96" s="1"/>
  <c r="F77" i="89"/>
  <c r="F77" i="96"/>
  <c r="H77" i="96" s="1"/>
  <c r="AD69" i="89"/>
  <c r="AD69" i="96"/>
  <c r="AF69" i="96" s="1"/>
  <c r="U75" i="89"/>
  <c r="U75" i="96"/>
  <c r="W75" i="96" s="1"/>
  <c r="R77" i="89"/>
  <c r="R77" i="96"/>
  <c r="T77" i="96" s="1"/>
  <c r="AA69" i="89"/>
  <c r="AA69" i="96"/>
  <c r="AC69" i="96" s="1"/>
  <c r="R75" i="89"/>
  <c r="R75" i="96"/>
  <c r="T75" i="96" s="1"/>
  <c r="L77" i="89"/>
  <c r="L77" i="96"/>
  <c r="N77" i="96" s="1"/>
  <c r="O73" i="89"/>
  <c r="O73" i="96"/>
  <c r="Q73" i="96" s="1"/>
  <c r="F69" i="89"/>
  <c r="F69" i="96"/>
  <c r="H69" i="96" s="1"/>
  <c r="AD75" i="89"/>
  <c r="AD75" i="96"/>
  <c r="AF75" i="96" s="1"/>
  <c r="I75" i="89"/>
  <c r="I75" i="96"/>
  <c r="K75" i="96" s="1"/>
  <c r="I30" i="89"/>
  <c r="I30" i="96"/>
  <c r="K30" i="96" s="1"/>
  <c r="U31" i="89"/>
  <c r="U31" i="96"/>
  <c r="W31" i="96" s="1"/>
  <c r="R31" i="96"/>
  <c r="T31" i="96" s="1"/>
  <c r="R31" i="89"/>
  <c r="AD30" i="96"/>
  <c r="AF30" i="96" s="1"/>
  <c r="AD30" i="89"/>
  <c r="AG31" i="89"/>
  <c r="AG31" i="96"/>
  <c r="AI31" i="96" s="1"/>
  <c r="U30" i="89"/>
  <c r="U30" i="96"/>
  <c r="W30" i="96" s="1"/>
  <c r="I31" i="89"/>
  <c r="I31" i="96"/>
  <c r="K31" i="96" s="1"/>
  <c r="O30" i="96"/>
  <c r="Q30" i="96" s="1"/>
  <c r="O30" i="89"/>
  <c r="F30" i="89"/>
  <c r="F30" i="96"/>
  <c r="H30" i="96" s="1"/>
  <c r="X30" i="89"/>
  <c r="X30" i="96"/>
  <c r="Z30" i="96" s="1"/>
  <c r="AD31" i="89"/>
  <c r="AD31" i="96"/>
  <c r="AF31" i="96" s="1"/>
  <c r="F31" i="89"/>
  <c r="F31" i="96"/>
  <c r="H31" i="96" s="1"/>
  <c r="C31" i="89"/>
  <c r="C31" i="96"/>
  <c r="E31" i="96" s="1"/>
  <c r="AG30" i="89"/>
  <c r="AG30" i="96"/>
  <c r="AI30" i="96" s="1"/>
  <c r="L31" i="89"/>
  <c r="L31" i="96"/>
  <c r="N31" i="96" s="1"/>
  <c r="R30" i="89"/>
  <c r="R30" i="96"/>
  <c r="T30" i="96" s="1"/>
  <c r="X31" i="96"/>
  <c r="Z31" i="96" s="1"/>
  <c r="X31" i="89"/>
  <c r="AA30" i="89"/>
  <c r="AA30" i="96"/>
  <c r="AC30" i="96" s="1"/>
  <c r="AA31" i="89"/>
  <c r="AA31" i="96"/>
  <c r="AC31" i="96" s="1"/>
  <c r="L30" i="89"/>
  <c r="L30" i="96"/>
  <c r="N30" i="96" s="1"/>
  <c r="AJ31" i="89"/>
  <c r="AJ31" i="96"/>
  <c r="AL31" i="96" s="1"/>
  <c r="O31" i="89"/>
  <c r="O31" i="96"/>
  <c r="Q31" i="96" s="1"/>
  <c r="C30" i="89"/>
  <c r="C30" i="96"/>
  <c r="E30" i="96" s="1"/>
  <c r="AJ30" i="89"/>
  <c r="AJ30" i="96"/>
  <c r="AL30" i="96" s="1"/>
  <c r="F56" i="71"/>
  <c r="C15" i="78" l="1"/>
  <c r="A19" i="78"/>
  <c r="G20" i="74" l="1"/>
  <c r="B24" i="78" s="1"/>
  <c r="I5" i="71"/>
  <c r="AJ22" i="89" l="1"/>
  <c r="AJ22" i="96"/>
  <c r="AL22" i="96" s="1"/>
  <c r="X15" i="89"/>
  <c r="X15" i="96"/>
  <c r="Z15" i="96" s="1"/>
  <c r="U14" i="89"/>
  <c r="U14" i="96"/>
  <c r="W14" i="96" s="1"/>
  <c r="AB22" i="89"/>
  <c r="AB22" i="96"/>
  <c r="AH22" i="89"/>
  <c r="AH22" i="96"/>
  <c r="P22" i="89"/>
  <c r="P22" i="96"/>
  <c r="V27" i="89"/>
  <c r="V27" i="96"/>
  <c r="D27" i="89"/>
  <c r="D27" i="96"/>
  <c r="J27" i="89"/>
  <c r="J27" i="96"/>
  <c r="V15" i="89"/>
  <c r="V15" i="96"/>
  <c r="D15" i="89"/>
  <c r="D15" i="96"/>
  <c r="J15" i="89"/>
  <c r="J15" i="96"/>
  <c r="AB14" i="89"/>
  <c r="AB14" i="96"/>
  <c r="AH14" i="89"/>
  <c r="AH14" i="96"/>
  <c r="P14" i="89"/>
  <c r="P14" i="96"/>
  <c r="R22" i="89"/>
  <c r="R22" i="96"/>
  <c r="T22" i="96" s="1"/>
  <c r="X14" i="89"/>
  <c r="X14" i="96"/>
  <c r="Z14" i="96" s="1"/>
  <c r="AG15" i="89"/>
  <c r="AG15" i="96"/>
  <c r="AI15" i="96" s="1"/>
  <c r="J22" i="89"/>
  <c r="J22" i="96"/>
  <c r="S22" i="89"/>
  <c r="S22" i="96"/>
  <c r="AK22" i="89"/>
  <c r="AK22" i="96"/>
  <c r="G27" i="89"/>
  <c r="G27" i="96"/>
  <c r="AE27" i="89"/>
  <c r="AE27" i="96"/>
  <c r="AK27" i="89"/>
  <c r="AK27" i="96"/>
  <c r="G15" i="96"/>
  <c r="G15" i="89"/>
  <c r="AE15" i="89"/>
  <c r="AE15" i="96"/>
  <c r="AK15" i="89"/>
  <c r="AK15" i="96"/>
  <c r="J14" i="89"/>
  <c r="J14" i="96"/>
  <c r="S14" i="89"/>
  <c r="S14" i="96"/>
  <c r="AK14" i="89"/>
  <c r="AK14" i="96"/>
  <c r="AD22" i="89"/>
  <c r="AD22" i="96"/>
  <c r="AF22" i="96" s="1"/>
  <c r="U22" i="89"/>
  <c r="U22" i="96"/>
  <c r="W22" i="96" s="1"/>
  <c r="AA15" i="89"/>
  <c r="AA15" i="96"/>
  <c r="AC15" i="96" s="1"/>
  <c r="AD14" i="89"/>
  <c r="AD14" i="96"/>
  <c r="AF14" i="96" s="1"/>
  <c r="V22" i="89"/>
  <c r="V22" i="96"/>
  <c r="D22" i="89"/>
  <c r="D22" i="96"/>
  <c r="Y22" i="89"/>
  <c r="Y22" i="96"/>
  <c r="AH27" i="89"/>
  <c r="AH27" i="96"/>
  <c r="P27" i="89"/>
  <c r="P27" i="96"/>
  <c r="Y27" i="89"/>
  <c r="Y27" i="96"/>
  <c r="AH15" i="89"/>
  <c r="AH15" i="96"/>
  <c r="P15" i="89"/>
  <c r="P15" i="96"/>
  <c r="Y15" i="89"/>
  <c r="Y15" i="96"/>
  <c r="V14" i="89"/>
  <c r="V14" i="96"/>
  <c r="D14" i="89"/>
  <c r="D14" i="96"/>
  <c r="Y14" i="89"/>
  <c r="Y14" i="96"/>
  <c r="R14" i="89"/>
  <c r="R14" i="96"/>
  <c r="T14" i="96" s="1"/>
  <c r="O15" i="89"/>
  <c r="O15" i="96"/>
  <c r="Q15" i="96" s="1"/>
  <c r="G22" i="89"/>
  <c r="G22" i="96"/>
  <c r="AE22" i="89"/>
  <c r="AE22" i="96"/>
  <c r="M22" i="89"/>
  <c r="M22" i="96"/>
  <c r="S27" i="89"/>
  <c r="S27" i="96"/>
  <c r="AB27" i="89"/>
  <c r="AB27" i="96"/>
  <c r="M27" i="89"/>
  <c r="M27" i="96"/>
  <c r="S15" i="89"/>
  <c r="S15" i="96"/>
  <c r="AB15" i="89"/>
  <c r="AB15" i="96"/>
  <c r="M15" i="89"/>
  <c r="M15" i="96"/>
  <c r="G14" i="89"/>
  <c r="G14" i="96"/>
  <c r="AE14" i="89"/>
  <c r="AE14" i="96"/>
  <c r="M14" i="89"/>
  <c r="M14" i="96"/>
  <c r="G26" i="89" l="1"/>
  <c r="G26" i="96"/>
  <c r="AE26" i="89"/>
  <c r="AE26" i="96"/>
  <c r="M26" i="89"/>
  <c r="M26" i="96"/>
  <c r="AE10" i="89"/>
  <c r="AE10" i="96"/>
  <c r="P10" i="89"/>
  <c r="P10" i="96"/>
  <c r="M10" i="89"/>
  <c r="M10" i="96"/>
  <c r="AE6" i="89"/>
  <c r="AE6" i="96"/>
  <c r="P6" i="89"/>
  <c r="P6" i="96"/>
  <c r="M6" i="89"/>
  <c r="M6" i="96"/>
  <c r="AE28" i="89"/>
  <c r="AE28" i="96"/>
  <c r="V28" i="89"/>
  <c r="V28" i="96"/>
  <c r="M28" i="89"/>
  <c r="M28" i="96"/>
  <c r="AE20" i="89"/>
  <c r="AE20" i="96"/>
  <c r="V20" i="89"/>
  <c r="V20" i="96"/>
  <c r="M20" i="89"/>
  <c r="M20" i="96"/>
  <c r="AE16" i="89"/>
  <c r="AE16" i="96"/>
  <c r="V16" i="89"/>
  <c r="V16" i="96"/>
  <c r="M16" i="89"/>
  <c r="M16" i="96"/>
  <c r="S9" i="89"/>
  <c r="S9" i="96"/>
  <c r="P9" i="89"/>
  <c r="P9" i="96"/>
  <c r="M9" i="89"/>
  <c r="M9" i="96"/>
  <c r="S19" i="89"/>
  <c r="S19" i="96"/>
  <c r="AB19" i="89"/>
  <c r="AB19" i="96"/>
  <c r="M19" i="89"/>
  <c r="M19" i="96"/>
  <c r="J21" i="89"/>
  <c r="J21" i="96"/>
  <c r="S21" i="89"/>
  <c r="S21" i="96"/>
  <c r="M21" i="89"/>
  <c r="M21" i="96"/>
  <c r="AE24" i="96"/>
  <c r="AE24" i="89"/>
  <c r="V24" i="89"/>
  <c r="V24" i="96"/>
  <c r="M24" i="89"/>
  <c r="M24" i="96"/>
  <c r="AE12" i="89"/>
  <c r="AE12" i="96"/>
  <c r="V12" i="89"/>
  <c r="V12" i="96"/>
  <c r="M12" i="89"/>
  <c r="M12" i="96"/>
  <c r="J17" i="89"/>
  <c r="J17" i="96"/>
  <c r="S17" i="89"/>
  <c r="S17" i="96"/>
  <c r="M17" i="89"/>
  <c r="M17" i="96"/>
  <c r="S7" i="89"/>
  <c r="S7" i="96"/>
  <c r="P7" i="89"/>
  <c r="P7" i="96"/>
  <c r="M7" i="89"/>
  <c r="M7" i="96"/>
  <c r="J29" i="89"/>
  <c r="J29" i="96"/>
  <c r="S29" i="96"/>
  <c r="S29" i="89"/>
  <c r="M29" i="89"/>
  <c r="M29" i="96"/>
  <c r="J13" i="89"/>
  <c r="J13" i="96"/>
  <c r="S13" i="89"/>
  <c r="S13" i="96"/>
  <c r="M13" i="89"/>
  <c r="M13" i="96"/>
  <c r="J25" i="89"/>
  <c r="J25" i="96"/>
  <c r="S25" i="89"/>
  <c r="S25" i="96"/>
  <c r="M25" i="89"/>
  <c r="M25" i="96"/>
  <c r="S23" i="89"/>
  <c r="S23" i="96"/>
  <c r="AB23" i="89"/>
  <c r="AB23" i="96"/>
  <c r="M23" i="89"/>
  <c r="M23" i="96"/>
  <c r="G18" i="89"/>
  <c r="G18" i="96"/>
  <c r="AE18" i="89"/>
  <c r="AE18" i="96"/>
  <c r="M18" i="89"/>
  <c r="M18" i="96"/>
  <c r="AE8" i="89"/>
  <c r="AE8" i="96"/>
  <c r="P8" i="89"/>
  <c r="P8" i="96"/>
  <c r="M8" i="89"/>
  <c r="M8" i="96"/>
  <c r="O27" i="89"/>
  <c r="O27" i="96"/>
  <c r="Q27" i="96" s="1"/>
  <c r="AD15" i="89"/>
  <c r="AD15" i="96"/>
  <c r="AF15" i="96" s="1"/>
  <c r="O22" i="89"/>
  <c r="O22" i="96"/>
  <c r="Q22" i="96" s="1"/>
  <c r="R15" i="89"/>
  <c r="R15" i="96"/>
  <c r="T15" i="96" s="1"/>
  <c r="AA14" i="89"/>
  <c r="AA14" i="96"/>
  <c r="AC14" i="96" s="1"/>
  <c r="AB26" i="89"/>
  <c r="AB26" i="96"/>
  <c r="AH26" i="89"/>
  <c r="AH26" i="96"/>
  <c r="P26" i="89"/>
  <c r="P26" i="96"/>
  <c r="S10" i="89"/>
  <c r="S10" i="96"/>
  <c r="G10" i="89"/>
  <c r="G10" i="96"/>
  <c r="D10" i="89"/>
  <c r="D10" i="96"/>
  <c r="S6" i="89"/>
  <c r="S6" i="96"/>
  <c r="G6" i="89"/>
  <c r="G6" i="96"/>
  <c r="D6" i="89"/>
  <c r="D6" i="96"/>
  <c r="AH28" i="89"/>
  <c r="AH28" i="96"/>
  <c r="P28" i="89"/>
  <c r="P28" i="96"/>
  <c r="G28" i="89"/>
  <c r="G28" i="96"/>
  <c r="AH20" i="89"/>
  <c r="AH20" i="96"/>
  <c r="P20" i="89"/>
  <c r="P20" i="96"/>
  <c r="G20" i="96"/>
  <c r="G20" i="89"/>
  <c r="AH16" i="89"/>
  <c r="AH16" i="96"/>
  <c r="P16" i="89"/>
  <c r="P16" i="96"/>
  <c r="G16" i="89"/>
  <c r="G16" i="96"/>
  <c r="AE9" i="96"/>
  <c r="AE9" i="89"/>
  <c r="AH9" i="89"/>
  <c r="AH9" i="96"/>
  <c r="D9" i="89"/>
  <c r="D9" i="96"/>
  <c r="V19" i="89"/>
  <c r="V19" i="96"/>
  <c r="D19" i="89"/>
  <c r="D19" i="96"/>
  <c r="J19" i="89"/>
  <c r="J19" i="96"/>
  <c r="AE21" i="89"/>
  <c r="AE21" i="96"/>
  <c r="V21" i="89"/>
  <c r="V21" i="96"/>
  <c r="D21" i="89"/>
  <c r="D21" i="96"/>
  <c r="AH24" i="89"/>
  <c r="AH24" i="96"/>
  <c r="P24" i="89"/>
  <c r="P24" i="96"/>
  <c r="G24" i="89"/>
  <c r="G24" i="96"/>
  <c r="AH12" i="89"/>
  <c r="AH12" i="96"/>
  <c r="P12" i="89"/>
  <c r="P12" i="96"/>
  <c r="G12" i="89"/>
  <c r="G12" i="96"/>
  <c r="AE17" i="96"/>
  <c r="AE17" i="89"/>
  <c r="V17" i="89"/>
  <c r="V17" i="96"/>
  <c r="D17" i="89"/>
  <c r="D17" i="96"/>
  <c r="AE7" i="89"/>
  <c r="AE7" i="96"/>
  <c r="AH7" i="89"/>
  <c r="AH7" i="96"/>
  <c r="D7" i="89"/>
  <c r="D7" i="96"/>
  <c r="AE29" i="89"/>
  <c r="AE29" i="96"/>
  <c r="V29" i="89"/>
  <c r="V29" i="96"/>
  <c r="D29" i="89"/>
  <c r="D29" i="96"/>
  <c r="AE13" i="89"/>
  <c r="AE13" i="96"/>
  <c r="V13" i="89"/>
  <c r="V13" i="96"/>
  <c r="D13" i="89"/>
  <c r="D13" i="96"/>
  <c r="AE25" i="89"/>
  <c r="AE25" i="96"/>
  <c r="V25" i="89"/>
  <c r="V25" i="96"/>
  <c r="D25" i="89"/>
  <c r="D25" i="96"/>
  <c r="V23" i="89"/>
  <c r="V23" i="96"/>
  <c r="D23" i="89"/>
  <c r="D23" i="96"/>
  <c r="J23" i="89"/>
  <c r="J23" i="96"/>
  <c r="AB18" i="89"/>
  <c r="AB18" i="96"/>
  <c r="AH18" i="89"/>
  <c r="AH18" i="96"/>
  <c r="P18" i="89"/>
  <c r="P18" i="96"/>
  <c r="S8" i="89"/>
  <c r="S8" i="96"/>
  <c r="G8" i="89"/>
  <c r="G8" i="96"/>
  <c r="D8" i="89"/>
  <c r="D8" i="96"/>
  <c r="AA27" i="89"/>
  <c r="AA27" i="96"/>
  <c r="AC27" i="96" s="1"/>
  <c r="AG27" i="89"/>
  <c r="AG27" i="96"/>
  <c r="AI27" i="96" s="1"/>
  <c r="AJ27" i="89"/>
  <c r="AJ27" i="96"/>
  <c r="AL27" i="96" s="1"/>
  <c r="O14" i="89"/>
  <c r="O14" i="96"/>
  <c r="Q14" i="96" s="1"/>
  <c r="AJ15" i="89"/>
  <c r="AJ15" i="96"/>
  <c r="AL15" i="96" s="1"/>
  <c r="AG14" i="89"/>
  <c r="AG14" i="96"/>
  <c r="AI14" i="96" s="1"/>
  <c r="AA22" i="89"/>
  <c r="AA22" i="96"/>
  <c r="AC22" i="96" s="1"/>
  <c r="J26" i="89"/>
  <c r="J26" i="96"/>
  <c r="S26" i="89"/>
  <c r="S26" i="96"/>
  <c r="AK26" i="89"/>
  <c r="AK26" i="96"/>
  <c r="AH10" i="89"/>
  <c r="AH10" i="96"/>
  <c r="V10" i="89"/>
  <c r="V10" i="96"/>
  <c r="AK10" i="89"/>
  <c r="AK10" i="96"/>
  <c r="AH6" i="89"/>
  <c r="AH6" i="96"/>
  <c r="V6" i="89"/>
  <c r="V6" i="96"/>
  <c r="AK6" i="96"/>
  <c r="AK6" i="89"/>
  <c r="S28" i="89"/>
  <c r="S28" i="96"/>
  <c r="AB28" i="89"/>
  <c r="AB28" i="96"/>
  <c r="AK28" i="89"/>
  <c r="AK28" i="96"/>
  <c r="S20" i="89"/>
  <c r="S20" i="96"/>
  <c r="AB20" i="89"/>
  <c r="AB20" i="96"/>
  <c r="AK20" i="89"/>
  <c r="AK20" i="96"/>
  <c r="S16" i="89"/>
  <c r="S16" i="96"/>
  <c r="AB16" i="89"/>
  <c r="AB16" i="96"/>
  <c r="AK16" i="89"/>
  <c r="AK16" i="96"/>
  <c r="G9" i="89"/>
  <c r="G9" i="96"/>
  <c r="J9" i="89"/>
  <c r="J9" i="96"/>
  <c r="AK9" i="89"/>
  <c r="AK9" i="96"/>
  <c r="G19" i="89"/>
  <c r="G19" i="96"/>
  <c r="AE19" i="89"/>
  <c r="AE19" i="96"/>
  <c r="AK19" i="89"/>
  <c r="AK19" i="96"/>
  <c r="P21" i="89"/>
  <c r="P21" i="96"/>
  <c r="G21" i="89"/>
  <c r="G21" i="96"/>
  <c r="AK21" i="89"/>
  <c r="AK21" i="96"/>
  <c r="S24" i="89"/>
  <c r="S24" i="96"/>
  <c r="AB24" i="89"/>
  <c r="AB24" i="96"/>
  <c r="AK24" i="89"/>
  <c r="AK24" i="96"/>
  <c r="S12" i="89"/>
  <c r="S12" i="96"/>
  <c r="AB12" i="89"/>
  <c r="AB12" i="96"/>
  <c r="AK12" i="89"/>
  <c r="AK12" i="96"/>
  <c r="P17" i="89"/>
  <c r="P17" i="96"/>
  <c r="G17" i="89"/>
  <c r="G17" i="96"/>
  <c r="AK17" i="89"/>
  <c r="AK17" i="96"/>
  <c r="G7" i="89"/>
  <c r="G7" i="96"/>
  <c r="J7" i="89"/>
  <c r="J7" i="96"/>
  <c r="AK7" i="89"/>
  <c r="AK7" i="96"/>
  <c r="P29" i="89"/>
  <c r="P29" i="96"/>
  <c r="G29" i="89"/>
  <c r="G29" i="96"/>
  <c r="AK29" i="89"/>
  <c r="AK29" i="96"/>
  <c r="P13" i="89"/>
  <c r="P13" i="96"/>
  <c r="G13" i="89"/>
  <c r="G13" i="96"/>
  <c r="AK13" i="89"/>
  <c r="AK13" i="96"/>
  <c r="P25" i="89"/>
  <c r="P25" i="96"/>
  <c r="G25" i="89"/>
  <c r="G25" i="96"/>
  <c r="AK25" i="89"/>
  <c r="AK25" i="96"/>
  <c r="G23" i="89"/>
  <c r="G23" i="96"/>
  <c r="AE23" i="89"/>
  <c r="AE23" i="96"/>
  <c r="AK23" i="89"/>
  <c r="AK23" i="96"/>
  <c r="J18" i="89"/>
  <c r="J18" i="96"/>
  <c r="S18" i="89"/>
  <c r="S18" i="96"/>
  <c r="AK18" i="89"/>
  <c r="AK18" i="96"/>
  <c r="AH8" i="89"/>
  <c r="AH8" i="96"/>
  <c r="V8" i="89"/>
  <c r="V8" i="96"/>
  <c r="AK8" i="89"/>
  <c r="AK8" i="96"/>
  <c r="R27" i="89"/>
  <c r="R27" i="96"/>
  <c r="T27" i="96" s="1"/>
  <c r="X22" i="89"/>
  <c r="X22" i="96"/>
  <c r="Z22" i="96" s="1"/>
  <c r="U27" i="89"/>
  <c r="U27" i="96"/>
  <c r="W27" i="96" s="1"/>
  <c r="AD27" i="89"/>
  <c r="AD27" i="96"/>
  <c r="AF27" i="96" s="1"/>
  <c r="AG22" i="89"/>
  <c r="AG22" i="96"/>
  <c r="AI22" i="96" s="1"/>
  <c r="V26" i="89"/>
  <c r="V26" i="96"/>
  <c r="D26" i="89"/>
  <c r="D26" i="96"/>
  <c r="Y26" i="89"/>
  <c r="Y26" i="96"/>
  <c r="J10" i="89"/>
  <c r="J10" i="96"/>
  <c r="AB10" i="89"/>
  <c r="AB10" i="96"/>
  <c r="Y10" i="89"/>
  <c r="Y10" i="96"/>
  <c r="J6" i="89"/>
  <c r="J6" i="96"/>
  <c r="AB6" i="89"/>
  <c r="AB6" i="96"/>
  <c r="Y6" i="89"/>
  <c r="Y6" i="96"/>
  <c r="D28" i="89"/>
  <c r="D28" i="96"/>
  <c r="J28" i="89"/>
  <c r="J28" i="96"/>
  <c r="Y28" i="89"/>
  <c r="Y28" i="96"/>
  <c r="D20" i="89"/>
  <c r="D20" i="96"/>
  <c r="J20" i="89"/>
  <c r="J20" i="96"/>
  <c r="Y20" i="89"/>
  <c r="Y20" i="96"/>
  <c r="D16" i="89"/>
  <c r="D16" i="96"/>
  <c r="J16" i="89"/>
  <c r="J16" i="96"/>
  <c r="Y16" i="89"/>
  <c r="Y16" i="96"/>
  <c r="V9" i="89"/>
  <c r="V9" i="96"/>
  <c r="AB9" i="89"/>
  <c r="AB9" i="96"/>
  <c r="Y9" i="89"/>
  <c r="Y9" i="96"/>
  <c r="AH19" i="89"/>
  <c r="AH19" i="96"/>
  <c r="P19" i="89"/>
  <c r="P19" i="96"/>
  <c r="Y19" i="89"/>
  <c r="Y19" i="96"/>
  <c r="AB21" i="89"/>
  <c r="AB21" i="96"/>
  <c r="AH21" i="89"/>
  <c r="AH21" i="96"/>
  <c r="Y21" i="89"/>
  <c r="Y21" i="96"/>
  <c r="D24" i="89"/>
  <c r="D24" i="96"/>
  <c r="J24" i="89"/>
  <c r="J24" i="96"/>
  <c r="Y24" i="89"/>
  <c r="Y24" i="96"/>
  <c r="D12" i="89"/>
  <c r="D12" i="96"/>
  <c r="J12" i="89"/>
  <c r="J12" i="96"/>
  <c r="Y12" i="89"/>
  <c r="Y12" i="96"/>
  <c r="AB17" i="89"/>
  <c r="AB17" i="96"/>
  <c r="AH17" i="89"/>
  <c r="AH17" i="96"/>
  <c r="Y17" i="89"/>
  <c r="Y17" i="96"/>
  <c r="V7" i="89"/>
  <c r="V7" i="96"/>
  <c r="AB7" i="89"/>
  <c r="AB7" i="96"/>
  <c r="Y7" i="89"/>
  <c r="Y7" i="96"/>
  <c r="AB29" i="89"/>
  <c r="AB29" i="96"/>
  <c r="AH29" i="89"/>
  <c r="AH29" i="96"/>
  <c r="Y29" i="89"/>
  <c r="Y29" i="96"/>
  <c r="AB13" i="89"/>
  <c r="AB13" i="96"/>
  <c r="AH13" i="89"/>
  <c r="AH13" i="96"/>
  <c r="Y13" i="89"/>
  <c r="Y13" i="96"/>
  <c r="AB25" i="89"/>
  <c r="AB25" i="96"/>
  <c r="AH25" i="89"/>
  <c r="AH25" i="96"/>
  <c r="Y25" i="89"/>
  <c r="Y25" i="96"/>
  <c r="AH23" i="89"/>
  <c r="AH23" i="96"/>
  <c r="P23" i="89"/>
  <c r="P23" i="96"/>
  <c r="Y23" i="89"/>
  <c r="Y23" i="96"/>
  <c r="V18" i="89"/>
  <c r="V18" i="96"/>
  <c r="D18" i="89"/>
  <c r="D18" i="96"/>
  <c r="Y18" i="89"/>
  <c r="Y18" i="96"/>
  <c r="J8" i="89"/>
  <c r="J8" i="96"/>
  <c r="AB8" i="89"/>
  <c r="AB8" i="96"/>
  <c r="Y8" i="89"/>
  <c r="Y8" i="96"/>
  <c r="X27" i="89"/>
  <c r="X27" i="96"/>
  <c r="Z27" i="96" s="1"/>
  <c r="AJ14" i="89"/>
  <c r="AJ14" i="96"/>
  <c r="AL14" i="96" s="1"/>
  <c r="U15" i="89"/>
  <c r="U15" i="96"/>
  <c r="W15" i="96" s="1"/>
  <c r="R18" i="89" l="1"/>
  <c r="R18" i="96"/>
  <c r="T18" i="96" s="1"/>
  <c r="F29" i="89"/>
  <c r="F29" i="96"/>
  <c r="H29" i="96" s="1"/>
  <c r="O17" i="89"/>
  <c r="O17" i="96"/>
  <c r="Q17" i="96" s="1"/>
  <c r="O21" i="89"/>
  <c r="O21" i="96"/>
  <c r="Q21" i="96" s="1"/>
  <c r="AJ16" i="89"/>
  <c r="AJ16" i="96"/>
  <c r="AL16" i="96" s="1"/>
  <c r="AA20" i="89"/>
  <c r="AA20" i="96"/>
  <c r="AC20" i="96" s="1"/>
  <c r="R28" i="89"/>
  <c r="R28" i="96"/>
  <c r="T28" i="96" s="1"/>
  <c r="AJ10" i="89"/>
  <c r="AJ10" i="96"/>
  <c r="AL10" i="96" s="1"/>
  <c r="R26" i="89"/>
  <c r="R26" i="96"/>
  <c r="T26" i="96" s="1"/>
  <c r="O18" i="89"/>
  <c r="O18" i="96"/>
  <c r="Q18" i="96" s="1"/>
  <c r="U23" i="89"/>
  <c r="U23" i="96"/>
  <c r="W23" i="96" s="1"/>
  <c r="AG12" i="89"/>
  <c r="AG12" i="96"/>
  <c r="AI12" i="96" s="1"/>
  <c r="AD9" i="89"/>
  <c r="AD9" i="96"/>
  <c r="AF9" i="96" s="1"/>
  <c r="AG20" i="89"/>
  <c r="AG20" i="96"/>
  <c r="AI20" i="96" s="1"/>
  <c r="R10" i="89"/>
  <c r="R10" i="96"/>
  <c r="T10" i="96" s="1"/>
  <c r="X26" i="96"/>
  <c r="Z26" i="96" s="1"/>
  <c r="X26" i="89"/>
  <c r="AA23" i="96"/>
  <c r="AC23" i="96" s="1"/>
  <c r="AA23" i="89"/>
  <c r="L29" i="96"/>
  <c r="N29" i="96" s="1"/>
  <c r="L29" i="89"/>
  <c r="R7" i="89"/>
  <c r="R7" i="96"/>
  <c r="T7" i="96" s="1"/>
  <c r="U24" i="89"/>
  <c r="U24" i="96"/>
  <c r="W24" i="96" s="1"/>
  <c r="R19" i="89"/>
  <c r="R19" i="96"/>
  <c r="T19" i="96" s="1"/>
  <c r="AD16" i="89"/>
  <c r="AD16" i="96"/>
  <c r="AF16" i="96" s="1"/>
  <c r="U28" i="89"/>
  <c r="U28" i="96"/>
  <c r="W28" i="96" s="1"/>
  <c r="O10" i="89"/>
  <c r="O10" i="96"/>
  <c r="Q10" i="96" s="1"/>
  <c r="X8" i="89"/>
  <c r="X8" i="96"/>
  <c r="Z8" i="96" s="1"/>
  <c r="AG23" i="89"/>
  <c r="AG23" i="96"/>
  <c r="AI23" i="96" s="1"/>
  <c r="X13" i="89"/>
  <c r="X13" i="96"/>
  <c r="Z13" i="96" s="1"/>
  <c r="AG29" i="89"/>
  <c r="AG29" i="96"/>
  <c r="AI29" i="96" s="1"/>
  <c r="U7" i="89"/>
  <c r="U7" i="96"/>
  <c r="W7" i="96" s="1"/>
  <c r="X12" i="89"/>
  <c r="X12" i="96"/>
  <c r="Z12" i="96" s="1"/>
  <c r="X19" i="89"/>
  <c r="X19" i="96"/>
  <c r="Z19" i="96" s="1"/>
  <c r="AA9" i="89"/>
  <c r="AA9" i="96"/>
  <c r="AC9" i="96" s="1"/>
  <c r="X28" i="89"/>
  <c r="X28" i="96"/>
  <c r="Z28" i="96" s="1"/>
  <c r="AA6" i="89"/>
  <c r="AA6" i="96"/>
  <c r="AC6" i="96" s="1"/>
  <c r="AJ8" i="89"/>
  <c r="AJ8" i="96"/>
  <c r="AL8" i="96" s="1"/>
  <c r="O25" i="89"/>
  <c r="O25" i="96"/>
  <c r="Q25" i="96" s="1"/>
  <c r="AJ24" i="89"/>
  <c r="AJ24" i="96"/>
  <c r="AL24" i="96" s="1"/>
  <c r="U8" i="89"/>
  <c r="U8" i="96"/>
  <c r="W8" i="96" s="1"/>
  <c r="AJ23" i="96"/>
  <c r="AL23" i="96" s="1"/>
  <c r="AJ23" i="89"/>
  <c r="AJ13" i="89"/>
  <c r="AJ13" i="96"/>
  <c r="AL13" i="96" s="1"/>
  <c r="O29" i="89"/>
  <c r="O29" i="96"/>
  <c r="Q29" i="96" s="1"/>
  <c r="AJ12" i="89"/>
  <c r="AJ12" i="96"/>
  <c r="AL12" i="96" s="1"/>
  <c r="AA24" i="89"/>
  <c r="AA24" i="96"/>
  <c r="AC24" i="96" s="1"/>
  <c r="AJ19" i="89"/>
  <c r="AJ19" i="96"/>
  <c r="AL19" i="96" s="1"/>
  <c r="AA16" i="89"/>
  <c r="AA16" i="96"/>
  <c r="AC16" i="96" s="1"/>
  <c r="R20" i="89"/>
  <c r="R20" i="96"/>
  <c r="T20" i="96" s="1"/>
  <c r="AJ6" i="89"/>
  <c r="AJ6" i="96"/>
  <c r="AL6" i="96" s="1"/>
  <c r="U10" i="89"/>
  <c r="U10" i="96"/>
  <c r="W10" i="96" s="1"/>
  <c r="AG18" i="89"/>
  <c r="AG18" i="96"/>
  <c r="AI18" i="96" s="1"/>
  <c r="U29" i="89"/>
  <c r="U29" i="96"/>
  <c r="W29" i="96" s="1"/>
  <c r="AG7" i="89"/>
  <c r="AG7" i="96"/>
  <c r="AI7" i="96" s="1"/>
  <c r="U17" i="89"/>
  <c r="U17" i="96"/>
  <c r="W17" i="96" s="1"/>
  <c r="O24" i="89"/>
  <c r="O24" i="96"/>
  <c r="Q24" i="96" s="1"/>
  <c r="U21" i="89"/>
  <c r="U21" i="96"/>
  <c r="W21" i="96" s="1"/>
  <c r="U19" i="89"/>
  <c r="U19" i="96"/>
  <c r="W19" i="96" s="1"/>
  <c r="O16" i="89"/>
  <c r="O16" i="96"/>
  <c r="Q16" i="96" s="1"/>
  <c r="F28" i="89"/>
  <c r="F28" i="96"/>
  <c r="H28" i="96" s="1"/>
  <c r="O26" i="89"/>
  <c r="O26" i="96"/>
  <c r="Q26" i="96" s="1"/>
  <c r="O8" i="89"/>
  <c r="O8" i="96"/>
  <c r="Q8" i="96" s="1"/>
  <c r="R23" i="89"/>
  <c r="R23" i="96"/>
  <c r="T23" i="96" s="1"/>
  <c r="R29" i="89"/>
  <c r="R29" i="96"/>
  <c r="T29" i="96" s="1"/>
  <c r="R17" i="89"/>
  <c r="R17" i="96"/>
  <c r="T17" i="96" s="1"/>
  <c r="AD24" i="89"/>
  <c r="AD24" i="96"/>
  <c r="AF24" i="96" s="1"/>
  <c r="O9" i="89"/>
  <c r="O9" i="96"/>
  <c r="Q9" i="96" s="1"/>
  <c r="U20" i="89"/>
  <c r="U20" i="96"/>
  <c r="W20" i="96" s="1"/>
  <c r="AD28" i="89"/>
  <c r="AD28" i="96"/>
  <c r="AF28" i="96" s="1"/>
  <c r="AD10" i="89"/>
  <c r="AD10" i="96"/>
  <c r="AF10" i="96" s="1"/>
  <c r="AA8" i="89"/>
  <c r="AA8" i="96"/>
  <c r="AC8" i="96" s="1"/>
  <c r="U18" i="89"/>
  <c r="U18" i="96"/>
  <c r="W18" i="96" s="1"/>
  <c r="X25" i="89"/>
  <c r="X25" i="96"/>
  <c r="Z25" i="96" s="1"/>
  <c r="AG13" i="89"/>
  <c r="AG13" i="96"/>
  <c r="AI13" i="96" s="1"/>
  <c r="AA29" i="89"/>
  <c r="AA29" i="96"/>
  <c r="AC29" i="96" s="1"/>
  <c r="X17" i="89"/>
  <c r="X17" i="96"/>
  <c r="Z17" i="96" s="1"/>
  <c r="X21" i="89"/>
  <c r="X21" i="96"/>
  <c r="Z21" i="96" s="1"/>
  <c r="O19" i="89"/>
  <c r="O19" i="96"/>
  <c r="Q19" i="96" s="1"/>
  <c r="U9" i="89"/>
  <c r="U9" i="96"/>
  <c r="W9" i="96" s="1"/>
  <c r="X20" i="96"/>
  <c r="Z20" i="96" s="1"/>
  <c r="X20" i="89"/>
  <c r="I28" i="89"/>
  <c r="I28" i="96"/>
  <c r="K28" i="96" s="1"/>
  <c r="X10" i="89"/>
  <c r="X10" i="96"/>
  <c r="Z10" i="96" s="1"/>
  <c r="AG8" i="89"/>
  <c r="AG8" i="96"/>
  <c r="AI8" i="96" s="1"/>
  <c r="O13" i="89"/>
  <c r="O13" i="96"/>
  <c r="Q13" i="96" s="1"/>
  <c r="AA12" i="89"/>
  <c r="AA12" i="96"/>
  <c r="AC12" i="96" s="1"/>
  <c r="AD19" i="89"/>
  <c r="AD19" i="96"/>
  <c r="AF19" i="96" s="1"/>
  <c r="R16" i="89"/>
  <c r="R16" i="96"/>
  <c r="T16" i="96" s="1"/>
  <c r="AJ28" i="89"/>
  <c r="AJ28" i="96"/>
  <c r="AL28" i="96" s="1"/>
  <c r="U6" i="89"/>
  <c r="U6" i="96"/>
  <c r="W6" i="96" s="1"/>
  <c r="AG10" i="89"/>
  <c r="AG10" i="96"/>
  <c r="AI10" i="96" s="1"/>
  <c r="AA18" i="89"/>
  <c r="AA18" i="96"/>
  <c r="AC18" i="96" s="1"/>
  <c r="U25" i="89"/>
  <c r="U25" i="96"/>
  <c r="W25" i="96" s="1"/>
  <c r="U13" i="89"/>
  <c r="U13" i="96"/>
  <c r="W13" i="96" s="1"/>
  <c r="AD29" i="89"/>
  <c r="AD29" i="96"/>
  <c r="AF29" i="96" s="1"/>
  <c r="AD7" i="89"/>
  <c r="AD7" i="96"/>
  <c r="AF7" i="96" s="1"/>
  <c r="AD17" i="89"/>
  <c r="AD17" i="96"/>
  <c r="AF17" i="96" s="1"/>
  <c r="AG24" i="89"/>
  <c r="AG24" i="96"/>
  <c r="AI24" i="96" s="1"/>
  <c r="AD21" i="89"/>
  <c r="AD21" i="96"/>
  <c r="AF21" i="96" s="1"/>
  <c r="AG16" i="89"/>
  <c r="AG16" i="96"/>
  <c r="AI16" i="96" s="1"/>
  <c r="O28" i="96"/>
  <c r="Q28" i="96" s="1"/>
  <c r="O28" i="89"/>
  <c r="R6" i="89"/>
  <c r="R6" i="96"/>
  <c r="T6" i="96" s="1"/>
  <c r="AG26" i="89"/>
  <c r="AG26" i="96"/>
  <c r="AI26" i="96" s="1"/>
  <c r="AD8" i="89"/>
  <c r="AD8" i="96"/>
  <c r="AF8" i="96" s="1"/>
  <c r="R25" i="89"/>
  <c r="R25" i="96"/>
  <c r="T25" i="96" s="1"/>
  <c r="I29" i="89"/>
  <c r="I29" i="96"/>
  <c r="K29" i="96" s="1"/>
  <c r="U12" i="89"/>
  <c r="U12" i="96"/>
  <c r="W12" i="96" s="1"/>
  <c r="R21" i="89"/>
  <c r="R21" i="96"/>
  <c r="T21" i="96" s="1"/>
  <c r="R9" i="89"/>
  <c r="R9" i="96"/>
  <c r="T9" i="96" s="1"/>
  <c r="AD20" i="89"/>
  <c r="AD20" i="96"/>
  <c r="AF20" i="96" s="1"/>
  <c r="O6" i="89"/>
  <c r="O6" i="96"/>
  <c r="Q6" i="96" s="1"/>
  <c r="AD26" i="89"/>
  <c r="AD26" i="96"/>
  <c r="AF26" i="96" s="1"/>
  <c r="X18" i="89"/>
  <c r="X18" i="96"/>
  <c r="Z18" i="96" s="1"/>
  <c r="X23" i="89"/>
  <c r="X23" i="96"/>
  <c r="Z23" i="96" s="1"/>
  <c r="AG25" i="89"/>
  <c r="AG25" i="96"/>
  <c r="AI25" i="96" s="1"/>
  <c r="AA13" i="89"/>
  <c r="AA13" i="96"/>
  <c r="AC13" i="96" s="1"/>
  <c r="X7" i="89"/>
  <c r="X7" i="96"/>
  <c r="Z7" i="96" s="1"/>
  <c r="AG17" i="89"/>
  <c r="AG17" i="96"/>
  <c r="AI17" i="96" s="1"/>
  <c r="AG21" i="89"/>
  <c r="AG21" i="96"/>
  <c r="AI21" i="96" s="1"/>
  <c r="AG19" i="89"/>
  <c r="AG19" i="96"/>
  <c r="AI19" i="96" s="1"/>
  <c r="X16" i="89"/>
  <c r="X16" i="96"/>
  <c r="Z16" i="96" s="1"/>
  <c r="AA10" i="89"/>
  <c r="AA10" i="96"/>
  <c r="AC10" i="96" s="1"/>
  <c r="AD23" i="89"/>
  <c r="AD23" i="96"/>
  <c r="AF23" i="96" s="1"/>
  <c r="AJ7" i="89"/>
  <c r="AJ7" i="96"/>
  <c r="AL7" i="96" s="1"/>
  <c r="R24" i="89"/>
  <c r="R24" i="96"/>
  <c r="T24" i="96" s="1"/>
  <c r="AJ18" i="89"/>
  <c r="AJ18" i="96"/>
  <c r="AL18" i="96" s="1"/>
  <c r="AJ25" i="96"/>
  <c r="AL25" i="96" s="1"/>
  <c r="AJ25" i="89"/>
  <c r="AJ29" i="89"/>
  <c r="AJ29" i="96"/>
  <c r="AL29" i="96" s="1"/>
  <c r="AJ17" i="89"/>
  <c r="AJ17" i="96"/>
  <c r="AL17" i="96" s="1"/>
  <c r="R12" i="89"/>
  <c r="R12" i="96"/>
  <c r="T12" i="96" s="1"/>
  <c r="AJ21" i="96"/>
  <c r="AL21" i="96" s="1"/>
  <c r="AJ21" i="89"/>
  <c r="AJ9" i="89"/>
  <c r="AJ9" i="96"/>
  <c r="AL9" i="96" s="1"/>
  <c r="AJ20" i="89"/>
  <c r="AJ20" i="96"/>
  <c r="AL20" i="96" s="1"/>
  <c r="AA28" i="89"/>
  <c r="AA28" i="96"/>
  <c r="AC28" i="96" s="1"/>
  <c r="AG6" i="89"/>
  <c r="AG6" i="96"/>
  <c r="AI6" i="96" s="1"/>
  <c r="AJ26" i="89"/>
  <c r="AJ26" i="96"/>
  <c r="AL26" i="96" s="1"/>
  <c r="R8" i="89"/>
  <c r="R8" i="96"/>
  <c r="T8" i="96" s="1"/>
  <c r="AD25" i="89"/>
  <c r="AD25" i="96"/>
  <c r="AF25" i="96" s="1"/>
  <c r="AD13" i="89"/>
  <c r="AD13" i="96"/>
  <c r="AF13" i="96" s="1"/>
  <c r="O12" i="89"/>
  <c r="O12" i="96"/>
  <c r="Q12" i="96" s="1"/>
  <c r="AG9" i="89"/>
  <c r="AG9" i="96"/>
  <c r="AI9" i="96" s="1"/>
  <c r="O20" i="89"/>
  <c r="O20" i="96"/>
  <c r="Q20" i="96" s="1"/>
  <c r="AG28" i="89"/>
  <c r="AG28" i="96"/>
  <c r="AI28" i="96" s="1"/>
  <c r="AA26" i="89"/>
  <c r="AA26" i="96"/>
  <c r="AC26" i="96" s="1"/>
  <c r="AD18" i="89"/>
  <c r="AD18" i="96"/>
  <c r="AF18" i="96" s="1"/>
  <c r="R13" i="89"/>
  <c r="R13" i="96"/>
  <c r="T13" i="96" s="1"/>
  <c r="O7" i="89"/>
  <c r="O7" i="96"/>
  <c r="Q7" i="96" s="1"/>
  <c r="AD12" i="89"/>
  <c r="AD12" i="96"/>
  <c r="AF12" i="96" s="1"/>
  <c r="AA19" i="89"/>
  <c r="AA19" i="96"/>
  <c r="AC19" i="96" s="1"/>
  <c r="U16" i="89"/>
  <c r="U16" i="96"/>
  <c r="W16" i="96" s="1"/>
  <c r="L28" i="89"/>
  <c r="L28" i="96"/>
  <c r="N28" i="96" s="1"/>
  <c r="AD6" i="89"/>
  <c r="AD6" i="96"/>
  <c r="AF6" i="96" s="1"/>
  <c r="O23" i="89"/>
  <c r="O23" i="96"/>
  <c r="Q23" i="96" s="1"/>
  <c r="AA25" i="89"/>
  <c r="AA25" i="96"/>
  <c r="AC25" i="96" s="1"/>
  <c r="X29" i="89"/>
  <c r="X29" i="96"/>
  <c r="Z29" i="96" s="1"/>
  <c r="AA7" i="89"/>
  <c r="AA7" i="96"/>
  <c r="AC7" i="96" s="1"/>
  <c r="AA17" i="89"/>
  <c r="AA17" i="96"/>
  <c r="AC17" i="96" s="1"/>
  <c r="X24" i="96"/>
  <c r="Z24" i="96" s="1"/>
  <c r="X24" i="89"/>
  <c r="AA21" i="89"/>
  <c r="AA21" i="96"/>
  <c r="AC21" i="96" s="1"/>
  <c r="X9" i="89"/>
  <c r="X9" i="96"/>
  <c r="Z9" i="96" s="1"/>
  <c r="X6" i="89"/>
  <c r="X6" i="96"/>
  <c r="Z6" i="96" s="1"/>
  <c r="U26" i="89"/>
  <c r="U26" i="96"/>
  <c r="W26" i="96" s="1"/>
  <c r="G11" i="89" l="1"/>
  <c r="G11" i="96"/>
  <c r="AK11" i="89"/>
  <c r="AK11" i="96"/>
  <c r="M11" i="89"/>
  <c r="M11" i="96"/>
  <c r="Y11" i="89"/>
  <c r="Y11" i="96"/>
  <c r="AB11" i="89"/>
  <c r="AB11" i="96"/>
  <c r="J11" i="89"/>
  <c r="J11" i="96"/>
  <c r="AH11" i="89"/>
  <c r="AH11" i="96"/>
  <c r="AE11" i="89"/>
  <c r="AE11" i="96"/>
  <c r="P11" i="89"/>
  <c r="P11" i="96"/>
  <c r="V11" i="89"/>
  <c r="V11" i="96"/>
  <c r="S11" i="89"/>
  <c r="S11" i="96"/>
  <c r="D11" i="89"/>
  <c r="D11" i="96"/>
  <c r="BL117" i="60"/>
  <c r="U11" i="89" l="1"/>
  <c r="U11" i="96"/>
  <c r="W11" i="96" s="1"/>
  <c r="AJ11" i="89"/>
  <c r="AJ11" i="96"/>
  <c r="AL11" i="96" s="1"/>
  <c r="AG11" i="89"/>
  <c r="AG11" i="96"/>
  <c r="AI11" i="96" s="1"/>
  <c r="AA11" i="89"/>
  <c r="AA11" i="96"/>
  <c r="AC11" i="96" s="1"/>
  <c r="R11" i="89"/>
  <c r="R11" i="96"/>
  <c r="T11" i="96" s="1"/>
  <c r="AD11" i="89"/>
  <c r="AD11" i="96"/>
  <c r="AF11" i="96" s="1"/>
  <c r="O11" i="89"/>
  <c r="O11" i="96"/>
  <c r="Q11" i="96" s="1"/>
  <c r="X11" i="89"/>
  <c r="X11" i="96"/>
  <c r="Z11" i="96" s="1"/>
  <c r="C1" i="89"/>
  <c r="L24" i="89" l="1"/>
  <c r="L24" i="96"/>
  <c r="N24" i="96" s="1"/>
  <c r="F18" i="89"/>
  <c r="F18" i="96"/>
  <c r="H18" i="96" s="1"/>
  <c r="F19" i="89"/>
  <c r="F19" i="96"/>
  <c r="H19" i="96" s="1"/>
  <c r="F24" i="89"/>
  <c r="F24" i="96"/>
  <c r="H24" i="96" s="1"/>
  <c r="I11" i="89"/>
  <c r="I11" i="96"/>
  <c r="K11" i="96" s="1"/>
  <c r="F13" i="89"/>
  <c r="F13" i="96"/>
  <c r="H13" i="96" s="1"/>
  <c r="I19" i="89"/>
  <c r="I19" i="96"/>
  <c r="K19" i="96" s="1"/>
  <c r="I26" i="89"/>
  <c r="I26" i="96"/>
  <c r="K26" i="96" s="1"/>
  <c r="I22" i="89"/>
  <c r="I22" i="96"/>
  <c r="K22" i="96" s="1"/>
  <c r="L16" i="89"/>
  <c r="L16" i="96"/>
  <c r="N16" i="96" s="1"/>
  <c r="L23" i="96"/>
  <c r="N23" i="96" s="1"/>
  <c r="L23" i="89"/>
  <c r="L15" i="89"/>
  <c r="L15" i="96"/>
  <c r="N15" i="96" s="1"/>
  <c r="L11" i="89"/>
  <c r="L11" i="96"/>
  <c r="N11" i="96" s="1"/>
  <c r="I14" i="89"/>
  <c r="I14" i="96"/>
  <c r="K14" i="96" s="1"/>
  <c r="F15" i="89"/>
  <c r="F15" i="96"/>
  <c r="H15" i="96" s="1"/>
  <c r="F20" i="89"/>
  <c r="F20" i="96"/>
  <c r="H20" i="96" s="1"/>
  <c r="F25" i="89"/>
  <c r="F25" i="96"/>
  <c r="H25" i="96" s="1"/>
  <c r="F11" i="89"/>
  <c r="F11" i="96"/>
  <c r="H11" i="96" s="1"/>
  <c r="I21" i="89"/>
  <c r="I21" i="96"/>
  <c r="K21" i="96" s="1"/>
  <c r="I16" i="89"/>
  <c r="I16" i="96"/>
  <c r="K16" i="96" s="1"/>
  <c r="I24" i="89"/>
  <c r="I24" i="96"/>
  <c r="K24" i="96" s="1"/>
  <c r="L20" i="89"/>
  <c r="L20" i="96"/>
  <c r="N20" i="96" s="1"/>
  <c r="L27" i="96"/>
  <c r="N27" i="96" s="1"/>
  <c r="L27" i="89"/>
  <c r="L26" i="89"/>
  <c r="L26" i="96"/>
  <c r="N26" i="96" s="1"/>
  <c r="L18" i="89"/>
  <c r="L18" i="96"/>
  <c r="N18" i="96" s="1"/>
  <c r="F26" i="89"/>
  <c r="F26" i="96"/>
  <c r="H26" i="96" s="1"/>
  <c r="F14" i="89"/>
  <c r="F14" i="96"/>
  <c r="H14" i="96" s="1"/>
  <c r="F21" i="89"/>
  <c r="F21" i="96"/>
  <c r="H21" i="96" s="1"/>
  <c r="I15" i="89"/>
  <c r="I15" i="96"/>
  <c r="K15" i="96" s="1"/>
  <c r="I23" i="89"/>
  <c r="I23" i="96"/>
  <c r="K23" i="96" s="1"/>
  <c r="I18" i="89"/>
  <c r="I18" i="96"/>
  <c r="K18" i="96" s="1"/>
  <c r="I27" i="89"/>
  <c r="I27" i="96"/>
  <c r="K27" i="96" s="1"/>
  <c r="L12" i="89"/>
  <c r="L12" i="96"/>
  <c r="N12" i="96" s="1"/>
  <c r="L19" i="89"/>
  <c r="L19" i="96"/>
  <c r="N19" i="96" s="1"/>
  <c r="L22" i="89"/>
  <c r="L22" i="96"/>
  <c r="N22" i="96" s="1"/>
  <c r="L14" i="89"/>
  <c r="L14" i="96"/>
  <c r="N14" i="96" s="1"/>
  <c r="I12" i="89"/>
  <c r="I12" i="96"/>
  <c r="K12" i="96" s="1"/>
  <c r="F16" i="89"/>
  <c r="F16" i="96"/>
  <c r="H16" i="96" s="1"/>
  <c r="L25" i="89"/>
  <c r="L25" i="96"/>
  <c r="N25" i="96" s="1"/>
  <c r="L21" i="96"/>
  <c r="N21" i="96" s="1"/>
  <c r="L21" i="89"/>
  <c r="L17" i="89"/>
  <c r="L17" i="96"/>
  <c r="N17" i="96" s="1"/>
  <c r="L13" i="89"/>
  <c r="L13" i="96"/>
  <c r="N13" i="96" s="1"/>
  <c r="F22" i="89"/>
  <c r="F22" i="96"/>
  <c r="H22" i="96" s="1"/>
  <c r="F23" i="89"/>
  <c r="F23" i="96"/>
  <c r="H23" i="96" s="1"/>
  <c r="F12" i="89"/>
  <c r="F12" i="96"/>
  <c r="H12" i="96" s="1"/>
  <c r="I13" i="89"/>
  <c r="I13" i="96"/>
  <c r="K13" i="96" s="1"/>
  <c r="F17" i="89"/>
  <c r="F17" i="96"/>
  <c r="H17" i="96" s="1"/>
  <c r="I17" i="89"/>
  <c r="I17" i="96"/>
  <c r="K17" i="96" s="1"/>
  <c r="I25" i="89"/>
  <c r="I25" i="96"/>
  <c r="K25" i="96" s="1"/>
  <c r="I20" i="89"/>
  <c r="I20" i="96"/>
  <c r="K20" i="96" s="1"/>
  <c r="C29" i="89" l="1"/>
  <c r="C29" i="96"/>
  <c r="E29" i="96" s="1"/>
  <c r="C18" i="89"/>
  <c r="C18" i="96"/>
  <c r="E18" i="96" s="1"/>
  <c r="I6" i="89"/>
  <c r="I6" i="96"/>
  <c r="K6" i="96" s="1"/>
  <c r="C15" i="89"/>
  <c r="C15" i="96"/>
  <c r="E15" i="96" s="1"/>
  <c r="F8" i="89"/>
  <c r="F8" i="96"/>
  <c r="H8" i="96" s="1"/>
  <c r="C17" i="89"/>
  <c r="C17" i="96"/>
  <c r="E17" i="96" s="1"/>
  <c r="C12" i="89"/>
  <c r="C12" i="96"/>
  <c r="E12" i="96" s="1"/>
  <c r="C28" i="89"/>
  <c r="C28" i="96"/>
  <c r="E28" i="96" s="1"/>
  <c r="C19" i="89"/>
  <c r="C19" i="96"/>
  <c r="E19" i="96" s="1"/>
  <c r="C22" i="89"/>
  <c r="C22" i="96"/>
  <c r="E22" i="96" s="1"/>
  <c r="C13" i="89"/>
  <c r="C13" i="96"/>
  <c r="E13" i="96" s="1"/>
  <c r="L6" i="89"/>
  <c r="L6" i="96"/>
  <c r="N6" i="96" s="1"/>
  <c r="C21" i="96"/>
  <c r="E21" i="96" s="1"/>
  <c r="C21" i="89"/>
  <c r="C27" i="89"/>
  <c r="C27" i="96"/>
  <c r="E27" i="96" s="1"/>
  <c r="C24" i="89"/>
  <c r="C24" i="96"/>
  <c r="E24" i="96" s="1"/>
  <c r="I8" i="89"/>
  <c r="I8" i="96"/>
  <c r="K8" i="96" s="1"/>
  <c r="C16" i="89"/>
  <c r="C16" i="96"/>
  <c r="E16" i="96" s="1"/>
  <c r="C23" i="89"/>
  <c r="C23" i="96"/>
  <c r="E23" i="96" s="1"/>
  <c r="C26" i="89"/>
  <c r="C26" i="96"/>
  <c r="E26" i="96" s="1"/>
  <c r="F9" i="89"/>
  <c r="F9" i="96"/>
  <c r="H9" i="96" s="1"/>
  <c r="L8" i="89"/>
  <c r="L8" i="96"/>
  <c r="N8" i="96" s="1"/>
  <c r="C25" i="89"/>
  <c r="C25" i="96"/>
  <c r="E25" i="96" s="1"/>
  <c r="C20" i="89"/>
  <c r="C20" i="96"/>
  <c r="E20" i="96" s="1"/>
  <c r="C11" i="89"/>
  <c r="C11" i="96"/>
  <c r="E11" i="96" s="1"/>
  <c r="C14" i="89"/>
  <c r="C14" i="96"/>
  <c r="E14" i="96" s="1"/>
  <c r="F27" i="89"/>
  <c r="F27" i="96"/>
  <c r="H27" i="96" s="1"/>
  <c r="F7" i="89" l="1"/>
  <c r="F7" i="96"/>
  <c r="H7" i="96" s="1"/>
  <c r="I10" i="89"/>
  <c r="I10" i="96"/>
  <c r="K10" i="96" s="1"/>
  <c r="L7" i="89"/>
  <c r="L7" i="96"/>
  <c r="N7" i="96" s="1"/>
  <c r="F6" i="89"/>
  <c r="F6" i="96"/>
  <c r="H6" i="96" s="1"/>
  <c r="L9" i="89"/>
  <c r="L9" i="96"/>
  <c r="N9" i="96" s="1"/>
  <c r="I7" i="89"/>
  <c r="I7" i="96"/>
  <c r="K7" i="96" s="1"/>
  <c r="F10" i="89"/>
  <c r="F10" i="96"/>
  <c r="H10" i="96" s="1"/>
  <c r="L10" i="89"/>
  <c r="L10" i="96"/>
  <c r="N10" i="96" s="1"/>
  <c r="I9" i="89"/>
  <c r="I9" i="96"/>
  <c r="K9" i="96" s="1"/>
  <c r="C9" i="89" l="1"/>
  <c r="C9" i="96"/>
  <c r="E9" i="96" s="1"/>
  <c r="C8" i="89"/>
  <c r="C8" i="96"/>
  <c r="E8" i="96" s="1"/>
  <c r="C7" i="89"/>
  <c r="C7" i="96"/>
  <c r="E7" i="96" s="1"/>
  <c r="C10" i="89"/>
  <c r="C10" i="96"/>
  <c r="E10" i="96" s="1"/>
  <c r="C6" i="89"/>
  <c r="C6" i="96"/>
  <c r="E6" i="96" s="1"/>
  <c r="AG4" i="60" l="1"/>
  <c r="W4" i="60"/>
  <c r="V4" i="60" l="1"/>
  <c r="D7" i="63" s="1"/>
  <c r="V5" i="89"/>
  <c r="V5" i="96"/>
  <c r="AB7" i="60"/>
  <c r="I10" i="63" s="1"/>
  <c r="AB4" i="60"/>
  <c r="AB6" i="60"/>
  <c r="I9" i="63" s="1"/>
  <c r="AB8" i="60"/>
  <c r="I11" i="63" s="1"/>
  <c r="AB5" i="60"/>
  <c r="I8" i="63" s="1"/>
  <c r="J5" i="89"/>
  <c r="J5" i="96"/>
  <c r="X8" i="60"/>
  <c r="X6" i="60"/>
  <c r="D19" i="63" s="1"/>
  <c r="X7" i="60"/>
  <c r="D20" i="63" s="1"/>
  <c r="X4" i="60"/>
  <c r="X5" i="60"/>
  <c r="D18" i="63" s="1"/>
  <c r="AG8" i="60"/>
  <c r="I36" i="63" s="1"/>
  <c r="AK5" i="96"/>
  <c r="AK5" i="89"/>
  <c r="AG5" i="60"/>
  <c r="I33" i="63" s="1"/>
  <c r="I32" i="63"/>
  <c r="AG6" i="60"/>
  <c r="I34" i="63" s="1"/>
  <c r="AG7" i="60"/>
  <c r="I35" i="63" s="1"/>
  <c r="Y5" i="96"/>
  <c r="Y5" i="89"/>
  <c r="AC4" i="60"/>
  <c r="AC8" i="60"/>
  <c r="I16" i="63" s="1"/>
  <c r="AC7" i="60"/>
  <c r="I15" i="63" s="1"/>
  <c r="AC6" i="60"/>
  <c r="I14" i="63" s="1"/>
  <c r="AC5" i="60"/>
  <c r="I13" i="63" s="1"/>
  <c r="AB5" i="89"/>
  <c r="AB5" i="96"/>
  <c r="AD5" i="60"/>
  <c r="I18" i="63" s="1"/>
  <c r="AD4" i="60"/>
  <c r="AD6" i="60"/>
  <c r="I19" i="63" s="1"/>
  <c r="AD7" i="60"/>
  <c r="I20" i="63" s="1"/>
  <c r="AD8" i="60"/>
  <c r="I21" i="63" s="1"/>
  <c r="P5" i="89"/>
  <c r="P5" i="96"/>
  <c r="Z6" i="60"/>
  <c r="D29" i="63" s="1"/>
  <c r="Z4" i="60"/>
  <c r="Z7" i="60"/>
  <c r="D30" i="63" s="1"/>
  <c r="Z5" i="60"/>
  <c r="D28" i="63" s="1"/>
  <c r="Z8" i="60"/>
  <c r="AE5" i="96"/>
  <c r="AE5" i="89"/>
  <c r="AE5" i="60"/>
  <c r="I23" i="63" s="1"/>
  <c r="AE8" i="60"/>
  <c r="I26" i="63" s="1"/>
  <c r="AE4" i="60"/>
  <c r="AE6" i="60"/>
  <c r="I24" i="63" s="1"/>
  <c r="AE7" i="60"/>
  <c r="I25" i="63" s="1"/>
  <c r="M5" i="96"/>
  <c r="M5" i="89"/>
  <c r="Y6" i="60"/>
  <c r="D24" i="63" s="1"/>
  <c r="Y7" i="60"/>
  <c r="D25" i="63" s="1"/>
  <c r="Y8" i="60"/>
  <c r="Y5" i="60"/>
  <c r="D23" i="63" s="1"/>
  <c r="Y4" i="60"/>
  <c r="AH5" i="89"/>
  <c r="AH5" i="96"/>
  <c r="AF7" i="60"/>
  <c r="I30" i="63" s="1"/>
  <c r="AF6" i="60"/>
  <c r="I29" i="63" s="1"/>
  <c r="AF4" i="60"/>
  <c r="AF5" i="60"/>
  <c r="I28" i="63" s="1"/>
  <c r="AF8" i="60"/>
  <c r="I31" i="63" s="1"/>
  <c r="S5" i="96"/>
  <c r="S5" i="89"/>
  <c r="AA5" i="60"/>
  <c r="D33" i="63" s="1"/>
  <c r="AA8" i="60"/>
  <c r="AA7" i="60"/>
  <c r="D35" i="63" s="1"/>
  <c r="AA6" i="60"/>
  <c r="D34" i="63" s="1"/>
  <c r="AA4" i="60"/>
  <c r="G5" i="96"/>
  <c r="G5" i="89"/>
  <c r="W7" i="60"/>
  <c r="D15" i="63" s="1"/>
  <c r="W6" i="60"/>
  <c r="D14" i="63" s="1"/>
  <c r="D12" i="63"/>
  <c r="W5" i="60"/>
  <c r="D13" i="63" s="1"/>
  <c r="W8" i="60"/>
  <c r="D5" i="89"/>
  <c r="V6" i="60"/>
  <c r="D9" i="63" s="1"/>
  <c r="V7" i="60"/>
  <c r="D10" i="63" s="1"/>
  <c r="V8" i="60"/>
  <c r="V5" i="60"/>
  <c r="D8" i="63" s="1"/>
  <c r="D5" i="96"/>
  <c r="I22" i="63" l="1"/>
  <c r="AE9" i="60"/>
  <c r="D32" i="63"/>
  <c r="D28" i="71" s="1"/>
  <c r="AA9" i="60"/>
  <c r="I6" i="111" s="1"/>
  <c r="D27" i="63"/>
  <c r="D24" i="71" s="1"/>
  <c r="Z9" i="60"/>
  <c r="H6" i="111" s="1"/>
  <c r="I17" i="63"/>
  <c r="D40" i="71" s="1"/>
  <c r="AD9" i="60"/>
  <c r="I7" i="63"/>
  <c r="D32" i="71" s="1"/>
  <c r="AB9" i="60"/>
  <c r="J6" i="111" s="1"/>
  <c r="V9" i="60"/>
  <c r="D6" i="111" s="1"/>
  <c r="D22" i="63"/>
  <c r="D20" i="71" s="1"/>
  <c r="Y9" i="60"/>
  <c r="G6" i="111" s="1"/>
  <c r="I12" i="63"/>
  <c r="D36" i="71" s="1"/>
  <c r="AC9" i="60"/>
  <c r="AG9" i="60"/>
  <c r="I27" i="63"/>
  <c r="D48" i="71" s="1"/>
  <c r="AF9" i="60"/>
  <c r="D17" i="63"/>
  <c r="D16" i="71" s="1"/>
  <c r="X9" i="60"/>
  <c r="F6" i="111" s="1"/>
  <c r="W9" i="60"/>
  <c r="E6" i="111" s="1"/>
  <c r="D16" i="63"/>
  <c r="D51" i="71"/>
  <c r="D22" i="71"/>
  <c r="AD5" i="96"/>
  <c r="AD5" i="89"/>
  <c r="AF3" i="89" s="1"/>
  <c r="D47" i="71"/>
  <c r="O5" i="89"/>
  <c r="Q3" i="89" s="1"/>
  <c r="O5" i="96"/>
  <c r="AA5" i="96"/>
  <c r="AA5" i="89"/>
  <c r="AC3" i="89" s="1"/>
  <c r="X5" i="96"/>
  <c r="X5" i="89"/>
  <c r="Z3" i="89" s="1"/>
  <c r="D39" i="71"/>
  <c r="AJ5" i="96"/>
  <c r="AJ5" i="89"/>
  <c r="AL3" i="89" s="1"/>
  <c r="I5" i="89"/>
  <c r="K3" i="89" s="1"/>
  <c r="I5" i="96"/>
  <c r="D17" i="71"/>
  <c r="U5" i="96"/>
  <c r="U5" i="89"/>
  <c r="W3" i="89" s="1"/>
  <c r="H106" i="89"/>
  <c r="F13" i="63" s="1"/>
  <c r="H107" i="89"/>
  <c r="F14" i="63" s="1"/>
  <c r="E13" i="71" s="1"/>
  <c r="H108" i="89"/>
  <c r="F15" i="63" s="1"/>
  <c r="H105" i="89"/>
  <c r="F12" i="63" s="1"/>
  <c r="H109" i="89"/>
  <c r="AI106" i="96"/>
  <c r="AI108" i="96"/>
  <c r="AI107" i="96"/>
  <c r="AI109" i="96"/>
  <c r="D21" i="71"/>
  <c r="D46" i="71"/>
  <c r="D31" i="63"/>
  <c r="D25" i="71"/>
  <c r="D43" i="71"/>
  <c r="D54" i="71"/>
  <c r="AL106" i="89"/>
  <c r="K33" i="63" s="1"/>
  <c r="AL107" i="89"/>
  <c r="K34" i="63" s="1"/>
  <c r="E53" i="71" s="1"/>
  <c r="AL108" i="89"/>
  <c r="K35" i="63" s="1"/>
  <c r="E54" i="71" s="1"/>
  <c r="AL105" i="89"/>
  <c r="K32" i="63" s="1"/>
  <c r="AL109" i="89"/>
  <c r="K36" i="63" s="1"/>
  <c r="E55" i="71" s="1"/>
  <c r="D21" i="63"/>
  <c r="D34" i="71"/>
  <c r="D14" i="71"/>
  <c r="D50" i="71"/>
  <c r="L5" i="89"/>
  <c r="N3" i="89" s="1"/>
  <c r="L5" i="96"/>
  <c r="D29" i="71"/>
  <c r="T107" i="89"/>
  <c r="F34" i="63" s="1"/>
  <c r="E29" i="71" s="1"/>
  <c r="T108" i="89"/>
  <c r="F35" i="63" s="1"/>
  <c r="E30" i="71" s="1"/>
  <c r="T106" i="89"/>
  <c r="F33" i="63" s="1"/>
  <c r="T105" i="89"/>
  <c r="T109" i="89"/>
  <c r="D12" i="71"/>
  <c r="H108" i="96"/>
  <c r="H106" i="96"/>
  <c r="H107" i="96"/>
  <c r="H109" i="96"/>
  <c r="D30" i="71"/>
  <c r="T107" i="96"/>
  <c r="T106" i="96"/>
  <c r="T108" i="96"/>
  <c r="T109" i="96"/>
  <c r="AI105" i="89"/>
  <c r="AI108" i="89"/>
  <c r="AI107" i="89"/>
  <c r="K29" i="63" s="1"/>
  <c r="E49" i="71" s="1"/>
  <c r="AI106" i="89"/>
  <c r="K28" i="63" s="1"/>
  <c r="AI109" i="89"/>
  <c r="N106" i="89"/>
  <c r="F23" i="63" s="1"/>
  <c r="N108" i="89"/>
  <c r="F25" i="63" s="1"/>
  <c r="E22" i="71" s="1"/>
  <c r="N105" i="89"/>
  <c r="N107" i="89"/>
  <c r="F24" i="63" s="1"/>
  <c r="E21" i="71" s="1"/>
  <c r="N109" i="89"/>
  <c r="D45" i="71"/>
  <c r="AF105" i="89"/>
  <c r="K22" i="63" s="1"/>
  <c r="AF108" i="89"/>
  <c r="K25" i="63" s="1"/>
  <c r="AF106" i="89"/>
  <c r="K23" i="63" s="1"/>
  <c r="AF107" i="89"/>
  <c r="K24" i="63" s="1"/>
  <c r="E45" i="71" s="1"/>
  <c r="AF109" i="89"/>
  <c r="Q107" i="96"/>
  <c r="Q108" i="96"/>
  <c r="Q106" i="96"/>
  <c r="Q109" i="96"/>
  <c r="D42" i="71"/>
  <c r="AC106" i="96"/>
  <c r="AC107" i="96"/>
  <c r="AC108" i="96"/>
  <c r="AC109" i="96"/>
  <c r="D37" i="71"/>
  <c r="Z105" i="89"/>
  <c r="Z107" i="89"/>
  <c r="K14" i="63" s="1"/>
  <c r="Z108" i="89"/>
  <c r="K15" i="63" s="1"/>
  <c r="Z106" i="89"/>
  <c r="K13" i="63" s="1"/>
  <c r="Z109" i="89"/>
  <c r="K16" i="63" s="1"/>
  <c r="D53" i="71"/>
  <c r="AL108" i="96"/>
  <c r="AL106" i="96"/>
  <c r="AL107" i="96"/>
  <c r="AL109" i="96"/>
  <c r="K108" i="96"/>
  <c r="K107" i="96"/>
  <c r="K106" i="96"/>
  <c r="K109" i="96"/>
  <c r="D35" i="71"/>
  <c r="W107" i="96"/>
  <c r="W106" i="96"/>
  <c r="W108" i="96"/>
  <c r="W109" i="96"/>
  <c r="F5" i="96"/>
  <c r="H5" i="96" s="1"/>
  <c r="H3" i="96" s="1"/>
  <c r="F5" i="89"/>
  <c r="H3" i="89" s="1"/>
  <c r="D13" i="71"/>
  <c r="R5" i="89"/>
  <c r="T3" i="89" s="1"/>
  <c r="R5" i="96"/>
  <c r="D36" i="63"/>
  <c r="D49" i="71"/>
  <c r="AG5" i="89"/>
  <c r="AI3" i="89" s="1"/>
  <c r="AG5" i="96"/>
  <c r="D26" i="63"/>
  <c r="N108" i="96"/>
  <c r="N106" i="96"/>
  <c r="N107" i="96"/>
  <c r="N109" i="96"/>
  <c r="D44" i="71"/>
  <c r="AF106" i="96"/>
  <c r="AF108" i="96"/>
  <c r="AF107" i="96"/>
  <c r="AF109" i="96"/>
  <c r="D26" i="71"/>
  <c r="Q107" i="89"/>
  <c r="F29" i="63" s="1"/>
  <c r="E25" i="71" s="1"/>
  <c r="Q108" i="89"/>
  <c r="F30" i="63" s="1"/>
  <c r="E26" i="71" s="1"/>
  <c r="Q106" i="89"/>
  <c r="F28" i="63" s="1"/>
  <c r="Q109" i="89"/>
  <c r="Q105" i="89"/>
  <c r="F27" i="63" s="1"/>
  <c r="D41" i="71"/>
  <c r="AC105" i="89"/>
  <c r="AC107" i="89"/>
  <c r="AC106" i="89"/>
  <c r="K18" i="63" s="1"/>
  <c r="AC108" i="89"/>
  <c r="AC109" i="89"/>
  <c r="D38" i="71"/>
  <c r="Z108" i="96"/>
  <c r="Z107" i="96"/>
  <c r="Z106" i="96"/>
  <c r="Z109" i="96"/>
  <c r="D52" i="71"/>
  <c r="D55" i="71"/>
  <c r="D18" i="71"/>
  <c r="K106" i="89"/>
  <c r="F18" i="63" s="1"/>
  <c r="K108" i="89"/>
  <c r="F20" i="63" s="1"/>
  <c r="E18" i="71" s="1"/>
  <c r="K107" i="89"/>
  <c r="F19" i="63" s="1"/>
  <c r="K105" i="89"/>
  <c r="K109" i="89"/>
  <c r="D33" i="71"/>
  <c r="W108" i="89"/>
  <c r="K10" i="63" s="1"/>
  <c r="E34" i="71" s="1"/>
  <c r="W105" i="89"/>
  <c r="W106" i="89"/>
  <c r="K8" i="63" s="1"/>
  <c r="W107" i="89"/>
  <c r="K9" i="63" s="1"/>
  <c r="E33" i="71" s="1"/>
  <c r="W109" i="89"/>
  <c r="K11" i="63" s="1"/>
  <c r="E35" i="71" s="1"/>
  <c r="D11" i="63"/>
  <c r="C5" i="89"/>
  <c r="E3" i="89" s="1"/>
  <c r="C5" i="96"/>
  <c r="E106" i="96"/>
  <c r="E109" i="96"/>
  <c r="E108" i="96"/>
  <c r="E107" i="96"/>
  <c r="D10" i="71"/>
  <c r="D9" i="71"/>
  <c r="D8" i="71"/>
  <c r="E109" i="89"/>
  <c r="E107" i="89"/>
  <c r="F9" i="63" s="1"/>
  <c r="E9" i="71" s="1"/>
  <c r="E105" i="89"/>
  <c r="F7" i="63" s="1"/>
  <c r="E108" i="89"/>
  <c r="F10" i="63" s="1"/>
  <c r="E10" i="71" s="1"/>
  <c r="E106" i="89"/>
  <c r="F8" i="63" s="1"/>
  <c r="H22" i="71" l="1"/>
  <c r="L22" i="71"/>
  <c r="H20" i="71"/>
  <c r="L20" i="71"/>
  <c r="H18" i="71"/>
  <c r="L18" i="71"/>
  <c r="H44" i="71"/>
  <c r="L44" i="71"/>
  <c r="H13" i="71"/>
  <c r="L13" i="71"/>
  <c r="H51" i="71"/>
  <c r="L51" i="71"/>
  <c r="H45" i="71"/>
  <c r="L45" i="71"/>
  <c r="H39" i="71"/>
  <c r="L39" i="71"/>
  <c r="H32" i="71"/>
  <c r="L32" i="71"/>
  <c r="H8" i="71"/>
  <c r="L8" i="71"/>
  <c r="H42" i="71"/>
  <c r="L42" i="71"/>
  <c r="H29" i="71"/>
  <c r="L29" i="71"/>
  <c r="H54" i="71"/>
  <c r="L54" i="71"/>
  <c r="H52" i="71"/>
  <c r="L52" i="71"/>
  <c r="H9" i="71"/>
  <c r="L9" i="71"/>
  <c r="H53" i="71"/>
  <c r="L53" i="71"/>
  <c r="H30" i="71"/>
  <c r="L30" i="71"/>
  <c r="H43" i="71"/>
  <c r="L43" i="71"/>
  <c r="H16" i="71"/>
  <c r="L16" i="71"/>
  <c r="H40" i="71"/>
  <c r="L40" i="71"/>
  <c r="H25" i="71"/>
  <c r="L25" i="71"/>
  <c r="H55" i="71"/>
  <c r="L55" i="71"/>
  <c r="H33" i="71"/>
  <c r="L33" i="71"/>
  <c r="H50" i="71"/>
  <c r="L50" i="71"/>
  <c r="H48" i="71"/>
  <c r="L48" i="71"/>
  <c r="H24" i="71"/>
  <c r="L24" i="71"/>
  <c r="H10" i="71"/>
  <c r="L10" i="71"/>
  <c r="H35" i="71"/>
  <c r="L35" i="71"/>
  <c r="H14" i="71"/>
  <c r="L14" i="71"/>
  <c r="H46" i="71"/>
  <c r="L46" i="71"/>
  <c r="H41" i="71"/>
  <c r="L41" i="71"/>
  <c r="H26" i="71"/>
  <c r="L26" i="71"/>
  <c r="H49" i="71"/>
  <c r="L49" i="71"/>
  <c r="H34" i="71"/>
  <c r="L34" i="71"/>
  <c r="H21" i="71"/>
  <c r="L21" i="71"/>
  <c r="H17" i="71"/>
  <c r="L17" i="71"/>
  <c r="H47" i="71"/>
  <c r="L47" i="71"/>
  <c r="H28" i="71"/>
  <c r="L28" i="71"/>
  <c r="H38" i="71"/>
  <c r="L38" i="71"/>
  <c r="H12" i="71"/>
  <c r="L12" i="71"/>
  <c r="H36" i="71"/>
  <c r="L36" i="71"/>
  <c r="H37" i="71"/>
  <c r="L37" i="71"/>
  <c r="E10" i="117"/>
  <c r="K27" i="63"/>
  <c r="E48" i="71" s="1"/>
  <c r="G48" i="71" s="1"/>
  <c r="AB11" i="60"/>
  <c r="AA11" i="60"/>
  <c r="V11" i="60"/>
  <c r="W11" i="60"/>
  <c r="Y11" i="60"/>
  <c r="Z11" i="60"/>
  <c r="X11" i="60"/>
  <c r="F17" i="63"/>
  <c r="E16" i="71" s="1"/>
  <c r="K7" i="63"/>
  <c r="J12" i="111" s="1"/>
  <c r="K17" i="63"/>
  <c r="E40" i="71" s="1"/>
  <c r="K12" i="63"/>
  <c r="E36" i="71" s="1"/>
  <c r="I37" i="63"/>
  <c r="F22" i="63"/>
  <c r="E20" i="71" s="1"/>
  <c r="F32" i="63"/>
  <c r="E28" i="71" s="1"/>
  <c r="G28" i="71" s="1"/>
  <c r="E14" i="71"/>
  <c r="J14" i="71" s="1"/>
  <c r="E17" i="71"/>
  <c r="J17" i="71" s="1"/>
  <c r="G2" i="109"/>
  <c r="J2" i="109"/>
  <c r="L2" i="109"/>
  <c r="H2" i="109"/>
  <c r="K2" i="109"/>
  <c r="I2" i="109"/>
  <c r="E52" i="71"/>
  <c r="X2" i="109" s="1"/>
  <c r="E39" i="71"/>
  <c r="G39" i="71" s="1"/>
  <c r="I39" i="71" s="1"/>
  <c r="K21" i="63"/>
  <c r="E43" i="71" s="1"/>
  <c r="E38" i="71"/>
  <c r="G38" i="71" s="1"/>
  <c r="K20" i="63"/>
  <c r="E42" i="71" s="1"/>
  <c r="J42" i="71" s="1"/>
  <c r="K26" i="63"/>
  <c r="E47" i="71" s="1"/>
  <c r="G47" i="71" s="1"/>
  <c r="I47" i="71" s="1"/>
  <c r="E37" i="71"/>
  <c r="G37" i="71" s="1"/>
  <c r="K19" i="63"/>
  <c r="E41" i="71" s="1"/>
  <c r="J41" i="71" s="1"/>
  <c r="E46" i="71"/>
  <c r="J46" i="71" s="1"/>
  <c r="K30" i="63"/>
  <c r="E50" i="71" s="1"/>
  <c r="J50" i="71" s="1"/>
  <c r="K31" i="63"/>
  <c r="E51" i="71" s="1"/>
  <c r="J51" i="71" s="1"/>
  <c r="E24" i="71"/>
  <c r="J24" i="71" s="1"/>
  <c r="E12" i="71"/>
  <c r="E44" i="71"/>
  <c r="H105" i="96"/>
  <c r="G53" i="71"/>
  <c r="J53" i="71"/>
  <c r="J25" i="71"/>
  <c r="G25" i="71"/>
  <c r="I25" i="71" s="1"/>
  <c r="Q5" i="96"/>
  <c r="Q105" i="96" s="1"/>
  <c r="J33" i="71"/>
  <c r="G33" i="71"/>
  <c r="AI5" i="96"/>
  <c r="AI105" i="96" s="1"/>
  <c r="G55" i="71"/>
  <c r="I55" i="71" s="1"/>
  <c r="J55" i="71"/>
  <c r="D31" i="71"/>
  <c r="F36" i="63"/>
  <c r="E31" i="71" s="1"/>
  <c r="J13" i="71"/>
  <c r="G13" i="71"/>
  <c r="J35" i="71"/>
  <c r="G35" i="71"/>
  <c r="I35" i="71" s="1"/>
  <c r="G45" i="71"/>
  <c r="I45" i="71" s="1"/>
  <c r="J45" i="71"/>
  <c r="J29" i="71"/>
  <c r="G29" i="71"/>
  <c r="J34" i="71"/>
  <c r="G34" i="71"/>
  <c r="J54" i="71"/>
  <c r="G54" i="71"/>
  <c r="I54" i="71" s="1"/>
  <c r="AL5" i="96"/>
  <c r="AL105" i="96" s="1"/>
  <c r="Z5" i="96"/>
  <c r="Z105" i="96" s="1"/>
  <c r="AC5" i="96"/>
  <c r="AC105" i="96" s="1"/>
  <c r="AF5" i="96"/>
  <c r="AF105" i="96" s="1"/>
  <c r="J18" i="71"/>
  <c r="G18" i="71"/>
  <c r="I18" i="71" s="1"/>
  <c r="T5" i="96"/>
  <c r="T105" i="96" s="1"/>
  <c r="J30" i="71"/>
  <c r="G30" i="71"/>
  <c r="N5" i="96"/>
  <c r="N105" i="96" s="1"/>
  <c r="F31" i="63"/>
  <c r="E27" i="71" s="1"/>
  <c r="D27" i="71"/>
  <c r="G21" i="71"/>
  <c r="J21" i="71"/>
  <c r="K5" i="96"/>
  <c r="K105" i="96" s="1"/>
  <c r="J22" i="71"/>
  <c r="G22" i="71"/>
  <c r="I22" i="71" s="1"/>
  <c r="J26" i="71"/>
  <c r="G26" i="71"/>
  <c r="I26" i="71" s="1"/>
  <c r="F26" i="63"/>
  <c r="E23" i="71" s="1"/>
  <c r="D23" i="71"/>
  <c r="G49" i="71"/>
  <c r="I49" i="71" s="1"/>
  <c r="J49" i="71"/>
  <c r="D19" i="71"/>
  <c r="F21" i="63"/>
  <c r="E19" i="71" s="1"/>
  <c r="W5" i="96"/>
  <c r="W105" i="96" s="1"/>
  <c r="D15" i="71"/>
  <c r="F16" i="63"/>
  <c r="E15" i="71" s="1"/>
  <c r="G62" i="71"/>
  <c r="C5" i="115" s="1"/>
  <c r="J10" i="71"/>
  <c r="G10" i="71"/>
  <c r="I10" i="71" s="1"/>
  <c r="J9" i="71"/>
  <c r="G9" i="71"/>
  <c r="E8" i="71"/>
  <c r="E5" i="96"/>
  <c r="E105" i="96" s="1"/>
  <c r="D11" i="71"/>
  <c r="F11" i="63"/>
  <c r="D12" i="111" s="1"/>
  <c r="I38" i="71" l="1"/>
  <c r="I34" i="71"/>
  <c r="I29" i="71"/>
  <c r="I53" i="71"/>
  <c r="I30" i="71"/>
  <c r="I33" i="71"/>
  <c r="I37" i="71"/>
  <c r="I13" i="71"/>
  <c r="I21" i="71"/>
  <c r="H23" i="71"/>
  <c r="L23" i="71"/>
  <c r="H15" i="71"/>
  <c r="L15" i="71"/>
  <c r="H31" i="71"/>
  <c r="L31" i="71"/>
  <c r="H11" i="71"/>
  <c r="L11" i="71"/>
  <c r="H19" i="71"/>
  <c r="L19" i="71"/>
  <c r="H27" i="71"/>
  <c r="L27" i="71"/>
  <c r="E32" i="71"/>
  <c r="J32" i="71" s="1"/>
  <c r="G17" i="71"/>
  <c r="I17" i="71" s="1"/>
  <c r="J39" i="71"/>
  <c r="AF3" i="96"/>
  <c r="E3" i="96"/>
  <c r="I48" i="71"/>
  <c r="J28" i="71"/>
  <c r="R2" i="109"/>
  <c r="G12" i="111"/>
  <c r="E12" i="111"/>
  <c r="I12" i="111"/>
  <c r="F12" i="111"/>
  <c r="H12" i="111"/>
  <c r="G14" i="71"/>
  <c r="I14" i="71" s="1"/>
  <c r="G52" i="71"/>
  <c r="I52" i="71" s="1"/>
  <c r="J52" i="71"/>
  <c r="E11" i="71"/>
  <c r="M2" i="109" s="1"/>
  <c r="I28" i="71"/>
  <c r="G51" i="71"/>
  <c r="I51" i="71" s="1"/>
  <c r="J48" i="71"/>
  <c r="G50" i="71"/>
  <c r="I50" i="71" s="1"/>
  <c r="G46" i="71"/>
  <c r="I46" i="71" s="1"/>
  <c r="G16" i="71"/>
  <c r="I16" i="71" s="1"/>
  <c r="O2" i="109"/>
  <c r="G20" i="71"/>
  <c r="I20" i="71" s="1"/>
  <c r="P2" i="109"/>
  <c r="B2" i="109"/>
  <c r="J40" i="71"/>
  <c r="U2" i="109"/>
  <c r="J44" i="71"/>
  <c r="V2" i="109"/>
  <c r="J36" i="71"/>
  <c r="T2" i="109"/>
  <c r="W2" i="109"/>
  <c r="F2" i="109"/>
  <c r="E2" i="109"/>
  <c r="C2" i="109"/>
  <c r="D2" i="109"/>
  <c r="A2" i="109"/>
  <c r="G12" i="71"/>
  <c r="I12" i="71" s="1"/>
  <c r="N2" i="109"/>
  <c r="G24" i="71"/>
  <c r="I24" i="71" s="1"/>
  <c r="Q2" i="109"/>
  <c r="J37" i="71"/>
  <c r="J47" i="71"/>
  <c r="G42" i="71"/>
  <c r="I42" i="71" s="1"/>
  <c r="J16" i="71"/>
  <c r="J38" i="71"/>
  <c r="G43" i="71"/>
  <c r="I43" i="71" s="1"/>
  <c r="J43" i="71"/>
  <c r="G41" i="71"/>
  <c r="I41" i="71" s="1"/>
  <c r="G44" i="71"/>
  <c r="I44" i="71" s="1"/>
  <c r="G40" i="71"/>
  <c r="I40" i="71" s="1"/>
  <c r="G36" i="71"/>
  <c r="I36" i="71" s="1"/>
  <c r="J12" i="71"/>
  <c r="J20" i="71"/>
  <c r="Z3" i="96"/>
  <c r="K3" i="96"/>
  <c r="W3" i="96"/>
  <c r="N3" i="96"/>
  <c r="T3" i="96"/>
  <c r="AC3" i="96"/>
  <c r="AL3" i="96"/>
  <c r="AI3" i="96"/>
  <c r="Q3" i="96"/>
  <c r="G15" i="71"/>
  <c r="J15" i="71"/>
  <c r="J19" i="71"/>
  <c r="G19" i="71"/>
  <c r="I19" i="71" s="1"/>
  <c r="J31" i="71"/>
  <c r="G31" i="71"/>
  <c r="C1" i="96"/>
  <c r="G23" i="71"/>
  <c r="I23" i="71" s="1"/>
  <c r="J23" i="71"/>
  <c r="G27" i="71"/>
  <c r="I27" i="71" s="1"/>
  <c r="J27" i="71"/>
  <c r="G61" i="71"/>
  <c r="K37" i="63"/>
  <c r="B1" i="89" s="1"/>
  <c r="I9" i="71"/>
  <c r="G8" i="71"/>
  <c r="J8" i="71"/>
  <c r="D56" i="71"/>
  <c r="I15" i="71" l="1"/>
  <c r="H56" i="71"/>
  <c r="I31" i="71"/>
  <c r="E11" i="117"/>
  <c r="S2" i="109"/>
  <c r="G32" i="71"/>
  <c r="I32" i="71" s="1"/>
  <c r="G63" i="71"/>
  <c r="B5" i="115"/>
  <c r="D5" i="115" s="1"/>
  <c r="J11" i="71"/>
  <c r="E56" i="71"/>
  <c r="J56" i="71" s="1"/>
  <c r="G11" i="71"/>
  <c r="I11" i="71" s="1"/>
  <c r="H61" i="71" s="1"/>
  <c r="I8" i="71"/>
  <c r="B1" i="96"/>
  <c r="G56" i="71" l="1"/>
  <c r="J61" i="71"/>
  <c r="F5" i="115" s="1"/>
  <c r="I56" i="71"/>
  <c r="I62" i="71"/>
  <c r="I63" i="71" s="1"/>
  <c r="H62" i="71" l="1"/>
  <c r="J62" i="71" s="1"/>
  <c r="G5" i="115" s="1"/>
  <c r="E5" i="115" s="1"/>
  <c r="G20" i="67"/>
  <c r="G18" i="73" s="1"/>
  <c r="G22" i="73" s="1"/>
  <c r="G18" i="74" s="1"/>
  <c r="H63" i="71" l="1"/>
  <c r="J63" i="71" s="1"/>
  <c r="G22" i="74"/>
  <c r="G18" i="111" s="1"/>
  <c r="C24" i="78"/>
  <c r="D24" i="78" s="1"/>
  <c r="U18" i="1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平手　英里</author>
    <author>尾関　一馬</author>
    <author>池野　茉莉花</author>
    <author>角田　芳樹</author>
  </authors>
  <commentList>
    <comment ref="AW3" authorId="0" shapeId="0" xr:uid="{35B22D0C-3E05-401F-ABCF-50AF6E19F3F0}">
      <text>
        <r>
          <rPr>
            <sz val="9"/>
            <color indexed="81"/>
            <rFont val="MS P ゴシック"/>
            <family val="3"/>
            <charset val="128"/>
          </rPr>
          <t xml:space="preserve">
1：完了
2：一部未完了
3：データのみ完了
4：台帳のみあり
5：未完了</t>
        </r>
      </text>
    </comment>
    <comment ref="P12" authorId="1" shapeId="0" xr:uid="{73801390-5901-4AB1-A0E1-2F7D254C1FEA}">
      <text>
        <r>
          <rPr>
            <b/>
            <sz val="9"/>
            <color indexed="81"/>
            <rFont val="MS P ゴシック"/>
            <family val="3"/>
            <charset val="128"/>
          </rPr>
          <t>Ｒ6.4.1代表者変更
岡本博幸⇒皆川達也</t>
        </r>
      </text>
    </comment>
    <comment ref="T12" authorId="1" shapeId="0" xr:uid="{399E3321-462C-4F8A-AEF1-643D2DAF03A0}">
      <text>
        <r>
          <rPr>
            <b/>
            <sz val="9"/>
            <color indexed="81"/>
            <rFont val="MS P ゴシック"/>
            <family val="3"/>
            <charset val="128"/>
          </rPr>
          <t>Ｒ6.4.1代表者変更
岡本博幸⇒皆川達也</t>
        </r>
      </text>
    </comment>
    <comment ref="T26" authorId="2" shapeId="0" xr:uid="{B4E56935-4612-4360-BC80-00602859EE4F}">
      <text>
        <r>
          <rPr>
            <sz val="9"/>
            <color indexed="81"/>
            <rFont val="MS P ゴシック"/>
            <family val="3"/>
            <charset val="128"/>
          </rPr>
          <t>R7.4.1嶋田ふみ江→古川文子</t>
        </r>
      </text>
    </comment>
    <comment ref="P41" authorId="2" shapeId="0" xr:uid="{22AC7D6D-1427-405A-A964-9F270993C252}">
      <text>
        <r>
          <rPr>
            <sz val="9"/>
            <color indexed="81"/>
            <rFont val="MS P ゴシック"/>
            <family val="3"/>
            <charset val="128"/>
          </rPr>
          <t xml:space="preserve">R7.4.1から代表者変更
河口知子→中村恵那
</t>
        </r>
      </text>
    </comment>
    <comment ref="T41" authorId="2" shapeId="0" xr:uid="{2A3B87F0-EC22-4BE3-9816-649A37905478}">
      <text>
        <r>
          <rPr>
            <sz val="9"/>
            <color indexed="81"/>
            <rFont val="MS P ゴシック"/>
            <family val="3"/>
            <charset val="128"/>
          </rPr>
          <t xml:space="preserve">R7.4.1から代表者変更
河口知子→中村恵那
</t>
        </r>
      </text>
    </comment>
    <comment ref="P42" authorId="1" shapeId="0" xr:uid="{DED13B8B-6F0C-40BE-8F1B-C939C2E39A9D}">
      <text>
        <r>
          <rPr>
            <b/>
            <sz val="9"/>
            <color indexed="81"/>
            <rFont val="MS P ゴシック"/>
            <family val="3"/>
            <charset val="128"/>
          </rPr>
          <t>Ｒ6.4.1～代表者変更
「轟麻衣子」⇒「田村篤司」</t>
        </r>
      </text>
    </comment>
    <comment ref="T42" authorId="1" shapeId="0" xr:uid="{5ACD56E9-D2CD-4943-A33A-411AE04E651F}">
      <text>
        <r>
          <rPr>
            <b/>
            <sz val="9"/>
            <color indexed="81"/>
            <rFont val="MS P ゴシック"/>
            <family val="3"/>
            <charset val="128"/>
          </rPr>
          <t>Ｒ6.4.1～代表者変更
「轟麻衣子」⇒「田村篤司」</t>
        </r>
      </text>
    </comment>
    <comment ref="N43" authorId="1" shapeId="0" xr:uid="{9A4602E1-5413-4B67-9CB1-1D48F5604661}">
      <text>
        <r>
          <rPr>
            <b/>
            <sz val="9"/>
            <color indexed="81"/>
            <rFont val="MS P ゴシック"/>
            <family val="3"/>
            <charset val="128"/>
          </rPr>
          <t>Ｒ6.4.1住所変更</t>
        </r>
      </text>
    </comment>
    <comment ref="R43" authorId="1" shapeId="0" xr:uid="{78F23C19-C6BC-4D61-87A4-0829CDD78A71}">
      <text>
        <r>
          <rPr>
            <b/>
            <sz val="9"/>
            <color indexed="81"/>
            <rFont val="MS P ゴシック"/>
            <family val="3"/>
            <charset val="128"/>
          </rPr>
          <t>Ｒ6.4.1住所変更</t>
        </r>
      </text>
    </comment>
    <comment ref="P45" authorId="1" shapeId="0" xr:uid="{51E714D2-553F-4DD2-AA7D-E713D6BE16FA}">
      <text>
        <r>
          <rPr>
            <b/>
            <sz val="9"/>
            <color indexed="81"/>
            <rFont val="MS P ゴシック"/>
            <family val="3"/>
            <charset val="128"/>
          </rPr>
          <t xml:space="preserve">2023/6/29～
</t>
        </r>
        <r>
          <rPr>
            <b/>
            <sz val="8"/>
            <color indexed="81"/>
            <rFont val="MS P ゴシック"/>
            <family val="3"/>
            <charset val="128"/>
          </rPr>
          <t>木村尚子⇒繁田高広</t>
        </r>
        <r>
          <rPr>
            <b/>
            <sz val="9"/>
            <color indexed="81"/>
            <rFont val="MS P ゴシック"/>
            <family val="3"/>
            <charset val="128"/>
          </rPr>
          <t xml:space="preserve">
</t>
        </r>
      </text>
    </comment>
    <comment ref="P46" authorId="1" shapeId="0" xr:uid="{2E335F8F-DD37-4BCE-B7A5-A84C83BD3832}">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T46" authorId="1" shapeId="0" xr:uid="{B561580D-1642-4C7A-A3B2-91D550904342}">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P54" authorId="1" shapeId="0" xr:uid="{5E00B731-17BE-4119-B939-226595117CD6}">
      <text>
        <r>
          <rPr>
            <b/>
            <sz val="9"/>
            <color indexed="81"/>
            <rFont val="MS P ゴシック"/>
            <family val="3"/>
            <charset val="128"/>
          </rPr>
          <t>R7.4.1～代表者変更</t>
        </r>
      </text>
    </comment>
    <comment ref="T54" authorId="1" shapeId="0" xr:uid="{E57E1B50-A05F-4134-8798-EB0239763D15}">
      <text>
        <r>
          <rPr>
            <b/>
            <sz val="9"/>
            <color indexed="81"/>
            <rFont val="MS P ゴシック"/>
            <family val="3"/>
            <charset val="128"/>
          </rPr>
          <t>R7.4.1～代表者変更</t>
        </r>
      </text>
    </comment>
    <comment ref="M59" authorId="1" shapeId="0" xr:uid="{EF49B0B2-569F-4D38-87C7-FA32D04D7EB9}">
      <text>
        <r>
          <rPr>
            <b/>
            <sz val="9"/>
            <color indexed="81"/>
            <rFont val="MS P ゴシック"/>
            <family val="3"/>
            <charset val="128"/>
          </rPr>
          <t>R6.5.1～
（株）アルコバレーノ⇒SOUキッズケア（株）</t>
        </r>
      </text>
    </comment>
    <comment ref="L62" authorId="2" shapeId="0" xr:uid="{CA5A10AB-CB52-4B2E-8424-3BB4F731D63A}">
      <text>
        <r>
          <rPr>
            <b/>
            <sz val="9"/>
            <color indexed="81"/>
            <rFont val="MS P ゴシック"/>
            <family val="3"/>
            <charset val="128"/>
          </rPr>
          <t xml:space="preserve">R7.4.1修正
</t>
        </r>
      </text>
    </comment>
    <comment ref="M62" authorId="2" shapeId="0" xr:uid="{A4479332-12B3-49FC-A9EB-0BDD139AF930}">
      <text>
        <r>
          <rPr>
            <b/>
            <sz val="9"/>
            <color indexed="81"/>
            <rFont val="MS P ゴシック"/>
            <family val="3"/>
            <charset val="128"/>
          </rPr>
          <t>R7.4.1　（有）鎌野→（株）キッズネクスト</t>
        </r>
      </text>
    </comment>
    <comment ref="N62" authorId="2" shapeId="0" xr:uid="{14B39289-1139-4598-A1E4-1E1472CCA082}">
      <text>
        <r>
          <rPr>
            <b/>
            <sz val="9"/>
            <color indexed="81"/>
            <rFont val="MS P ゴシック"/>
            <family val="3"/>
            <charset val="128"/>
          </rPr>
          <t>R7.4.1　中央区白旗3-1-4→美浜区真砂4-3-5</t>
        </r>
      </text>
    </comment>
    <comment ref="P62" authorId="2" shapeId="0" xr:uid="{41EAA5D0-FD4E-429D-8689-EA9E629DF608}">
      <text>
        <r>
          <rPr>
            <b/>
            <sz val="9"/>
            <color indexed="81"/>
            <rFont val="MS P ゴシック"/>
            <family val="3"/>
            <charset val="128"/>
          </rPr>
          <t>R7.4.1　鎌野郁美→西村和馬</t>
        </r>
      </text>
    </comment>
    <comment ref="R62" authorId="2" shapeId="0" xr:uid="{D89F7B5B-9C52-459A-ADEB-DCC2AC056EF2}">
      <text>
        <r>
          <rPr>
            <b/>
            <sz val="9"/>
            <color indexed="81"/>
            <rFont val="MS P ゴシック"/>
            <family val="3"/>
            <charset val="128"/>
          </rPr>
          <t>R7.4.1　中央区白旗3-1-4→美浜区真砂4-3-5</t>
        </r>
      </text>
    </comment>
    <comment ref="T62" authorId="2" shapeId="0" xr:uid="{80EE1931-CDE3-4D59-BCFF-6AD7848AB35F}">
      <text>
        <r>
          <rPr>
            <b/>
            <sz val="9"/>
            <color indexed="81"/>
            <rFont val="MS P ゴシック"/>
            <family val="3"/>
            <charset val="128"/>
          </rPr>
          <t>R7.4.1　鎌野郁美→西村和馬</t>
        </r>
      </text>
    </comment>
    <comment ref="M70" authorId="1" shapeId="0" xr:uid="{73DBC84D-4921-4073-8490-478F1D7A4AD1}">
      <text>
        <r>
          <rPr>
            <b/>
            <sz val="9"/>
            <color indexed="81"/>
            <rFont val="MS P ゴシック"/>
            <family val="3"/>
            <charset val="128"/>
          </rPr>
          <t>6/1～
（株）スクルドアンドカンパニー
⇒ＳＯＵキッズケア（株）</t>
        </r>
      </text>
    </comment>
    <comment ref="P89" authorId="1" shapeId="0" xr:uid="{8A62620E-4FA8-404A-A2A9-59DC72B4C8CC}">
      <text>
        <r>
          <rPr>
            <b/>
            <sz val="9"/>
            <color indexed="81"/>
            <rFont val="MS P ゴシック"/>
            <family val="3"/>
            <charset val="128"/>
          </rPr>
          <t>Ｒ6.4.1代表者変更
岡本博幸⇒皆川達也</t>
        </r>
      </text>
    </comment>
    <comment ref="T89" authorId="1" shapeId="0" xr:uid="{35303531-791D-41DD-97AF-D0058EE44311}">
      <text>
        <r>
          <rPr>
            <b/>
            <sz val="9"/>
            <color indexed="81"/>
            <rFont val="MS P ゴシック"/>
            <family val="3"/>
            <charset val="128"/>
          </rPr>
          <t>Ｒ6.4.1代表者変更
岡本博幸⇒皆川達也</t>
        </r>
      </text>
    </comment>
    <comment ref="M94" authorId="1" shapeId="0" xr:uid="{B8498D77-EF35-4C33-96AF-17C88A7E1D8F}">
      <text>
        <r>
          <rPr>
            <b/>
            <sz val="9"/>
            <color indexed="81"/>
            <rFont val="MS P ゴシック"/>
            <family val="3"/>
            <charset val="128"/>
          </rPr>
          <t>6/1～
（株）スクルドアンドカンパニー
⇒ＳＯＵキッズケア（株）</t>
        </r>
      </text>
    </comment>
    <comment ref="P108" authorId="2" shapeId="0" xr:uid="{6FD88960-DF8B-4821-B7DF-95AAB307C8D5}">
      <text>
        <r>
          <rPr>
            <b/>
            <sz val="9"/>
            <color indexed="81"/>
            <rFont val="MS P ゴシック"/>
            <family val="3"/>
            <charset val="128"/>
          </rPr>
          <t xml:space="preserve">R7.4.1　小林尚司→伊藤貴紀
</t>
        </r>
      </text>
    </comment>
    <comment ref="T108" authorId="2" shapeId="0" xr:uid="{D00C92D7-61DC-4E57-AEA2-756C80D2E100}">
      <text>
        <r>
          <rPr>
            <b/>
            <sz val="9"/>
            <color indexed="81"/>
            <rFont val="MS P ゴシック"/>
            <family val="3"/>
            <charset val="128"/>
          </rPr>
          <t xml:space="preserve">R7.4.1　小林尚司→伊藤貴紀
</t>
        </r>
      </text>
    </comment>
    <comment ref="P121" authorId="2" shapeId="0" xr:uid="{4C0298EB-7FD2-4D02-B12F-0988D7BB12CA}">
      <text>
        <r>
          <rPr>
            <b/>
            <sz val="9"/>
            <color indexed="81"/>
            <rFont val="MS P ゴシック"/>
            <family val="3"/>
            <charset val="128"/>
          </rPr>
          <t>R7.4.1　小林尚司→伊藤貴紀</t>
        </r>
        <r>
          <rPr>
            <sz val="9"/>
            <color indexed="81"/>
            <rFont val="MS P ゴシック"/>
            <family val="3"/>
            <charset val="128"/>
          </rPr>
          <t xml:space="preserve">
</t>
        </r>
      </text>
    </comment>
    <comment ref="T121" authorId="2" shapeId="0" xr:uid="{0B1C4597-7867-4B04-821F-98527AA53AC7}">
      <text>
        <r>
          <rPr>
            <b/>
            <sz val="9"/>
            <color indexed="81"/>
            <rFont val="MS P ゴシック"/>
            <family val="3"/>
            <charset val="128"/>
          </rPr>
          <t>R7.4.1　小林尚司→伊藤貴紀</t>
        </r>
        <r>
          <rPr>
            <sz val="9"/>
            <color indexed="81"/>
            <rFont val="MS P ゴシック"/>
            <family val="3"/>
            <charset val="128"/>
          </rPr>
          <t xml:space="preserve">
</t>
        </r>
      </text>
    </comment>
    <comment ref="L124" authorId="2" shapeId="0" xr:uid="{DA23DF41-AD17-4941-950A-1B6DC6A50869}">
      <text>
        <r>
          <rPr>
            <b/>
            <sz val="9"/>
            <color indexed="81"/>
            <rFont val="MS P ゴシック"/>
            <family val="3"/>
            <charset val="128"/>
          </rPr>
          <t xml:space="preserve">R7.4.1修正
</t>
        </r>
      </text>
    </comment>
    <comment ref="M124" authorId="2" shapeId="0" xr:uid="{F3D034EB-98DB-48F9-A3ED-5EDF8EAA4FC9}">
      <text>
        <r>
          <rPr>
            <b/>
            <sz val="9"/>
            <color indexed="81"/>
            <rFont val="MS P ゴシック"/>
            <family val="3"/>
            <charset val="128"/>
          </rPr>
          <t>R7.4.1　（有）鎌野→（株）キッズネクスト</t>
        </r>
        <r>
          <rPr>
            <sz val="9"/>
            <color indexed="81"/>
            <rFont val="MS P ゴシック"/>
            <family val="3"/>
            <charset val="128"/>
          </rPr>
          <t xml:space="preserve">
</t>
        </r>
      </text>
    </comment>
    <comment ref="N124" authorId="2" shapeId="0" xr:uid="{B1A4646A-F253-430A-BC01-9A213BE922FA}">
      <text>
        <r>
          <rPr>
            <b/>
            <sz val="9"/>
            <color indexed="81"/>
            <rFont val="MS P ゴシック"/>
            <family val="3"/>
            <charset val="128"/>
          </rPr>
          <t>R7.4.1　中央区白旗3-1-4→美浜区真砂4-3-5</t>
        </r>
      </text>
    </comment>
    <comment ref="P124" authorId="2" shapeId="0" xr:uid="{549DC62C-5252-4D29-8EB6-7D0E41B0771A}">
      <text>
        <r>
          <rPr>
            <b/>
            <sz val="9"/>
            <color indexed="81"/>
            <rFont val="MS P ゴシック"/>
            <family val="3"/>
            <charset val="128"/>
          </rPr>
          <t>R7.4.1　鎌野郁美→西村和馬</t>
        </r>
      </text>
    </comment>
    <comment ref="R124" authorId="2" shapeId="0" xr:uid="{C373C6D8-1B58-4678-880F-F38605193412}">
      <text>
        <r>
          <rPr>
            <b/>
            <sz val="9"/>
            <color indexed="81"/>
            <rFont val="MS P ゴシック"/>
            <family val="3"/>
            <charset val="128"/>
          </rPr>
          <t>R7.4.1　中央区白旗3-1-4→美浜区真砂4-3-5</t>
        </r>
      </text>
    </comment>
    <comment ref="T124" authorId="2" shapeId="0" xr:uid="{9858444E-9CBC-432A-818D-64C357B57F75}">
      <text>
        <r>
          <rPr>
            <b/>
            <sz val="9"/>
            <color indexed="81"/>
            <rFont val="MS P ゴシック"/>
            <family val="3"/>
            <charset val="128"/>
          </rPr>
          <t>R7.4.1　鎌野郁美→西村和馬</t>
        </r>
      </text>
    </comment>
    <comment ref="N128" authorId="1" shapeId="0" xr:uid="{8F48EF71-D0CB-48E4-9C07-6C0AFE2B113D}">
      <text>
        <r>
          <rPr>
            <b/>
            <sz val="9"/>
            <color indexed="81"/>
            <rFont val="MS P ゴシック"/>
            <family val="3"/>
            <charset val="128"/>
          </rPr>
          <t>Ｒ6.4.1住所変更</t>
        </r>
      </text>
    </comment>
    <comment ref="R128" authorId="1" shapeId="0" xr:uid="{821CA467-21F9-4A78-AA9B-9028AF4C5282}">
      <text>
        <r>
          <rPr>
            <b/>
            <sz val="9"/>
            <color indexed="81"/>
            <rFont val="MS P ゴシック"/>
            <family val="3"/>
            <charset val="128"/>
          </rPr>
          <t>Ｒ6.4.1住所変更</t>
        </r>
      </text>
    </comment>
    <comment ref="P140" authorId="2" shapeId="0" xr:uid="{8DB22550-3E66-42BF-99D8-9FBF8BD924CA}">
      <text>
        <r>
          <rPr>
            <b/>
            <sz val="9"/>
            <color indexed="81"/>
            <rFont val="MS P ゴシック"/>
            <family val="3"/>
            <charset val="128"/>
          </rPr>
          <t>R7.4.1　小林尚司→伊藤貴紀</t>
        </r>
        <r>
          <rPr>
            <sz val="9"/>
            <color indexed="81"/>
            <rFont val="MS P ゴシック"/>
            <family val="3"/>
            <charset val="128"/>
          </rPr>
          <t xml:space="preserve">
</t>
        </r>
      </text>
    </comment>
    <comment ref="T140" authorId="2" shapeId="0" xr:uid="{DE55CF24-D76A-46C7-9325-E9902DFE5183}">
      <text>
        <r>
          <rPr>
            <b/>
            <sz val="9"/>
            <color indexed="81"/>
            <rFont val="MS P ゴシック"/>
            <family val="3"/>
            <charset val="128"/>
          </rPr>
          <t>R7.4.1　小林尚司→伊藤貴紀</t>
        </r>
        <r>
          <rPr>
            <sz val="9"/>
            <color indexed="81"/>
            <rFont val="MS P ゴシック"/>
            <family val="3"/>
            <charset val="128"/>
          </rPr>
          <t xml:space="preserve">
</t>
        </r>
      </text>
    </comment>
    <comment ref="P141" authorId="2" shapeId="0" xr:uid="{75C81631-8EB6-498F-85CA-89E6EDB70456}">
      <text>
        <r>
          <rPr>
            <b/>
            <sz val="9"/>
            <color indexed="81"/>
            <rFont val="MS P ゴシック"/>
            <family val="3"/>
            <charset val="128"/>
          </rPr>
          <t>R7.4.1　小林尚司→伊藤貴紀</t>
        </r>
        <r>
          <rPr>
            <sz val="9"/>
            <color indexed="81"/>
            <rFont val="MS P ゴシック"/>
            <family val="3"/>
            <charset val="128"/>
          </rPr>
          <t xml:space="preserve">
</t>
        </r>
      </text>
    </comment>
    <comment ref="T141" authorId="2" shapeId="0" xr:uid="{5AB29115-B55C-4DA3-84C8-8457F6C8AE02}">
      <text>
        <r>
          <rPr>
            <b/>
            <sz val="9"/>
            <color indexed="81"/>
            <rFont val="MS P ゴシック"/>
            <family val="3"/>
            <charset val="128"/>
          </rPr>
          <t>R7.4.1　小林尚司→伊藤貴紀</t>
        </r>
        <r>
          <rPr>
            <sz val="9"/>
            <color indexed="81"/>
            <rFont val="MS P ゴシック"/>
            <family val="3"/>
            <charset val="128"/>
          </rPr>
          <t xml:space="preserve">
</t>
        </r>
      </text>
    </comment>
    <comment ref="P163" authorId="2" shapeId="0" xr:uid="{E5768114-C927-4928-B202-864616862425}">
      <text>
        <r>
          <rPr>
            <b/>
            <sz val="9"/>
            <color indexed="81"/>
            <rFont val="MS P ゴシック"/>
            <family val="3"/>
            <charset val="128"/>
          </rPr>
          <t>R7.4.1　小林尚司→伊藤貴紀</t>
        </r>
        <r>
          <rPr>
            <sz val="9"/>
            <color indexed="81"/>
            <rFont val="MS P ゴシック"/>
            <family val="3"/>
            <charset val="128"/>
          </rPr>
          <t xml:space="preserve">
</t>
        </r>
      </text>
    </comment>
    <comment ref="T163" authorId="2" shapeId="0" xr:uid="{98312690-B403-4E35-92F2-AB861566F51A}">
      <text>
        <r>
          <rPr>
            <b/>
            <sz val="9"/>
            <color indexed="81"/>
            <rFont val="MS P ゴシック"/>
            <family val="3"/>
            <charset val="128"/>
          </rPr>
          <t>R7.4.1　小林尚司→伊藤貴紀</t>
        </r>
        <r>
          <rPr>
            <sz val="9"/>
            <color indexed="81"/>
            <rFont val="MS P ゴシック"/>
            <family val="3"/>
            <charset val="128"/>
          </rPr>
          <t xml:space="preserve">
</t>
        </r>
      </text>
    </comment>
    <comment ref="N166" authorId="1" shapeId="0" xr:uid="{957568A2-A86B-442F-A8CD-305F3E53C8D0}">
      <text>
        <r>
          <rPr>
            <b/>
            <sz val="9"/>
            <color indexed="81"/>
            <rFont val="MS P ゴシック"/>
            <family val="3"/>
            <charset val="128"/>
          </rPr>
          <t>Ｒ6.4.1住所変更</t>
        </r>
      </text>
    </comment>
    <comment ref="R166" authorId="1" shapeId="0" xr:uid="{BFF05AF2-B8E8-42E6-9313-CD8706267F28}">
      <text>
        <r>
          <rPr>
            <b/>
            <sz val="9"/>
            <color indexed="81"/>
            <rFont val="MS P ゴシック"/>
            <family val="3"/>
            <charset val="128"/>
          </rPr>
          <t>Ｒ6.4.1住所変更</t>
        </r>
      </text>
    </comment>
    <comment ref="G172" authorId="3" shapeId="0" xr:uid="{28A62F48-1A2A-4A8C-BE88-935046D06E62}">
      <text>
        <r>
          <rPr>
            <b/>
            <sz val="9"/>
            <color indexed="81"/>
            <rFont val="MS P ゴシック"/>
            <family val="3"/>
            <charset val="128"/>
          </rPr>
          <t>小規模時代と一緒</t>
        </r>
      </text>
    </comment>
    <comment ref="P173" authorId="2" shapeId="0" xr:uid="{94796C67-1932-4ABB-A5E7-F41840D06716}">
      <text>
        <r>
          <rPr>
            <b/>
            <sz val="9"/>
            <color indexed="81"/>
            <rFont val="MS P ゴシック"/>
            <family val="3"/>
            <charset val="128"/>
          </rPr>
          <t>R7.4.1　小林尚司→伊藤貴紀</t>
        </r>
        <r>
          <rPr>
            <sz val="9"/>
            <color indexed="81"/>
            <rFont val="MS P ゴシック"/>
            <family val="3"/>
            <charset val="128"/>
          </rPr>
          <t xml:space="preserve">
</t>
        </r>
      </text>
    </comment>
    <comment ref="T173" authorId="2" shapeId="0" xr:uid="{28934091-6551-4E39-A06A-EBFCE5C7EB7A}">
      <text>
        <r>
          <rPr>
            <b/>
            <sz val="9"/>
            <color indexed="81"/>
            <rFont val="MS P ゴシック"/>
            <family val="3"/>
            <charset val="128"/>
          </rPr>
          <t>R7.4.1　小林尚司→伊藤貴紀</t>
        </r>
        <r>
          <rPr>
            <sz val="9"/>
            <color indexed="81"/>
            <rFont val="MS P ゴシック"/>
            <family val="3"/>
            <charset val="128"/>
          </rPr>
          <t xml:space="preserve">
</t>
        </r>
      </text>
    </comment>
    <comment ref="G175" authorId="3" shapeId="0" xr:uid="{9AB0D9AC-98FD-48F0-B65E-B5448081ECB6}">
      <text>
        <r>
          <rPr>
            <sz val="12"/>
            <color indexed="81"/>
            <rFont val="MS P ゴシック"/>
            <family val="3"/>
            <charset val="128"/>
          </rPr>
          <t>WUV43270
👆使用不可</t>
        </r>
      </text>
    </comment>
    <comment ref="M175" authorId="1" shapeId="0" xr:uid="{704D9B0C-8094-4416-8F16-3A5CF497212D}">
      <text>
        <r>
          <rPr>
            <b/>
            <sz val="12"/>
            <color indexed="81"/>
            <rFont val="MS P ゴシック"/>
            <family val="3"/>
            <charset val="128"/>
          </rPr>
          <t>「Kid's」⇒「Kids」へ修正</t>
        </r>
        <r>
          <rPr>
            <b/>
            <sz val="9"/>
            <color indexed="81"/>
            <rFont val="MS P ゴシック"/>
            <family val="3"/>
            <charset val="128"/>
          </rPr>
          <t xml:space="preserve">
誤記のため</t>
        </r>
      </text>
    </comment>
    <comment ref="G228" authorId="0" shapeId="0" xr:uid="{116C6062-E71F-4E23-B045-5069E43A508D}">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P254" authorId="2" shapeId="0" xr:uid="{41914D3B-5700-4F79-8EEA-238B5DEA03D5}">
      <text>
        <r>
          <rPr>
            <b/>
            <sz val="9"/>
            <color indexed="81"/>
            <rFont val="MS P ゴシック"/>
            <family val="3"/>
            <charset val="128"/>
          </rPr>
          <t>R7.4.1　小林尚司→伊藤貴紀</t>
        </r>
      </text>
    </comment>
    <comment ref="T254" authorId="2" shapeId="0" xr:uid="{5138BC8C-3AD8-4E33-9772-5053F049FA3A}">
      <text>
        <r>
          <rPr>
            <b/>
            <sz val="9"/>
            <color indexed="81"/>
            <rFont val="MS P ゴシック"/>
            <family val="3"/>
            <charset val="128"/>
          </rPr>
          <t>R7.4.1　小林尚司→伊藤貴紀</t>
        </r>
      </text>
    </comment>
    <comment ref="P263" authorId="1" shapeId="0" xr:uid="{1B30E2B1-41BB-44EA-A440-F47A1867ACC8}">
      <text>
        <r>
          <rPr>
            <b/>
            <sz val="9"/>
            <color indexed="81"/>
            <rFont val="MS P ゴシック"/>
            <family val="3"/>
            <charset val="128"/>
          </rPr>
          <t>R7.4.1～代表者変更</t>
        </r>
      </text>
    </comment>
    <comment ref="T263" authorId="1" shapeId="0" xr:uid="{971082EB-83F6-4D88-B739-DDE3EDBF42C0}">
      <text>
        <r>
          <rPr>
            <b/>
            <sz val="9"/>
            <color indexed="81"/>
            <rFont val="MS P ゴシック"/>
            <family val="3"/>
            <charset val="128"/>
          </rPr>
          <t>R7.4.1～代表者変更</t>
        </r>
      </text>
    </comment>
    <comment ref="G304" authorId="3" shapeId="0" xr:uid="{AEE4299F-5442-4093-B35B-BDF223BB11CC}">
      <text>
        <r>
          <rPr>
            <sz val="12"/>
            <color indexed="81"/>
            <rFont val="MS P ゴシック"/>
            <family val="3"/>
            <charset val="128"/>
          </rPr>
          <t>NWO95194
👆使用不可</t>
        </r>
      </text>
    </comment>
    <comment ref="P317" authorId="1" shapeId="0" xr:uid="{A978AD9A-3257-4808-A82B-2F48A5029130}">
      <text>
        <r>
          <rPr>
            <b/>
            <sz val="9"/>
            <color indexed="81"/>
            <rFont val="MS P ゴシック"/>
            <family val="3"/>
            <charset val="128"/>
          </rPr>
          <t>Ｒ6.4.1～代表者変更
「赤木茂則」⇒「井上大輔」</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O6" authorId="0" shapeId="0" xr:uid="{001FC250-D863-4E74-B018-B944C48DC237}">
      <text>
        <r>
          <rPr>
            <b/>
            <sz val="9"/>
            <color indexed="81"/>
            <rFont val="MS P ゴシック"/>
            <family val="3"/>
            <charset val="128"/>
          </rPr>
          <t>派遣職員の場合は、「派遣」を入力してください。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亮介</author>
  </authors>
  <commentList>
    <comment ref="F8" authorId="0" shapeId="0" xr:uid="{00000000-0006-0000-0600-000001000000}">
      <text>
        <r>
          <rPr>
            <b/>
            <sz val="12"/>
            <color indexed="81"/>
            <rFont val="ＭＳ Ｐゴシック"/>
            <family val="3"/>
            <charset val="128"/>
          </rPr>
          <t xml:space="preserve">千葉市手当支給に伴う法定福利費の増額分を月毎に記載して下さい。
記載漏れがあると、補助額が少額になるおそれがありますので、必ず記載してください。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亮介</author>
  </authors>
  <commentList>
    <comment ref="G22" authorId="0" shapeId="0" xr:uid="{00000000-0006-0000-0900-000001000000}">
      <text>
        <r>
          <rPr>
            <b/>
            <sz val="11"/>
            <color indexed="81"/>
            <rFont val="ＭＳ Ｐゴシック"/>
            <family val="3"/>
            <charset val="128"/>
          </rPr>
          <t>実績が既支給額を下回った場合(マイナスの場合)は補助金返還となります。
例年、５月中旬までにお振込みいただきますので、ご準備をお願いいたします。</t>
        </r>
      </text>
    </comment>
  </commentList>
</comments>
</file>

<file path=xl/sharedStrings.xml><?xml version="1.0" encoding="utf-8"?>
<sst xmlns="http://schemas.openxmlformats.org/spreadsheetml/2006/main" count="5466" uniqueCount="2383">
  <si>
    <t>職　種</t>
    <rPh sb="0" eb="3">
      <t>ショクシュ</t>
    </rPh>
    <phoneticPr fontId="10"/>
  </si>
  <si>
    <t>勤務形態</t>
    <rPh sb="0" eb="2">
      <t>キンム</t>
    </rPh>
    <rPh sb="2" eb="4">
      <t>ケイタイ</t>
    </rPh>
    <phoneticPr fontId="10"/>
  </si>
  <si>
    <t>氏名</t>
    <rPh sb="0" eb="2">
      <t>シメイ</t>
    </rPh>
    <phoneticPr fontId="10"/>
  </si>
  <si>
    <t>性別</t>
    <rPh sb="0" eb="2">
      <t>セイベツ</t>
    </rPh>
    <phoneticPr fontId="10"/>
  </si>
  <si>
    <t>年齢（歳）</t>
    <rPh sb="0" eb="2">
      <t>ネンレイ</t>
    </rPh>
    <rPh sb="3" eb="4">
      <t>サイ</t>
    </rPh>
    <phoneticPr fontId="10"/>
  </si>
  <si>
    <t>保育士
資格
有･無</t>
    <rPh sb="0" eb="3">
      <t>ホイクシ</t>
    </rPh>
    <rPh sb="4" eb="6">
      <t>シカク</t>
    </rPh>
    <rPh sb="7" eb="10">
      <t>ウム</t>
    </rPh>
    <phoneticPr fontId="10"/>
  </si>
  <si>
    <t>その他資格</t>
    <rPh sb="0" eb="3">
      <t>ソノタ</t>
    </rPh>
    <rPh sb="3" eb="5">
      <t>シカク</t>
    </rPh>
    <phoneticPr fontId="10"/>
  </si>
  <si>
    <t>備考</t>
    <rPh sb="0" eb="2">
      <t>ビコウ</t>
    </rPh>
    <phoneticPr fontId="10"/>
  </si>
  <si>
    <t>園長</t>
    <rPh sb="0" eb="2">
      <t>エンチョウ</t>
    </rPh>
    <phoneticPr fontId="6"/>
  </si>
  <si>
    <t>保育補助</t>
    <rPh sb="0" eb="2">
      <t>ホイク</t>
    </rPh>
    <rPh sb="2" eb="4">
      <t>ホジョ</t>
    </rPh>
    <phoneticPr fontId="4"/>
  </si>
  <si>
    <t>調理員</t>
    <rPh sb="0" eb="3">
      <t>チョウリイン</t>
    </rPh>
    <phoneticPr fontId="4"/>
  </si>
  <si>
    <t>計</t>
    <rPh sb="0" eb="1">
      <t>ケイ</t>
    </rPh>
    <phoneticPr fontId="10"/>
  </si>
  <si>
    <t>※　　勤務形態について</t>
    <rPh sb="3" eb="5">
      <t>キンム</t>
    </rPh>
    <rPh sb="5" eb="6">
      <t>ケイ</t>
    </rPh>
    <rPh sb="6" eb="7">
      <t>タイ</t>
    </rPh>
    <phoneticPr fontId="10"/>
  </si>
  <si>
    <t>正     ：  正規職員</t>
    <rPh sb="0" eb="1">
      <t>セイ</t>
    </rPh>
    <rPh sb="9" eb="11">
      <t>セイキ</t>
    </rPh>
    <rPh sb="11" eb="13">
      <t>ショクイン</t>
    </rPh>
    <phoneticPr fontId="10"/>
  </si>
  <si>
    <t>正</t>
    <rPh sb="0" eb="1">
      <t>セイ</t>
    </rPh>
    <phoneticPr fontId="6"/>
  </si>
  <si>
    <t>常</t>
    <rPh sb="0" eb="1">
      <t>ツネ</t>
    </rPh>
    <phoneticPr fontId="6"/>
  </si>
  <si>
    <t>男</t>
    <rPh sb="0" eb="1">
      <t>オトコ</t>
    </rPh>
    <phoneticPr fontId="6"/>
  </si>
  <si>
    <t>有</t>
    <rPh sb="0" eb="1">
      <t>ア</t>
    </rPh>
    <phoneticPr fontId="6"/>
  </si>
  <si>
    <t>女</t>
    <rPh sb="0" eb="1">
      <t>オンナ</t>
    </rPh>
    <phoneticPr fontId="6"/>
  </si>
  <si>
    <t>無</t>
    <rPh sb="0" eb="1">
      <t>ナ</t>
    </rPh>
    <phoneticPr fontId="6"/>
  </si>
  <si>
    <t>非</t>
    <rPh sb="0" eb="1">
      <t>ヒ</t>
    </rPh>
    <phoneticPr fontId="6"/>
  </si>
  <si>
    <t>※　　備考欄に、補助金該当項目及び育児休暇取得の有無等を記載してください。</t>
    <rPh sb="3" eb="6">
      <t>ビコウラン</t>
    </rPh>
    <rPh sb="8" eb="11">
      <t>ホジョキン</t>
    </rPh>
    <rPh sb="11" eb="13">
      <t>ガイトウ</t>
    </rPh>
    <rPh sb="13" eb="15">
      <t>コウモク</t>
    </rPh>
    <rPh sb="15" eb="16">
      <t>オヨ</t>
    </rPh>
    <rPh sb="17" eb="19">
      <t>イクジ</t>
    </rPh>
    <rPh sb="19" eb="21">
      <t>キュウカ</t>
    </rPh>
    <rPh sb="21" eb="23">
      <t>シュトク</t>
    </rPh>
    <rPh sb="24" eb="26">
      <t>ウム</t>
    </rPh>
    <rPh sb="26" eb="27">
      <t>トウ</t>
    </rPh>
    <rPh sb="28" eb="30">
      <t>キサイ</t>
    </rPh>
    <phoneticPr fontId="6"/>
  </si>
  <si>
    <t>退職等
年月日</t>
    <rPh sb="0" eb="2">
      <t>タイショク</t>
    </rPh>
    <rPh sb="2" eb="3">
      <t>トウ</t>
    </rPh>
    <rPh sb="4" eb="7">
      <t>ネンガッピ</t>
    </rPh>
    <phoneticPr fontId="10"/>
  </si>
  <si>
    <t>4月</t>
    <rPh sb="1" eb="2">
      <t>ガツ</t>
    </rPh>
    <phoneticPr fontId="1"/>
  </si>
  <si>
    <t>5月</t>
  </si>
  <si>
    <t>6月</t>
  </si>
  <si>
    <t>7月</t>
  </si>
  <si>
    <t>8月</t>
  </si>
  <si>
    <t>9月</t>
  </si>
  <si>
    <t>10月</t>
  </si>
  <si>
    <t>11月</t>
  </si>
  <si>
    <t>12月</t>
  </si>
  <si>
    <t>1月</t>
  </si>
  <si>
    <t>2月</t>
  </si>
  <si>
    <t>3月</t>
  </si>
  <si>
    <t>正</t>
    <rPh sb="0" eb="1">
      <t>タダ</t>
    </rPh>
    <phoneticPr fontId="10"/>
  </si>
  <si>
    <t>常</t>
    <rPh sb="0" eb="1">
      <t>ジョウ</t>
    </rPh>
    <phoneticPr fontId="10"/>
  </si>
  <si>
    <t>男</t>
    <rPh sb="0" eb="1">
      <t>オトコ</t>
    </rPh>
    <phoneticPr fontId="10"/>
  </si>
  <si>
    <t>有</t>
    <rPh sb="0" eb="1">
      <t>アリ</t>
    </rPh>
    <phoneticPr fontId="10"/>
  </si>
  <si>
    <t>正</t>
    <rPh sb="0" eb="1">
      <t>セイ</t>
    </rPh>
    <phoneticPr fontId="10"/>
  </si>
  <si>
    <t>女</t>
    <rPh sb="0" eb="1">
      <t>オンナ</t>
    </rPh>
    <phoneticPr fontId="10"/>
  </si>
  <si>
    <t>無</t>
    <rPh sb="0" eb="1">
      <t>ナシ</t>
    </rPh>
    <phoneticPr fontId="10"/>
  </si>
  <si>
    <t>職種</t>
    <rPh sb="0" eb="2">
      <t>ショクシュ</t>
    </rPh>
    <phoneticPr fontId="1"/>
  </si>
  <si>
    <t>勤務形態</t>
    <rPh sb="0" eb="2">
      <t>キンム</t>
    </rPh>
    <rPh sb="2" eb="4">
      <t>ケイタイ</t>
    </rPh>
    <phoneticPr fontId="1"/>
  </si>
  <si>
    <t>選択</t>
    <rPh sb="0" eb="2">
      <t>センタク</t>
    </rPh>
    <phoneticPr fontId="1"/>
  </si>
  <si>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6"/>
  </si>
  <si>
    <t>パート  ：  正規職員以外</t>
    <rPh sb="8" eb="10">
      <t>セイキ</t>
    </rPh>
    <rPh sb="10" eb="12">
      <t>ショクイン</t>
    </rPh>
    <rPh sb="12" eb="14">
      <t>イガイ</t>
    </rPh>
    <phoneticPr fontId="10"/>
  </si>
  <si>
    <t>常     ：  1日6時間以上かつ月20日以上の勤務を行う職員</t>
    <rPh sb="0" eb="1">
      <t>ジョウ</t>
    </rPh>
    <rPh sb="10" eb="11">
      <t>ニチ</t>
    </rPh>
    <rPh sb="12" eb="14">
      <t>ジカン</t>
    </rPh>
    <rPh sb="14" eb="16">
      <t>イジョウ</t>
    </rPh>
    <rPh sb="18" eb="19">
      <t>ツキ</t>
    </rPh>
    <rPh sb="21" eb="22">
      <t>ニチ</t>
    </rPh>
    <rPh sb="22" eb="24">
      <t>イジョウ</t>
    </rPh>
    <rPh sb="25" eb="27">
      <t>キンム</t>
    </rPh>
    <rPh sb="28" eb="29">
      <t>オコナ</t>
    </rPh>
    <rPh sb="30" eb="32">
      <t>ショクイン</t>
    </rPh>
    <phoneticPr fontId="10"/>
  </si>
  <si>
    <t>非     ：  1日6時間未満または月20日未満の勤務を行う職員</t>
    <rPh sb="0" eb="1">
      <t>ヒ</t>
    </rPh>
    <rPh sb="10" eb="11">
      <t>ニチ</t>
    </rPh>
    <rPh sb="12" eb="14">
      <t>ジカン</t>
    </rPh>
    <rPh sb="14" eb="16">
      <t>ミマン</t>
    </rPh>
    <rPh sb="19" eb="20">
      <t>ツキ</t>
    </rPh>
    <rPh sb="22" eb="23">
      <t>ニチ</t>
    </rPh>
    <rPh sb="23" eb="25">
      <t>ミマン</t>
    </rPh>
    <rPh sb="26" eb="28">
      <t>キンム</t>
    </rPh>
    <rPh sb="29" eb="30">
      <t>オコナ</t>
    </rPh>
    <rPh sb="31" eb="33">
      <t>ショクイン</t>
    </rPh>
    <phoneticPr fontId="10"/>
  </si>
  <si>
    <t>要件緩和適用開始日</t>
    <rPh sb="0" eb="2">
      <t>ヨウケン</t>
    </rPh>
    <rPh sb="2" eb="4">
      <t>カンワ</t>
    </rPh>
    <rPh sb="4" eb="6">
      <t>テキヨウ</t>
    </rPh>
    <rPh sb="6" eb="8">
      <t>カイシ</t>
    </rPh>
    <rPh sb="8" eb="9">
      <t>ビ</t>
    </rPh>
    <phoneticPr fontId="1"/>
  </si>
  <si>
    <t>パート</t>
    <phoneticPr fontId="6"/>
  </si>
  <si>
    <t>要件緩和対象</t>
    <rPh sb="0" eb="2">
      <t>ヨウケン</t>
    </rPh>
    <rPh sb="2" eb="4">
      <t>カンワ</t>
    </rPh>
    <rPh sb="4" eb="6">
      <t>タイショウ</t>
    </rPh>
    <phoneticPr fontId="1"/>
  </si>
  <si>
    <t>給与改善対象者</t>
    <rPh sb="0" eb="2">
      <t>キュウヨ</t>
    </rPh>
    <rPh sb="2" eb="4">
      <t>カイゼン</t>
    </rPh>
    <rPh sb="4" eb="7">
      <t>タイショウシャ</t>
    </rPh>
    <phoneticPr fontId="1"/>
  </si>
  <si>
    <t>○</t>
  </si>
  <si>
    <t>採用等
年月日</t>
    <rPh sb="0" eb="2">
      <t>サイヨウ</t>
    </rPh>
    <rPh sb="2" eb="3">
      <t>トウ</t>
    </rPh>
    <rPh sb="4" eb="7">
      <t>ネンガッピ</t>
    </rPh>
    <phoneticPr fontId="10"/>
  </si>
  <si>
    <t>パート</t>
  </si>
  <si>
    <t>みなし保育士</t>
    <rPh sb="3" eb="6">
      <t>ホイクシ</t>
    </rPh>
    <phoneticPr fontId="1"/>
  </si>
  <si>
    <t>計</t>
    <rPh sb="0" eb="1">
      <t>ケイ</t>
    </rPh>
    <phoneticPr fontId="1"/>
  </si>
  <si>
    <t>対象</t>
    <rPh sb="0" eb="2">
      <t>タイショウ</t>
    </rPh>
    <phoneticPr fontId="4"/>
  </si>
  <si>
    <t>合　　　　　　　計</t>
    <rPh sb="0" eb="1">
      <t>ゴウ</t>
    </rPh>
    <rPh sb="8" eb="9">
      <t>ケイ</t>
    </rPh>
    <phoneticPr fontId="4"/>
  </si>
  <si>
    <t>正規職員保育士</t>
    <rPh sb="0" eb="2">
      <t>セイキ</t>
    </rPh>
    <rPh sb="2" eb="4">
      <t>ショクイン</t>
    </rPh>
    <rPh sb="4" eb="7">
      <t>ホイクシ</t>
    </rPh>
    <phoneticPr fontId="4"/>
  </si>
  <si>
    <t>人数</t>
    <rPh sb="0" eb="2">
      <t>ニンズウ</t>
    </rPh>
    <phoneticPr fontId="1"/>
  </si>
  <si>
    <t>合計</t>
    <rPh sb="0" eb="2">
      <t>ゴウケイ</t>
    </rPh>
    <phoneticPr fontId="1"/>
  </si>
  <si>
    <t>月</t>
    <rPh sb="0" eb="1">
      <t>ツキ</t>
    </rPh>
    <phoneticPr fontId="1"/>
  </si>
  <si>
    <t>職　　種</t>
    <rPh sb="0" eb="1">
      <t>ショク</t>
    </rPh>
    <rPh sb="3" eb="4">
      <t>タネ</t>
    </rPh>
    <phoneticPr fontId="4"/>
  </si>
  <si>
    <t>A</t>
  </si>
  <si>
    <t>B</t>
  </si>
  <si>
    <t>C</t>
  </si>
  <si>
    <t>D</t>
  </si>
  <si>
    <t>E</t>
  </si>
  <si>
    <t>F</t>
  </si>
  <si>
    <t>G</t>
  </si>
  <si>
    <t>H</t>
  </si>
  <si>
    <t>I</t>
  </si>
  <si>
    <t>看護師</t>
    <rPh sb="0" eb="3">
      <t>カンゴシ</t>
    </rPh>
    <phoneticPr fontId="1"/>
  </si>
  <si>
    <t>J</t>
  </si>
  <si>
    <t>K</t>
  </si>
  <si>
    <t>L</t>
  </si>
  <si>
    <t>M</t>
  </si>
  <si>
    <t>N</t>
  </si>
  <si>
    <t>O</t>
  </si>
  <si>
    <t>P</t>
  </si>
  <si>
    <t>Q</t>
  </si>
  <si>
    <t>R</t>
  </si>
  <si>
    <t>S</t>
  </si>
  <si>
    <t>T</t>
  </si>
  <si>
    <t>U</t>
  </si>
  <si>
    <t>V</t>
  </si>
  <si>
    <t>X</t>
  </si>
  <si>
    <t>Y</t>
  </si>
  <si>
    <t>幼稚園1種</t>
    <rPh sb="0" eb="3">
      <t>ヨウチエン</t>
    </rPh>
    <rPh sb="4" eb="5">
      <t>シュ</t>
    </rPh>
    <phoneticPr fontId="1"/>
  </si>
  <si>
    <t>みなし保育士（要件緩和対象、保健師・看護師・准看護師）</t>
    <rPh sb="3" eb="6">
      <t>ホイクシ</t>
    </rPh>
    <rPh sb="7" eb="9">
      <t>ヨウケン</t>
    </rPh>
    <rPh sb="9" eb="11">
      <t>カンワ</t>
    </rPh>
    <rPh sb="11" eb="13">
      <t>タイショウ</t>
    </rPh>
    <rPh sb="14" eb="17">
      <t>ホケンシ</t>
    </rPh>
    <rPh sb="18" eb="21">
      <t>カンゴシ</t>
    </rPh>
    <rPh sb="22" eb="26">
      <t>ジュンカンゴシ</t>
    </rPh>
    <phoneticPr fontId="4"/>
  </si>
  <si>
    <t>看護師（みなし以外）</t>
    <rPh sb="0" eb="3">
      <t>カンゴシ</t>
    </rPh>
    <rPh sb="7" eb="9">
      <t>イガイ</t>
    </rPh>
    <phoneticPr fontId="6"/>
  </si>
  <si>
    <t>看護師</t>
    <rPh sb="0" eb="3">
      <t>カンゴシ</t>
    </rPh>
    <phoneticPr fontId="4"/>
  </si>
  <si>
    <t>準保育士、短時間保育士（延長時間含めると常勤）</t>
    <rPh sb="0" eb="4">
      <t>ジュンホイクシ</t>
    </rPh>
    <rPh sb="5" eb="8">
      <t>タンジカン</t>
    </rPh>
    <rPh sb="8" eb="11">
      <t>ホイクシ</t>
    </rPh>
    <rPh sb="12" eb="14">
      <t>エンチョウ</t>
    </rPh>
    <rPh sb="14" eb="16">
      <t>ジカン</t>
    </rPh>
    <rPh sb="16" eb="17">
      <t>フク</t>
    </rPh>
    <rPh sb="20" eb="22">
      <t>ジョウキン</t>
    </rPh>
    <phoneticPr fontId="1"/>
  </si>
  <si>
    <t>民間保育施設職員現況調書</t>
    <rPh sb="0" eb="2">
      <t>ミンカン</t>
    </rPh>
    <rPh sb="2" eb="4">
      <t>ホイク</t>
    </rPh>
    <rPh sb="4" eb="6">
      <t>シセツ</t>
    </rPh>
    <rPh sb="6" eb="8">
      <t>ショクイン</t>
    </rPh>
    <rPh sb="7" eb="8">
      <t>テイショク</t>
    </rPh>
    <rPh sb="8" eb="10">
      <t>ゲンキョウ</t>
    </rPh>
    <rPh sb="10" eb="12">
      <t>チョウショ</t>
    </rPh>
    <phoneticPr fontId="10"/>
  </si>
  <si>
    <t>県補助対象</t>
    <rPh sb="0" eb="1">
      <t>ケン</t>
    </rPh>
    <rPh sb="1" eb="3">
      <t>ホジョ</t>
    </rPh>
    <rPh sb="3" eb="5">
      <t>タイショウ</t>
    </rPh>
    <phoneticPr fontId="1"/>
  </si>
  <si>
    <t>市補助分</t>
    <rPh sb="0" eb="1">
      <t>シ</t>
    </rPh>
    <rPh sb="1" eb="3">
      <t>ホジョ</t>
    </rPh>
    <rPh sb="3" eb="4">
      <t>ブン</t>
    </rPh>
    <phoneticPr fontId="1"/>
  </si>
  <si>
    <t>県補助分</t>
    <rPh sb="0" eb="1">
      <t>ケン</t>
    </rPh>
    <rPh sb="1" eb="3">
      <t>ホジョ</t>
    </rPh>
    <rPh sb="3" eb="4">
      <t>ブン</t>
    </rPh>
    <phoneticPr fontId="1"/>
  </si>
  <si>
    <t>（あて先）　千 葉 市 長</t>
    <rPh sb="3" eb="4">
      <t>サキ</t>
    </rPh>
    <rPh sb="6" eb="7">
      <t>セン</t>
    </rPh>
    <rPh sb="8" eb="9">
      <t>ハ</t>
    </rPh>
    <rPh sb="10" eb="11">
      <t>シ</t>
    </rPh>
    <rPh sb="12" eb="13">
      <t>チョウ</t>
    </rPh>
    <phoneticPr fontId="10"/>
  </si>
  <si>
    <t>住所</t>
    <rPh sb="0" eb="2">
      <t>ジュウショ</t>
    </rPh>
    <phoneticPr fontId="4"/>
  </si>
  <si>
    <t>法人名</t>
    <rPh sb="0" eb="2">
      <t>ホウジン</t>
    </rPh>
    <rPh sb="2" eb="3">
      <t>メイ</t>
    </rPh>
    <phoneticPr fontId="4"/>
  </si>
  <si>
    <t>代表者職氏名</t>
    <rPh sb="0" eb="3">
      <t>ダイヒョウシャ</t>
    </rPh>
    <rPh sb="3" eb="4">
      <t>ショク</t>
    </rPh>
    <rPh sb="4" eb="6">
      <t>シメイ</t>
    </rPh>
    <phoneticPr fontId="4"/>
  </si>
  <si>
    <t>　</t>
    <phoneticPr fontId="10"/>
  </si>
  <si>
    <t>円</t>
    <rPh sb="0" eb="1">
      <t>エン</t>
    </rPh>
    <phoneticPr fontId="10"/>
  </si>
  <si>
    <t>　</t>
    <phoneticPr fontId="10"/>
  </si>
  <si>
    <t>（施設等名）</t>
    <rPh sb="1" eb="3">
      <t>シセツ</t>
    </rPh>
    <rPh sb="3" eb="4">
      <t>トウ</t>
    </rPh>
    <rPh sb="4" eb="5">
      <t>メイ</t>
    </rPh>
    <rPh sb="5" eb="6">
      <t>ヤスナ</t>
    </rPh>
    <phoneticPr fontId="4"/>
  </si>
  <si>
    <t>・職員現況調書</t>
    <rPh sb="1" eb="3">
      <t>ショクイン</t>
    </rPh>
    <rPh sb="3" eb="5">
      <t>ゲンキョウ</t>
    </rPh>
    <rPh sb="5" eb="7">
      <t>チョウショ</t>
    </rPh>
    <phoneticPr fontId="1"/>
  </si>
  <si>
    <t>対象人数
A</t>
    <rPh sb="0" eb="2">
      <t>タイショウ</t>
    </rPh>
    <rPh sb="2" eb="4">
      <t>ニンズウ</t>
    </rPh>
    <phoneticPr fontId="1"/>
  </si>
  <si>
    <t>千葉市手当額計
B＝A×月額</t>
    <rPh sb="0" eb="3">
      <t>ｔ</t>
    </rPh>
    <rPh sb="3" eb="5">
      <t>テアテ</t>
    </rPh>
    <rPh sb="5" eb="6">
      <t>ガク</t>
    </rPh>
    <rPh sb="6" eb="7">
      <t>ケイ</t>
    </rPh>
    <rPh sb="12" eb="14">
      <t>ゲツガク</t>
    </rPh>
    <phoneticPr fontId="1"/>
  </si>
  <si>
    <t>法定福利費
の増　計
C</t>
    <rPh sb="0" eb="2">
      <t>ホウテイ</t>
    </rPh>
    <rPh sb="2" eb="4">
      <t>フクリ</t>
    </rPh>
    <rPh sb="4" eb="5">
      <t>ヒ</t>
    </rPh>
    <rPh sb="7" eb="8">
      <t>ゾウ</t>
    </rPh>
    <rPh sb="9" eb="10">
      <t>ケイ</t>
    </rPh>
    <phoneticPr fontId="1"/>
  </si>
  <si>
    <t>合計
D=B＋C</t>
    <rPh sb="0" eb="2">
      <t>ゴウケイ</t>
    </rPh>
    <phoneticPr fontId="1"/>
  </si>
  <si>
    <t>補助額
DとEの少ない方</t>
    <rPh sb="0" eb="2">
      <t>ホジョ</t>
    </rPh>
    <rPh sb="2" eb="3">
      <t>ガク</t>
    </rPh>
    <rPh sb="8" eb="9">
      <t>スク</t>
    </rPh>
    <rPh sb="11" eb="12">
      <t>ホウ</t>
    </rPh>
    <phoneticPr fontId="1"/>
  </si>
  <si>
    <t>法定福利費
比率
C÷B</t>
    <rPh sb="0" eb="2">
      <t>ホウテイ</t>
    </rPh>
    <rPh sb="2" eb="4">
      <t>フクリ</t>
    </rPh>
    <rPh sb="4" eb="5">
      <t>ヒ</t>
    </rPh>
    <rPh sb="6" eb="8">
      <t>ヒリツ</t>
    </rPh>
    <phoneticPr fontId="1"/>
  </si>
  <si>
    <t>千葉市手当額単価
（法定福利費除く）</t>
    <rPh sb="0" eb="3">
      <t>チバシ</t>
    </rPh>
    <rPh sb="3" eb="5">
      <t>テアテ</t>
    </rPh>
    <rPh sb="5" eb="6">
      <t>ガク</t>
    </rPh>
    <rPh sb="6" eb="8">
      <t>タンカ</t>
    </rPh>
    <rPh sb="10" eb="12">
      <t>ホウテイ</t>
    </rPh>
    <rPh sb="12" eb="14">
      <t>フクリ</t>
    </rPh>
    <rPh sb="14" eb="15">
      <t>ヒ</t>
    </rPh>
    <rPh sb="15" eb="16">
      <t>ノゾ</t>
    </rPh>
    <phoneticPr fontId="1"/>
  </si>
  <si>
    <t>千葉市手当額合計
（法定福利費除く）</t>
    <rPh sb="0" eb="3">
      <t>チバシ</t>
    </rPh>
    <rPh sb="3" eb="5">
      <t>テアテ</t>
    </rPh>
    <rPh sb="5" eb="6">
      <t>ガク</t>
    </rPh>
    <rPh sb="6" eb="8">
      <t>ゴウケイ</t>
    </rPh>
    <rPh sb="10" eb="12">
      <t>ホウテイ</t>
    </rPh>
    <rPh sb="12" eb="14">
      <t>フクリ</t>
    </rPh>
    <rPh sb="14" eb="15">
      <t>ヒ</t>
    </rPh>
    <rPh sb="15" eb="16">
      <t>ノゾ</t>
    </rPh>
    <phoneticPr fontId="4"/>
  </si>
  <si>
    <t>（様式第４号）</t>
    <rPh sb="3" eb="4">
      <t>ダイ</t>
    </rPh>
    <phoneticPr fontId="10"/>
  </si>
  <si>
    <t>千葉市保育士等給与改善事業補助金変更交付申請書</t>
    <rPh sb="3" eb="6">
      <t>ｈｓ</t>
    </rPh>
    <rPh sb="6" eb="7">
      <t>トウ</t>
    </rPh>
    <rPh sb="7" eb="9">
      <t>キュウヨ</t>
    </rPh>
    <rPh sb="9" eb="11">
      <t>カイゼン</t>
    </rPh>
    <rPh sb="11" eb="13">
      <t>ジギョウ</t>
    </rPh>
    <rPh sb="13" eb="16">
      <t>ｈｊｋ</t>
    </rPh>
    <rPh sb="16" eb="18">
      <t>ヘンコウ</t>
    </rPh>
    <rPh sb="18" eb="20">
      <t>コウフ</t>
    </rPh>
    <rPh sb="20" eb="23">
      <t>シンセイショ</t>
    </rPh>
    <phoneticPr fontId="4"/>
  </si>
  <si>
    <t>　　１　変更交付申請額</t>
    <rPh sb="4" eb="6">
      <t>ヘンコウ</t>
    </rPh>
    <rPh sb="6" eb="8">
      <t>コウフ</t>
    </rPh>
    <rPh sb="8" eb="10">
      <t>シンセイ</t>
    </rPh>
    <rPh sb="10" eb="11">
      <t>ガク</t>
    </rPh>
    <phoneticPr fontId="10"/>
  </si>
  <si>
    <t>　　２　変更理由</t>
    <rPh sb="4" eb="6">
      <t>ヘンコウ</t>
    </rPh>
    <rPh sb="6" eb="8">
      <t>リユウ</t>
    </rPh>
    <phoneticPr fontId="10"/>
  </si>
  <si>
    <t>　　３　添付書類</t>
    <rPh sb="4" eb="6">
      <t>テンプ</t>
    </rPh>
    <rPh sb="6" eb="8">
      <t>ショルイ</t>
    </rPh>
    <phoneticPr fontId="10"/>
  </si>
  <si>
    <t>・給与改善費算出内訳表（１）（２）</t>
    <rPh sb="1" eb="3">
      <t>キュウヨ</t>
    </rPh>
    <rPh sb="3" eb="5">
      <t>カイゼン</t>
    </rPh>
    <rPh sb="5" eb="6">
      <t>ヒ</t>
    </rPh>
    <rPh sb="6" eb="8">
      <t>サンシュツ</t>
    </rPh>
    <rPh sb="8" eb="10">
      <t>ウチワケ</t>
    </rPh>
    <rPh sb="10" eb="11">
      <t>ヒョウ</t>
    </rPh>
    <phoneticPr fontId="1"/>
  </si>
  <si>
    <t>・賃金台帳の写し</t>
    <rPh sb="1" eb="3">
      <t>チンギン</t>
    </rPh>
    <rPh sb="3" eb="5">
      <t>ダイチョウ</t>
    </rPh>
    <rPh sb="6" eb="7">
      <t>ウツ</t>
    </rPh>
    <phoneticPr fontId="1"/>
  </si>
  <si>
    <t>給与改善費算出内訳表（１）</t>
    <rPh sb="0" eb="2">
      <t>キュウヨ</t>
    </rPh>
    <rPh sb="2" eb="4">
      <t>カイゼン</t>
    </rPh>
    <rPh sb="4" eb="5">
      <t>ヒ</t>
    </rPh>
    <rPh sb="5" eb="7">
      <t>サンシュツ</t>
    </rPh>
    <rPh sb="7" eb="9">
      <t>ウチワケ</t>
    </rPh>
    <rPh sb="9" eb="10">
      <t>ヒョウ</t>
    </rPh>
    <phoneticPr fontId="4"/>
  </si>
  <si>
    <t>給与改善費算出内訳表（２）（法定福利費含む）</t>
    <rPh sb="0" eb="2">
      <t>キュウヨ</t>
    </rPh>
    <rPh sb="2" eb="4">
      <t>カイゼン</t>
    </rPh>
    <rPh sb="4" eb="5">
      <t>ヒ</t>
    </rPh>
    <rPh sb="5" eb="7">
      <t>サンシュツ</t>
    </rPh>
    <rPh sb="7" eb="9">
      <t>ウチワケ</t>
    </rPh>
    <rPh sb="9" eb="10">
      <t>ヒョウ</t>
    </rPh>
    <rPh sb="14" eb="16">
      <t>ホウテイ</t>
    </rPh>
    <rPh sb="16" eb="18">
      <t>フクリ</t>
    </rPh>
    <rPh sb="18" eb="19">
      <t>ヒ</t>
    </rPh>
    <rPh sb="19" eb="20">
      <t>フク</t>
    </rPh>
    <phoneticPr fontId="1"/>
  </si>
  <si>
    <t>（様式第７号）</t>
    <rPh sb="3" eb="4">
      <t>ダイ</t>
    </rPh>
    <phoneticPr fontId="10"/>
  </si>
  <si>
    <t>　　１　補助金の交付決定額</t>
    <rPh sb="4" eb="7">
      <t>ホジョキン</t>
    </rPh>
    <rPh sb="8" eb="10">
      <t>コウフ</t>
    </rPh>
    <rPh sb="10" eb="12">
      <t>ケッテイ</t>
    </rPh>
    <rPh sb="12" eb="13">
      <t>ガク</t>
    </rPh>
    <phoneticPr fontId="10"/>
  </si>
  <si>
    <t>　　２　補助金の既交付額</t>
    <rPh sb="4" eb="7">
      <t>ホジョキン</t>
    </rPh>
    <rPh sb="8" eb="9">
      <t>キ</t>
    </rPh>
    <rPh sb="9" eb="12">
      <t>コウフガク</t>
    </rPh>
    <phoneticPr fontId="10"/>
  </si>
  <si>
    <t>　　３　補助金の経費精算額</t>
    <rPh sb="4" eb="7">
      <t>ホジョキン</t>
    </rPh>
    <rPh sb="8" eb="10">
      <t>ケイヒ</t>
    </rPh>
    <rPh sb="10" eb="13">
      <t>セイサンガク</t>
    </rPh>
    <phoneticPr fontId="10"/>
  </si>
  <si>
    <t>：補助対象者の勤務実績及び手当支給額が当初決定時から変更となったため。</t>
    <rPh sb="1" eb="3">
      <t>ホジョ</t>
    </rPh>
    <rPh sb="3" eb="5">
      <t>タイショウ</t>
    </rPh>
    <rPh sb="5" eb="6">
      <t>シャ</t>
    </rPh>
    <rPh sb="7" eb="9">
      <t>キンム</t>
    </rPh>
    <rPh sb="9" eb="11">
      <t>ジッセキ</t>
    </rPh>
    <rPh sb="11" eb="12">
      <t>オヨ</t>
    </rPh>
    <rPh sb="13" eb="15">
      <t>テアテ</t>
    </rPh>
    <rPh sb="15" eb="18">
      <t>シキュウガク</t>
    </rPh>
    <rPh sb="19" eb="21">
      <t>トウショ</t>
    </rPh>
    <rPh sb="21" eb="23">
      <t>ケッテイ</t>
    </rPh>
    <rPh sb="23" eb="24">
      <t>ジ</t>
    </rPh>
    <rPh sb="26" eb="28">
      <t>ヘンコウ</t>
    </rPh>
    <phoneticPr fontId="1"/>
  </si>
  <si>
    <t>千葉市保育士等給与改善事業補助金実績報告書</t>
    <rPh sb="3" eb="6">
      <t>ｈｓ</t>
    </rPh>
    <rPh sb="6" eb="7">
      <t>トウ</t>
    </rPh>
    <rPh sb="7" eb="9">
      <t>キュウヨ</t>
    </rPh>
    <rPh sb="9" eb="11">
      <t>カイゼン</t>
    </rPh>
    <rPh sb="11" eb="13">
      <t>ジギョウ</t>
    </rPh>
    <rPh sb="13" eb="16">
      <t>ｈｊｋ</t>
    </rPh>
    <rPh sb="16" eb="18">
      <t>ジッセキ</t>
    </rPh>
    <rPh sb="18" eb="20">
      <t>ホウコク</t>
    </rPh>
    <rPh sb="20" eb="21">
      <t>ショ</t>
    </rPh>
    <phoneticPr fontId="4"/>
  </si>
  <si>
    <t>（様式第１１号）</t>
    <rPh sb="3" eb="4">
      <t>ダイ</t>
    </rPh>
    <phoneticPr fontId="10"/>
  </si>
  <si>
    <t>　　１　補助金の確定額</t>
    <rPh sb="4" eb="7">
      <t>ホジョキン</t>
    </rPh>
    <rPh sb="8" eb="10">
      <t>カクテイ</t>
    </rPh>
    <rPh sb="10" eb="11">
      <t>ガク</t>
    </rPh>
    <phoneticPr fontId="10"/>
  </si>
  <si>
    <t>　　３　今回の交付請求額</t>
    <rPh sb="4" eb="6">
      <t>コンカイ</t>
    </rPh>
    <rPh sb="7" eb="9">
      <t>コウフ</t>
    </rPh>
    <rPh sb="9" eb="11">
      <t>セイキュウ</t>
    </rPh>
    <rPh sb="11" eb="12">
      <t>ガク</t>
    </rPh>
    <phoneticPr fontId="10"/>
  </si>
  <si>
    <t>千葉市保育士等給与改善事業補助金差額請求書</t>
    <rPh sb="3" eb="6">
      <t>ｈｓ</t>
    </rPh>
    <rPh sb="6" eb="7">
      <t>トウ</t>
    </rPh>
    <rPh sb="7" eb="9">
      <t>キュウヨ</t>
    </rPh>
    <rPh sb="9" eb="11">
      <t>カイゼン</t>
    </rPh>
    <rPh sb="11" eb="13">
      <t>ジギョウ</t>
    </rPh>
    <rPh sb="13" eb="16">
      <t>ｈｊｋ</t>
    </rPh>
    <rPh sb="16" eb="18">
      <t>サガク</t>
    </rPh>
    <rPh sb="18" eb="20">
      <t>セイキュウ</t>
    </rPh>
    <rPh sb="20" eb="21">
      <t>ショ</t>
    </rPh>
    <phoneticPr fontId="4"/>
  </si>
  <si>
    <t>※各月で基準額との差額（E－Dがプラス）が出た場合、他の月で差額分を追加支給すること等はできませんのでご注意ください。</t>
    <rPh sb="1" eb="3">
      <t>カクツキ</t>
    </rPh>
    <rPh sb="4" eb="6">
      <t>キジュン</t>
    </rPh>
    <rPh sb="6" eb="7">
      <t>ガク</t>
    </rPh>
    <rPh sb="9" eb="11">
      <t>サガク</t>
    </rPh>
    <rPh sb="21" eb="22">
      <t>デ</t>
    </rPh>
    <rPh sb="23" eb="25">
      <t>バアイ</t>
    </rPh>
    <rPh sb="26" eb="27">
      <t>ホカ</t>
    </rPh>
    <rPh sb="28" eb="29">
      <t>ツキ</t>
    </rPh>
    <rPh sb="30" eb="33">
      <t>サガクブン</t>
    </rPh>
    <rPh sb="34" eb="36">
      <t>ツイカ</t>
    </rPh>
    <rPh sb="36" eb="38">
      <t>シキュウ</t>
    </rPh>
    <rPh sb="42" eb="43">
      <t>ナド</t>
    </rPh>
    <rPh sb="52" eb="54">
      <t>チュウイ</t>
    </rPh>
    <phoneticPr fontId="1"/>
  </si>
  <si>
    <t>派遣保育士</t>
    <rPh sb="0" eb="2">
      <t>ハケン</t>
    </rPh>
    <rPh sb="2" eb="4">
      <t>ホイク</t>
    </rPh>
    <rPh sb="4" eb="5">
      <t>シ</t>
    </rPh>
    <phoneticPr fontId="1"/>
  </si>
  <si>
    <t>人材派遣等保育士</t>
    <rPh sb="0" eb="2">
      <t>ジンザイ</t>
    </rPh>
    <rPh sb="2" eb="4">
      <t>ハケン</t>
    </rPh>
    <rPh sb="4" eb="5">
      <t>トウ</t>
    </rPh>
    <rPh sb="5" eb="7">
      <t>ホイク</t>
    </rPh>
    <rPh sb="7" eb="8">
      <t>シ</t>
    </rPh>
    <phoneticPr fontId="1"/>
  </si>
  <si>
    <t>支払方法（労働月から）</t>
    <rPh sb="0" eb="2">
      <t>シハライ</t>
    </rPh>
    <rPh sb="2" eb="4">
      <t>ホウホウ</t>
    </rPh>
    <rPh sb="5" eb="7">
      <t>ロウドウ</t>
    </rPh>
    <rPh sb="7" eb="8">
      <t>ツキ</t>
    </rPh>
    <phoneticPr fontId="1"/>
  </si>
  <si>
    <t>同月払</t>
  </si>
  <si>
    <t>翌月払</t>
  </si>
  <si>
    <t>千葉市手当額</t>
    <rPh sb="0" eb="3">
      <t>ｔ</t>
    </rPh>
    <rPh sb="3" eb="6">
      <t>テアテガク</t>
    </rPh>
    <phoneticPr fontId="1"/>
  </si>
  <si>
    <t>計</t>
    <rPh sb="0" eb="1">
      <t>ケイ</t>
    </rPh>
    <phoneticPr fontId="1"/>
  </si>
  <si>
    <t>正規＋非正規常勤</t>
    <rPh sb="0" eb="2">
      <t>セイキ</t>
    </rPh>
    <rPh sb="3" eb="6">
      <t>ヒセイキ</t>
    </rPh>
    <rPh sb="6" eb="8">
      <t>ジョウキン</t>
    </rPh>
    <phoneticPr fontId="1"/>
  </si>
  <si>
    <t>支出金精算書（概算払）</t>
    <phoneticPr fontId="4"/>
  </si>
  <si>
    <t>（あて先）　千葉市長</t>
    <rPh sb="3" eb="4">
      <t>サキ</t>
    </rPh>
    <rPh sb="6" eb="8">
      <t>チバ</t>
    </rPh>
    <rPh sb="8" eb="10">
      <t>シチョウ</t>
    </rPh>
    <phoneticPr fontId="4"/>
  </si>
  <si>
    <t>住　　　　　　　　所</t>
    <rPh sb="0" eb="1">
      <t>ジュウ</t>
    </rPh>
    <rPh sb="9" eb="10">
      <t>ショ</t>
    </rPh>
    <phoneticPr fontId="4"/>
  </si>
  <si>
    <t>（施設(園)名）</t>
    <rPh sb="1" eb="3">
      <t>シセツ</t>
    </rPh>
    <rPh sb="4" eb="5">
      <t>エン</t>
    </rPh>
    <rPh sb="6" eb="7">
      <t>メイ</t>
    </rPh>
    <rPh sb="7" eb="8">
      <t>ヤスナ</t>
    </rPh>
    <phoneticPr fontId="4"/>
  </si>
  <si>
    <t>下記の通り精算します。</t>
    <rPh sb="0" eb="2">
      <t>カキ</t>
    </rPh>
    <rPh sb="3" eb="4">
      <t>トオ</t>
    </rPh>
    <rPh sb="5" eb="7">
      <t>セイサン</t>
    </rPh>
    <phoneticPr fontId="4"/>
  </si>
  <si>
    <t>①既交付額</t>
    <rPh sb="1" eb="2">
      <t>キ</t>
    </rPh>
    <rPh sb="2" eb="3">
      <t>コウ</t>
    </rPh>
    <rPh sb="3" eb="4">
      <t>ツキ</t>
    </rPh>
    <rPh sb="4" eb="5">
      <t>ガク</t>
    </rPh>
    <phoneticPr fontId="50"/>
  </si>
  <si>
    <t>②精算額</t>
    <rPh sb="1" eb="2">
      <t>セイ</t>
    </rPh>
    <rPh sb="2" eb="3">
      <t>サン</t>
    </rPh>
    <rPh sb="3" eb="4">
      <t>ガク</t>
    </rPh>
    <phoneticPr fontId="50"/>
  </si>
  <si>
    <t>千葉市保育士等給与改善事業補助金</t>
    <rPh sb="3" eb="6">
      <t>ホイクシ</t>
    </rPh>
    <rPh sb="6" eb="7">
      <t>トウ</t>
    </rPh>
    <rPh sb="7" eb="9">
      <t>キュウヨ</t>
    </rPh>
    <rPh sb="9" eb="11">
      <t>カイゼン</t>
    </rPh>
    <rPh sb="11" eb="13">
      <t>ジギョウ</t>
    </rPh>
    <rPh sb="13" eb="16">
      <t>ホジョキン</t>
    </rPh>
    <phoneticPr fontId="1"/>
  </si>
  <si>
    <t>-</t>
    <phoneticPr fontId="1"/>
  </si>
  <si>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50"/>
  </si>
  <si>
    <t>交付(受領)年月日</t>
    <rPh sb="0" eb="2">
      <t>コウフ</t>
    </rPh>
    <rPh sb="3" eb="5">
      <t>ジュリョウ</t>
    </rPh>
    <rPh sb="6" eb="9">
      <t>ネンガッピ</t>
    </rPh>
    <phoneticPr fontId="1"/>
  </si>
  <si>
    <t>　令和　　年　　月　　日付け千葉市指令こ幼運第　　　号　　　　により交付決定のあった千葉市保育士等給与改善事業補助金の実績について、千葉市保育士等給与改善事業補助金交付要綱第１１条の規定に基づき、次のとおり申請します。　　</t>
    <rPh sb="1" eb="3">
      <t>レイワ</t>
    </rPh>
    <rPh sb="8" eb="9">
      <t>ガツ</t>
    </rPh>
    <rPh sb="11" eb="12">
      <t>ニチ</t>
    </rPh>
    <rPh sb="12" eb="13">
      <t>ヅ</t>
    </rPh>
    <rPh sb="14" eb="17">
      <t>チバシ</t>
    </rPh>
    <rPh sb="17" eb="19">
      <t>シレイ</t>
    </rPh>
    <rPh sb="20" eb="21">
      <t>ヨウ</t>
    </rPh>
    <rPh sb="21" eb="22">
      <t>ウン</t>
    </rPh>
    <rPh sb="22" eb="23">
      <t>ダイ</t>
    </rPh>
    <rPh sb="26" eb="27">
      <t>ゴウ</t>
    </rPh>
    <rPh sb="34" eb="36">
      <t>コウフ</t>
    </rPh>
    <rPh sb="36" eb="38">
      <t>ケッテイ</t>
    </rPh>
    <rPh sb="45" eb="48">
      <t>ｈｓ</t>
    </rPh>
    <rPh sb="48" eb="49">
      <t>トウ</t>
    </rPh>
    <rPh sb="59" eb="61">
      <t>ジッセキ</t>
    </rPh>
    <rPh sb="69" eb="79">
      <t>ｈｔｋｋ</t>
    </rPh>
    <rPh sb="79" eb="82">
      <t>ｈｊｋ</t>
    </rPh>
    <rPh sb="82" eb="84">
      <t>コウフ</t>
    </rPh>
    <rPh sb="84" eb="86">
      <t>ヨウコウ</t>
    </rPh>
    <rPh sb="86" eb="87">
      <t>ダイ</t>
    </rPh>
    <rPh sb="89" eb="90">
      <t>ジョウ</t>
    </rPh>
    <rPh sb="94" eb="95">
      <t>モト</t>
    </rPh>
    <rPh sb="98" eb="99">
      <t>ツギ</t>
    </rPh>
    <phoneticPr fontId="10"/>
  </si>
  <si>
    <t>派遣</t>
  </si>
  <si>
    <t>派遣職員</t>
    <rPh sb="0" eb="2">
      <t>ハケン</t>
    </rPh>
    <rPh sb="2" eb="4">
      <t>ショクイン</t>
    </rPh>
    <phoneticPr fontId="1"/>
  </si>
  <si>
    <t>対象月数</t>
    <rPh sb="0" eb="2">
      <t>タイショウ</t>
    </rPh>
    <rPh sb="2" eb="3">
      <t>ツキ</t>
    </rPh>
    <rPh sb="3" eb="4">
      <t>スウ</t>
    </rPh>
    <phoneticPr fontId="1"/>
  </si>
  <si>
    <t>市単対象</t>
    <rPh sb="0" eb="2">
      <t>シタン</t>
    </rPh>
    <rPh sb="2" eb="4">
      <t>タイショウ</t>
    </rPh>
    <phoneticPr fontId="1"/>
  </si>
  <si>
    <t>千葉市手当対象月数</t>
    <rPh sb="0" eb="3">
      <t>チバシ</t>
    </rPh>
    <rPh sb="3" eb="5">
      <t>テアテ</t>
    </rPh>
    <rPh sb="5" eb="7">
      <t>タイショウ</t>
    </rPh>
    <rPh sb="7" eb="8">
      <t>ツキ</t>
    </rPh>
    <rPh sb="8" eb="9">
      <t>スウ</t>
    </rPh>
    <phoneticPr fontId="1"/>
  </si>
  <si>
    <t>県補助</t>
    <rPh sb="0" eb="1">
      <t>ケン</t>
    </rPh>
    <rPh sb="1" eb="3">
      <t>ホジョ</t>
    </rPh>
    <phoneticPr fontId="1"/>
  </si>
  <si>
    <t>対象月数</t>
    <rPh sb="0" eb="2">
      <t>タイショウ</t>
    </rPh>
    <rPh sb="2" eb="3">
      <t>ツキ</t>
    </rPh>
    <rPh sb="3" eb="4">
      <t>スウ</t>
    </rPh>
    <phoneticPr fontId="1"/>
  </si>
  <si>
    <t>※千葉市使用欄</t>
    <rPh sb="1" eb="4">
      <t>チバシ</t>
    </rPh>
    <rPh sb="4" eb="6">
      <t>シヨウ</t>
    </rPh>
    <rPh sb="6" eb="7">
      <t>ラン</t>
    </rPh>
    <phoneticPr fontId="1"/>
  </si>
  <si>
    <t>更新日</t>
    <rPh sb="0" eb="3">
      <t>コウシンビ</t>
    </rPh>
    <phoneticPr fontId="1"/>
  </si>
  <si>
    <t>総数</t>
    <rPh sb="0" eb="2">
      <t>ソウスウ</t>
    </rPh>
    <phoneticPr fontId="1"/>
  </si>
  <si>
    <t>認可計</t>
    <rPh sb="0" eb="2">
      <t>ニンカ</t>
    </rPh>
    <rPh sb="2" eb="3">
      <t>ケイ</t>
    </rPh>
    <phoneticPr fontId="1"/>
  </si>
  <si>
    <t>認可外計</t>
    <rPh sb="0" eb="2">
      <t>ニンカ</t>
    </rPh>
    <rPh sb="2" eb="3">
      <t>ガイ</t>
    </rPh>
    <rPh sb="3" eb="4">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</si>
  <si>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</si>
  <si>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</si>
  <si>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</si>
  <si>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</si>
  <si>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</si>
  <si>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幼稚</t>
    <rPh sb="0" eb="2">
      <t>ヨウチ</t>
    </rPh>
    <phoneticPr fontId="1"/>
  </si>
  <si>
    <t>小規模</t>
    <rPh sb="0" eb="3">
      <t>ショウキボ</t>
    </rPh>
    <phoneticPr fontId="1"/>
  </si>
  <si>
    <t>事業所</t>
    <rPh sb="0" eb="3">
      <t>ジギョウショ</t>
    </rPh>
    <phoneticPr fontId="1"/>
  </si>
  <si>
    <t>家庭</t>
    <rPh sb="0" eb="2">
      <t>カテイ</t>
    </rPh>
    <phoneticPr fontId="1"/>
  </si>
  <si>
    <t>企業</t>
    <rPh sb="0" eb="2">
      <t>キギョウ</t>
    </rPh>
    <phoneticPr fontId="1"/>
  </si>
  <si>
    <t>ルーム</t>
    <phoneticPr fontId="1"/>
  </si>
  <si>
    <t>中央区</t>
    <rPh sb="0" eb="3">
      <t>チュウオウク</t>
    </rPh>
    <phoneticPr fontId="58"/>
  </si>
  <si>
    <t>花見川区</t>
    <rPh sb="0" eb="3">
      <t>ハナミガワ</t>
    </rPh>
    <rPh sb="3" eb="4">
      <t>ク</t>
    </rPh>
    <phoneticPr fontId="58"/>
  </si>
  <si>
    <t>稲毛区</t>
    <rPh sb="0" eb="2">
      <t>イナゲ</t>
    </rPh>
    <rPh sb="2" eb="3">
      <t>ク</t>
    </rPh>
    <phoneticPr fontId="58"/>
  </si>
  <si>
    <t>若葉区</t>
    <rPh sb="0" eb="2">
      <t>ワカバ</t>
    </rPh>
    <rPh sb="2" eb="3">
      <t>ク</t>
    </rPh>
    <phoneticPr fontId="58"/>
  </si>
  <si>
    <t>緑区</t>
    <rPh sb="0" eb="1">
      <t>ミドリ</t>
    </rPh>
    <rPh sb="1" eb="2">
      <t>ク</t>
    </rPh>
    <phoneticPr fontId="58"/>
  </si>
  <si>
    <t>美浜区</t>
    <rPh sb="0" eb="2">
      <t>ミハマ</t>
    </rPh>
    <rPh sb="2" eb="3">
      <t>ク</t>
    </rPh>
    <phoneticPr fontId="58"/>
  </si>
  <si>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</si>
  <si>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</si>
  <si>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</si>
  <si>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</si>
  <si>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</si>
  <si>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</si>
  <si>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</si>
  <si>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</si>
  <si>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保育ハウス　ひよこ</t>
  </si>
  <si>
    <t>はっぴぃルーム本千葉駅前園</t>
  </si>
  <si>
    <t>みどり保育園</t>
  </si>
  <si>
    <t>認定こども園　さつきが丘幼稚園</t>
  </si>
  <si>
    <t>由田学園千葉幼稚園</t>
  </si>
  <si>
    <t>Kid's Patio まくはり園</t>
  </si>
  <si>
    <t>稲毛保育園</t>
  </si>
  <si>
    <t>幼保連携型認定こども園　ウィズダムナーサリースクール</t>
  </si>
  <si>
    <t>認定こども園　小ばと幼稚園</t>
  </si>
  <si>
    <t>園生幼稚園附属園生保育園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</si>
  <si>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</si>
  <si>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</si>
  <si>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</si>
  <si>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</si>
  <si>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</si>
  <si>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</si>
  <si>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</si>
  <si>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</si>
  <si>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</si>
  <si>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</si>
  <si>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</si>
  <si>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</si>
  <si>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</si>
  <si>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</si>
  <si>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</si>
  <si>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</si>
  <si>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</si>
  <si>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</si>
  <si>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</si>
  <si>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</si>
  <si>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</si>
  <si>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</si>
  <si>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</si>
  <si>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</si>
  <si>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</si>
  <si>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</si>
  <si>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</si>
  <si>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</si>
  <si>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</si>
  <si>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</si>
  <si>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</si>
  <si>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</si>
  <si>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</si>
  <si>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</si>
  <si>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</si>
  <si>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</si>
  <si>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</si>
  <si>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</si>
  <si>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イオンゆめみらい保育園　幕張新都心</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</si>
  <si>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</si>
  <si>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</si>
  <si>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</si>
  <si>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</si>
  <si>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</si>
  <si>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</si>
  <si>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</si>
  <si>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</si>
  <si>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</si>
  <si>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</si>
  <si>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</si>
  <si>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</si>
  <si>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</si>
  <si>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</si>
  <si>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</si>
  <si>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</si>
  <si>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</si>
  <si>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</si>
  <si>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</si>
  <si>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</si>
  <si>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</si>
  <si>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</si>
  <si>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</si>
  <si>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</si>
  <si>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</si>
  <si>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</si>
  <si>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</si>
  <si>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</si>
  <si>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</si>
  <si>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</si>
  <si>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</si>
  <si>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</si>
  <si>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</si>
  <si>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</si>
  <si>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</si>
  <si>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</si>
  <si>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</si>
  <si>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</si>
  <si>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</si>
  <si>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</si>
  <si>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</si>
  <si>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</si>
  <si>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</si>
  <si>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</si>
  <si>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</si>
  <si>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</si>
  <si>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すずらん保育園</t>
  </si>
  <si>
    <t>サンライズキッズ 都賀園</t>
  </si>
  <si>
    <t>明和輝保育園</t>
  </si>
  <si>
    <t>童夢ガーデン　おゆみ野</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</si>
  <si>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</si>
  <si>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</si>
  <si>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</si>
  <si>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</si>
  <si>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</si>
  <si>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</si>
  <si>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</si>
  <si>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</si>
  <si>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</si>
  <si>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</si>
  <si>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</si>
  <si>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</si>
  <si>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</si>
  <si>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</si>
  <si>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</si>
  <si>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</si>
  <si>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</si>
  <si>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</si>
  <si>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</si>
  <si>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</si>
  <si>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</si>
  <si>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</si>
  <si>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</si>
  <si>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</si>
  <si>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</si>
  <si>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</si>
  <si>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</si>
  <si>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</si>
  <si>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スクルドエンジェル保育園幕張園</t>
  </si>
  <si>
    <t>幕張本郷なないろ保育室</t>
  </si>
  <si>
    <t>ミルキーホーム都賀園</t>
  </si>
  <si>
    <t>おゆみ野すきっぷ保育園</t>
  </si>
  <si>
    <t>みらいつむぎ検見川浜園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</si>
  <si>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</si>
  <si>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</si>
  <si>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</si>
  <si>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</si>
  <si>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</si>
  <si>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</si>
  <si>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</si>
  <si>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</si>
  <si>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</si>
  <si>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</si>
  <si>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</si>
  <si>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</si>
  <si>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</si>
  <si>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</si>
  <si>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</si>
  <si>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</si>
  <si>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</si>
  <si>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</si>
  <si>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</si>
  <si>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</si>
  <si>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</si>
  <si>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</si>
  <si>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</si>
  <si>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</si>
  <si>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</si>
  <si>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</si>
  <si>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</si>
  <si>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</si>
  <si>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</si>
  <si>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</si>
  <si>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</si>
  <si>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</si>
  <si>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</si>
  <si>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</si>
  <si>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</si>
  <si>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</si>
  <si>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</si>
  <si>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</si>
  <si>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</si>
  <si>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</si>
  <si>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</si>
  <si>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</si>
  <si>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</si>
  <si>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</si>
  <si>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</si>
  <si>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</si>
  <si>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</si>
  <si>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</si>
  <si>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</si>
  <si>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</si>
  <si>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</si>
  <si>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</si>
  <si>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</si>
  <si>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</si>
  <si>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</si>
  <si>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</si>
  <si>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</si>
  <si>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</si>
  <si>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</si>
  <si>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</si>
  <si>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</si>
  <si>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</si>
  <si>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</si>
  <si>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</si>
  <si>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</si>
  <si>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</si>
  <si>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</si>
  <si>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</si>
  <si>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</si>
  <si>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</si>
  <si>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</si>
  <si>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</si>
  <si>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</si>
  <si>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</si>
  <si>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</si>
  <si>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</si>
  <si>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</si>
  <si>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</si>
  <si>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</si>
  <si>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</si>
  <si>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</si>
  <si>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</si>
  <si>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</si>
  <si>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</si>
  <si>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</si>
  <si>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</si>
  <si>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</si>
  <si>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</si>
  <si>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</si>
  <si>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</si>
  <si>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</si>
  <si>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</si>
  <si>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</si>
  <si>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</si>
  <si>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</si>
  <si>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</si>
  <si>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</si>
  <si>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
  </si>
  <si>
    <t>基本情報シート</t>
    <rPh sb="0" eb="2">
      <t>キホン</t>
    </rPh>
    <rPh sb="2" eb="4">
      <t>ジョウホウ</t>
    </rPh>
    <phoneticPr fontId="1"/>
  </si>
  <si>
    <t>区　名</t>
    <rPh sb="0" eb="1">
      <t>ク</t>
    </rPh>
    <rPh sb="2" eb="3">
      <t>メイ</t>
    </rPh>
    <phoneticPr fontId="60"/>
  </si>
  <si>
    <t>区　分</t>
    <rPh sb="0" eb="1">
      <t>ク</t>
    </rPh>
    <rPh sb="2" eb="3">
      <t>ブン</t>
    </rPh>
    <phoneticPr fontId="60"/>
  </si>
  <si>
    <t>園名</t>
    <rPh sb="0" eb="2">
      <t>エンメイ</t>
    </rPh>
    <phoneticPr fontId="1"/>
  </si>
  <si>
    <t>固有番号を入力すると今年度新規園は○が表示→</t>
    <phoneticPr fontId="4"/>
  </si>
  <si>
    <t>補助金の入力担当者</t>
    <rPh sb="0" eb="3">
      <t>ホジョキン</t>
    </rPh>
    <rPh sb="4" eb="6">
      <t>ニュウリョク</t>
    </rPh>
    <rPh sb="6" eb="8">
      <t>タントウ</t>
    </rPh>
    <rPh sb="8" eb="9">
      <t>シャ</t>
    </rPh>
    <phoneticPr fontId="4"/>
  </si>
  <si>
    <t>連絡先TEL</t>
    <rPh sb="0" eb="3">
      <t>レンラクサキ</t>
    </rPh>
    <phoneticPr fontId="4"/>
  </si>
  <si>
    <t>○</t>
    <phoneticPr fontId="1"/>
  </si>
  <si>
    <t>10月まで</t>
    <rPh sb="2" eb="3">
      <t>ガツ</t>
    </rPh>
    <phoneticPr fontId="1"/>
  </si>
  <si>
    <t>内訳カウント表</t>
    <rPh sb="0" eb="2">
      <t>ウチワケ</t>
    </rPh>
    <rPh sb="6" eb="7">
      <t>ヒョウ</t>
    </rPh>
    <phoneticPr fontId="1"/>
  </si>
  <si>
    <t>　令和</t>
    <rPh sb="1" eb="3">
      <t>レイワ</t>
    </rPh>
    <phoneticPr fontId="1"/>
  </si>
  <si>
    <t>年</t>
    <rPh sb="0" eb="1">
      <t>ネン</t>
    </rPh>
    <phoneticPr fontId="1"/>
  </si>
  <si>
    <t>月１日付け千葉市指令こ幼運第</t>
    <rPh sb="0" eb="1">
      <t>ガツ</t>
    </rPh>
    <rPh sb="2" eb="3">
      <t>ニチ</t>
    </rPh>
    <phoneticPr fontId="1"/>
  </si>
  <si>
    <t>により交付決定のあった千葉市保育士等給与改善事業補助金について、次のとおり補助金の交付決定額を変更されたく、千葉市保育士等給与改善事業補助金交付要綱第10条第1項の規定により申請します。</t>
  </si>
  <si>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</si>
  <si>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</si>
  <si>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</si>
  <si>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</si>
  <si>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</si>
  <si>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</si>
  <si>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</si>
  <si>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</si>
  <si>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</si>
  <si>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</si>
  <si>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</si>
  <si>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</si>
  <si>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職員氏名</t>
    <rPh sb="0" eb="2">
      <t>ショクイン</t>
    </rPh>
    <rPh sb="2" eb="4">
      <t>シメイ</t>
    </rPh>
    <phoneticPr fontId="1"/>
  </si>
  <si>
    <t>対象可否</t>
    <rPh sb="0" eb="2">
      <t>タイショウ</t>
    </rPh>
    <rPh sb="2" eb="4">
      <t>カヒ</t>
    </rPh>
    <phoneticPr fontId="1"/>
  </si>
  <si>
    <t>保育士</t>
    <rPh sb="0" eb="3">
      <t>ホイクシ</t>
    </rPh>
    <phoneticPr fontId="1"/>
  </si>
  <si>
    <t>準保育士等</t>
    <rPh sb="0" eb="1">
      <t>ジュン</t>
    </rPh>
    <rPh sb="1" eb="4">
      <t>ホイクシ</t>
    </rPh>
    <rPh sb="4" eb="5">
      <t>トウ</t>
    </rPh>
    <phoneticPr fontId="1"/>
  </si>
  <si>
    <t>みなし</t>
    <phoneticPr fontId="1"/>
  </si>
  <si>
    <t>派遣</t>
    <rPh sb="0" eb="2">
      <t>ハケン</t>
    </rPh>
    <phoneticPr fontId="1"/>
  </si>
  <si>
    <t>居宅</t>
    <rPh sb="0" eb="2">
      <t>キョタク</t>
    </rPh>
    <phoneticPr fontId="1"/>
  </si>
  <si>
    <t>ももの実</t>
  </si>
  <si>
    <t>ひかり保育園</t>
    <phoneticPr fontId="1"/>
  </si>
  <si>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</si>
  <si>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</si>
  <si>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</si>
  <si>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</si>
  <si>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</si>
  <si>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</si>
  <si>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</si>
  <si>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</si>
  <si>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</si>
  <si>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</si>
  <si>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</si>
  <si>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</si>
  <si>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</si>
  <si>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</si>
  <si>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</si>
  <si>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キッズラボ誉田保育園</t>
  </si>
  <si>
    <t>そがチャイルドハウス保育園</t>
  </si>
  <si>
    <t>オンジュ ソリール保育園　そが駅前園</t>
  </si>
  <si>
    <t>松波アーク保育園</t>
  </si>
  <si>
    <t>補助金用基本データ（最新）</t>
    <rPh sb="0" eb="3">
      <t>ホジョキン</t>
    </rPh>
    <rPh sb="3" eb="4">
      <t>ヨウ</t>
    </rPh>
    <rPh sb="4" eb="6">
      <t>キホン</t>
    </rPh>
    <rPh sb="10" eb="12">
      <t>サイシン</t>
    </rPh>
    <phoneticPr fontId="4"/>
  </si>
  <si>
    <t>↓黄色のセルは法人情報と違う内容になっている</t>
    <rPh sb="1" eb="3">
      <t>キイロ</t>
    </rPh>
    <rPh sb="7" eb="9">
      <t>ホウジン</t>
    </rPh>
    <rPh sb="9" eb="11">
      <t>ジョウホウ</t>
    </rPh>
    <rPh sb="12" eb="13">
      <t>チガ</t>
    </rPh>
    <rPh sb="14" eb="16">
      <t>ナイヨウ</t>
    </rPh>
    <phoneticPr fontId="1"/>
  </si>
  <si>
    <t>法人情報</t>
    <rPh sb="0" eb="2">
      <t>ホウジン</t>
    </rPh>
    <rPh sb="2" eb="4">
      <t>ジョウホウ</t>
    </rPh>
    <phoneticPr fontId="1"/>
  </si>
  <si>
    <t>代理人情報</t>
    <rPh sb="0" eb="3">
      <t>ダイリニン</t>
    </rPh>
    <rPh sb="3" eb="5">
      <t>ジョウホウ</t>
    </rPh>
    <phoneticPr fontId="1"/>
  </si>
  <si>
    <t>１　民間保育園</t>
    <rPh sb="2" eb="7">
      <t>ミンカン</t>
    </rPh>
    <rPh sb="4" eb="7">
      <t>ホイクエン</t>
    </rPh>
    <phoneticPr fontId="4"/>
  </si>
  <si>
    <t>№</t>
    <phoneticPr fontId="4"/>
  </si>
  <si>
    <t>施    設    名</t>
    <phoneticPr fontId="4"/>
  </si>
  <si>
    <t>通し
番号</t>
    <rPh sb="0" eb="1">
      <t>トオ</t>
    </rPh>
    <rPh sb="3" eb="5">
      <t>バンゴウ</t>
    </rPh>
    <phoneticPr fontId="1"/>
  </si>
  <si>
    <t>事業所番号
（幼保支援課で付番）</t>
    <rPh sb="0" eb="3">
      <t>ジギョウショ</t>
    </rPh>
    <rPh sb="3" eb="5">
      <t>バンゴウ</t>
    </rPh>
    <rPh sb="7" eb="9">
      <t>ヨウホ</t>
    </rPh>
    <rPh sb="9" eb="11">
      <t>シエン</t>
    </rPh>
    <rPh sb="11" eb="12">
      <t>カ</t>
    </rPh>
    <rPh sb="13" eb="15">
      <t>フバン</t>
    </rPh>
    <phoneticPr fontId="1"/>
  </si>
  <si>
    <t>補助金用PW</t>
    <rPh sb="0" eb="3">
      <t>ホジョキン</t>
    </rPh>
    <rPh sb="3" eb="4">
      <t>ヨウ</t>
    </rPh>
    <phoneticPr fontId="1"/>
  </si>
  <si>
    <t>PW保存用
（通常は非表示）</t>
    <rPh sb="2" eb="5">
      <t>ホゾンヨウ</t>
    </rPh>
    <rPh sb="7" eb="9">
      <t>ツウジョウ</t>
    </rPh>
    <rPh sb="10" eb="13">
      <t>ヒヒョウジ</t>
    </rPh>
    <phoneticPr fontId="1"/>
  </si>
  <si>
    <t>重複確認</t>
    <rPh sb="0" eb="2">
      <t>チョウフク</t>
    </rPh>
    <rPh sb="2" eb="4">
      <t>カクニン</t>
    </rPh>
    <phoneticPr fontId="1"/>
  </si>
  <si>
    <t>Pw確認</t>
    <rPh sb="2" eb="4">
      <t>カクニン</t>
    </rPh>
    <phoneticPr fontId="1"/>
  </si>
  <si>
    <t>債権者番号</t>
    <rPh sb="0" eb="3">
      <t>サイケンシャ</t>
    </rPh>
    <rPh sb="3" eb="5">
      <t>バンゴウ</t>
    </rPh>
    <phoneticPr fontId="1"/>
  </si>
  <si>
    <t>法人名</t>
    <rPh sb="0" eb="2">
      <t>ホウジン</t>
    </rPh>
    <rPh sb="2" eb="3">
      <t>メイ</t>
    </rPh>
    <phoneticPr fontId="1"/>
  </si>
  <si>
    <t>住所</t>
    <rPh sb="0" eb="2">
      <t>ジュウショ</t>
    </rPh>
    <phoneticPr fontId="21"/>
  </si>
  <si>
    <t>代表者職名</t>
    <rPh sb="0" eb="3">
      <t>ダイヒョウシャ</t>
    </rPh>
    <rPh sb="3" eb="5">
      <t>ショクメイ</t>
    </rPh>
    <phoneticPr fontId="21"/>
  </si>
  <si>
    <t>代表者氏名</t>
    <rPh sb="0" eb="3">
      <t>ダイヒョウシャ</t>
    </rPh>
    <rPh sb="3" eb="5">
      <t>シメイ</t>
    </rPh>
    <phoneticPr fontId="1"/>
  </si>
  <si>
    <t>0003002</t>
  </si>
  <si>
    <t>GKF22437</t>
  </si>
  <si>
    <t>0003003</t>
  </si>
  <si>
    <t>ZQR73107</t>
  </si>
  <si>
    <t>0003004</t>
  </si>
  <si>
    <t>CDK82118</t>
  </si>
  <si>
    <t>0003005</t>
  </si>
  <si>
    <t>OUM73320</t>
  </si>
  <si>
    <t>0003006</t>
  </si>
  <si>
    <t>OHO17483</t>
  </si>
  <si>
    <t>0003007</t>
  </si>
  <si>
    <t>UVI87802</t>
  </si>
  <si>
    <t>0003008</t>
  </si>
  <si>
    <t>DRP38041</t>
  </si>
  <si>
    <t>0003009</t>
  </si>
  <si>
    <t>JUU68835</t>
  </si>
  <si>
    <t>0003010</t>
  </si>
  <si>
    <t>BXV52482</t>
  </si>
  <si>
    <t>0003014</t>
  </si>
  <si>
    <t>FPM50479</t>
  </si>
  <si>
    <t>0003015</t>
  </si>
  <si>
    <t>EDJ94806</t>
  </si>
  <si>
    <t>0003016</t>
  </si>
  <si>
    <t>TFW89311</t>
  </si>
  <si>
    <t>0003017</t>
  </si>
  <si>
    <t>LYW86869</t>
  </si>
  <si>
    <t>0003018</t>
  </si>
  <si>
    <t>GMN43745</t>
  </si>
  <si>
    <t>0003019</t>
  </si>
  <si>
    <t>MSL97981</t>
  </si>
  <si>
    <t>0003020</t>
  </si>
  <si>
    <t>SBI45276</t>
  </si>
  <si>
    <t>0003021</t>
  </si>
  <si>
    <t>KEO32845</t>
  </si>
  <si>
    <t>0003022</t>
  </si>
  <si>
    <t>XBE59699</t>
  </si>
  <si>
    <t>0003023</t>
  </si>
  <si>
    <t>BBR39055</t>
  </si>
  <si>
    <t>0003024</t>
  </si>
  <si>
    <t>CKX61247</t>
  </si>
  <si>
    <t>0003025</t>
  </si>
  <si>
    <t>BHA26951</t>
  </si>
  <si>
    <t>AXA56260</t>
  </si>
  <si>
    <t>0003028</t>
  </si>
  <si>
    <t>KGN74684</t>
  </si>
  <si>
    <t>0003029</t>
  </si>
  <si>
    <t>YIT30592</t>
  </si>
  <si>
    <t>0003030</t>
  </si>
  <si>
    <t>SNA33488</t>
  </si>
  <si>
    <t>0003032</t>
  </si>
  <si>
    <t>HKD50513</t>
  </si>
  <si>
    <t>0003033</t>
  </si>
  <si>
    <t>QBE21358</t>
  </si>
  <si>
    <t>1210543</t>
  </si>
  <si>
    <t>ZFX34139</t>
  </si>
  <si>
    <t>0003037</t>
  </si>
  <si>
    <t>NZM88542</t>
  </si>
  <si>
    <t>0003038</t>
  </si>
  <si>
    <t>HEQ44766</t>
  </si>
  <si>
    <t>0003039</t>
  </si>
  <si>
    <t>GAL40817</t>
  </si>
  <si>
    <t>0003040</t>
  </si>
  <si>
    <t>LED61049</t>
  </si>
  <si>
    <t>0003041</t>
  </si>
  <si>
    <t>IIB56166</t>
  </si>
  <si>
    <t>0003042</t>
  </si>
  <si>
    <t>UYY54765</t>
  </si>
  <si>
    <t>0003043</t>
  </si>
  <si>
    <t>SWV83109</t>
  </si>
  <si>
    <t>0003044</t>
  </si>
  <si>
    <t>NWA13485</t>
  </si>
  <si>
    <t>0003045</t>
  </si>
  <si>
    <t>LYC38169</t>
  </si>
  <si>
    <t>0003046</t>
  </si>
  <si>
    <t>YSB76072</t>
  </si>
  <si>
    <t>0003047</t>
  </si>
  <si>
    <t>DBZ89497</t>
  </si>
  <si>
    <t>0003048</t>
  </si>
  <si>
    <t>DGI14719</t>
  </si>
  <si>
    <t>0003049</t>
  </si>
  <si>
    <t>YXO54585</t>
  </si>
  <si>
    <t>0003051</t>
  </si>
  <si>
    <t>RUR26500</t>
  </si>
  <si>
    <t>0003052</t>
  </si>
  <si>
    <t>KTF40020</t>
  </si>
  <si>
    <t>0003054</t>
  </si>
  <si>
    <t>TDA62373</t>
  </si>
  <si>
    <t>0003055</t>
  </si>
  <si>
    <t>UBR73773</t>
  </si>
  <si>
    <t>0003056</t>
  </si>
  <si>
    <t>VRD62885</t>
  </si>
  <si>
    <t>0003058</t>
  </si>
  <si>
    <t>FFS51608</t>
  </si>
  <si>
    <t>0003059</t>
  </si>
  <si>
    <t>PDD68257</t>
  </si>
  <si>
    <t>0003060</t>
  </si>
  <si>
    <t>EZT82070</t>
  </si>
  <si>
    <t>都賀保育園</t>
    <rPh sb="0" eb="2">
      <t>ツガ</t>
    </rPh>
    <rPh sb="2" eb="5">
      <t>ホイクエン</t>
    </rPh>
    <phoneticPr fontId="2"/>
  </si>
  <si>
    <t>0003061</t>
  </si>
  <si>
    <t>0003062</t>
  </si>
  <si>
    <t>QVY33597</t>
  </si>
  <si>
    <t>美光保育園</t>
    <rPh sb="0" eb="1">
      <t>ミ</t>
    </rPh>
    <rPh sb="1" eb="2">
      <t>ヒカリ</t>
    </rPh>
    <rPh sb="2" eb="5">
      <t>ホイクエン</t>
    </rPh>
    <phoneticPr fontId="2"/>
  </si>
  <si>
    <t>0003063</t>
  </si>
  <si>
    <t>HHG67567</t>
  </si>
  <si>
    <t>第２幕張海浜保育園</t>
    <rPh sb="0" eb="1">
      <t>ダイ</t>
    </rPh>
    <rPh sb="2" eb="4">
      <t>マクハリ</t>
    </rPh>
    <rPh sb="4" eb="6">
      <t>カイヒン</t>
    </rPh>
    <rPh sb="6" eb="9">
      <t>ホイクエン</t>
    </rPh>
    <phoneticPr fontId="2"/>
  </si>
  <si>
    <t>0003064</t>
  </si>
  <si>
    <t>HYN13450</t>
  </si>
  <si>
    <t>ピラミッドメソッド千葉保育園</t>
    <rPh sb="9" eb="11">
      <t>チバ</t>
    </rPh>
    <rPh sb="11" eb="14">
      <t>ホイクエン</t>
    </rPh>
    <phoneticPr fontId="2"/>
  </si>
  <si>
    <t>0003065</t>
  </si>
  <si>
    <t>WWZ72312</t>
  </si>
  <si>
    <t>ルーチェ保育園千葉新田町</t>
    <rPh sb="4" eb="7">
      <t>ホイクエン</t>
    </rPh>
    <rPh sb="7" eb="9">
      <t>チバ</t>
    </rPh>
    <rPh sb="9" eb="12">
      <t>シンデンチョウ</t>
    </rPh>
    <phoneticPr fontId="2"/>
  </si>
  <si>
    <t>0003066</t>
  </si>
  <si>
    <t>LMA81498</t>
  </si>
  <si>
    <t>0003067</t>
  </si>
  <si>
    <t>GGW30806</t>
  </si>
  <si>
    <t>新検見川すきっぷ保育園</t>
    <rPh sb="0" eb="4">
      <t>シンケミガワ</t>
    </rPh>
    <rPh sb="8" eb="11">
      <t>ホイクエン</t>
    </rPh>
    <phoneticPr fontId="2"/>
  </si>
  <si>
    <t>0003068</t>
  </si>
  <si>
    <t>NXM17568</t>
  </si>
  <si>
    <t>幕張本郷ナーサリー</t>
    <rPh sb="0" eb="4">
      <t>マクハリホンゴウ</t>
    </rPh>
    <phoneticPr fontId="2"/>
  </si>
  <si>
    <t>0003069</t>
  </si>
  <si>
    <t>URR79704</t>
  </si>
  <si>
    <t>ししの子保育園</t>
    <rPh sb="3" eb="4">
      <t>コ</t>
    </rPh>
    <rPh sb="4" eb="7">
      <t>ホイクエン</t>
    </rPh>
    <phoneticPr fontId="2"/>
  </si>
  <si>
    <t>0003070</t>
  </si>
  <si>
    <t>BVT90892</t>
  </si>
  <si>
    <t>アストロナーサリー小仲台</t>
    <rPh sb="9" eb="10">
      <t>ショウ</t>
    </rPh>
    <rPh sb="10" eb="11">
      <t>ナカ</t>
    </rPh>
    <rPh sb="11" eb="12">
      <t>ダイ</t>
    </rPh>
    <phoneticPr fontId="2"/>
  </si>
  <si>
    <t>0003071</t>
  </si>
  <si>
    <t>JRW10635</t>
  </si>
  <si>
    <t>1210012</t>
  </si>
  <si>
    <t>YYD29230</t>
  </si>
  <si>
    <t>アストロキャンプ稲毛東保育園</t>
    <rPh sb="8" eb="10">
      <t>イナゲ</t>
    </rPh>
    <rPh sb="10" eb="11">
      <t>ヒガシ</t>
    </rPh>
    <rPh sb="11" eb="14">
      <t>ホイクエン</t>
    </rPh>
    <phoneticPr fontId="2"/>
  </si>
  <si>
    <t>1210013</t>
  </si>
  <si>
    <t>EVD97540</t>
  </si>
  <si>
    <t>1210014</t>
  </si>
  <si>
    <t>SOB14087</t>
  </si>
  <si>
    <t>テンダーラビング保育園誉田</t>
    <rPh sb="8" eb="11">
      <t>ホイクエン</t>
    </rPh>
    <rPh sb="11" eb="13">
      <t>ホンダ</t>
    </rPh>
    <phoneticPr fontId="2"/>
  </si>
  <si>
    <t>1210015</t>
  </si>
  <si>
    <t>PCC95281</t>
  </si>
  <si>
    <t>誉田おもいやり保育園</t>
    <rPh sb="0" eb="2">
      <t>ホンダ</t>
    </rPh>
    <rPh sb="7" eb="10">
      <t>ホイクエン</t>
    </rPh>
    <phoneticPr fontId="2"/>
  </si>
  <si>
    <t>1210016</t>
  </si>
  <si>
    <t>YJD46400</t>
  </si>
  <si>
    <t>1210017</t>
  </si>
  <si>
    <t>RZR85442</t>
  </si>
  <si>
    <t>1210018</t>
  </si>
  <si>
    <t>AMP62169</t>
  </si>
  <si>
    <t>1210019</t>
  </si>
  <si>
    <t>NTI92811</t>
  </si>
  <si>
    <t>1210020</t>
  </si>
  <si>
    <t>XYV17361</t>
  </si>
  <si>
    <t>1210021</t>
  </si>
  <si>
    <t>OPJ77837</t>
  </si>
  <si>
    <t>1210022</t>
  </si>
  <si>
    <t>REW39753</t>
  </si>
  <si>
    <t>1210031</t>
  </si>
  <si>
    <t>MYN91648</t>
  </si>
  <si>
    <t>1210035</t>
  </si>
  <si>
    <t>YYM63341</t>
  </si>
  <si>
    <t>1210109</t>
  </si>
  <si>
    <t>GVQ39294</t>
  </si>
  <si>
    <t>1210110</t>
  </si>
  <si>
    <t>DPX84110</t>
  </si>
  <si>
    <t>1210111</t>
  </si>
  <si>
    <t>UDB96204</t>
  </si>
  <si>
    <t>1210112</t>
  </si>
  <si>
    <t>CEM88108</t>
  </si>
  <si>
    <t>1210114</t>
  </si>
  <si>
    <t>NSW27232</t>
  </si>
  <si>
    <t>1210115</t>
  </si>
  <si>
    <t>JMQ28190</t>
  </si>
  <si>
    <t>1210120</t>
  </si>
  <si>
    <t>NGN46464</t>
  </si>
  <si>
    <t>1210121</t>
  </si>
  <si>
    <t>QRK36582</t>
  </si>
  <si>
    <t>1210133</t>
  </si>
  <si>
    <t>CDC65007</t>
  </si>
  <si>
    <t>1210136</t>
  </si>
  <si>
    <t>WMU78227</t>
  </si>
  <si>
    <t>1210162</t>
  </si>
  <si>
    <t>YES88583</t>
  </si>
  <si>
    <t>1210201</t>
  </si>
  <si>
    <t>INE82846</t>
  </si>
  <si>
    <t>1210224</t>
  </si>
  <si>
    <t>IXY38786</t>
  </si>
  <si>
    <t>1210225</t>
  </si>
  <si>
    <t>ZMC63125</t>
  </si>
  <si>
    <t>1210226</t>
  </si>
  <si>
    <t>MCX81283</t>
  </si>
  <si>
    <t>1210227</t>
  </si>
  <si>
    <t>YQC88791</t>
  </si>
  <si>
    <t>1210228</t>
  </si>
  <si>
    <t>QSS48534</t>
  </si>
  <si>
    <t>1210229</t>
  </si>
  <si>
    <t>OBU30424</t>
  </si>
  <si>
    <t>1210230</t>
  </si>
  <si>
    <t>RHE81665</t>
  </si>
  <si>
    <t>1210231</t>
  </si>
  <si>
    <t>VBH46702</t>
  </si>
  <si>
    <t>1210232</t>
  </si>
  <si>
    <t>AWQ45075</t>
  </si>
  <si>
    <t>1210233</t>
  </si>
  <si>
    <t>QRP33445</t>
  </si>
  <si>
    <t>1210234</t>
  </si>
  <si>
    <t>CCU59517</t>
  </si>
  <si>
    <t>1210235</t>
  </si>
  <si>
    <t>PXC71999</t>
  </si>
  <si>
    <t>1210236</t>
  </si>
  <si>
    <t>ZXD90887</t>
  </si>
  <si>
    <t>1210542</t>
  </si>
  <si>
    <t>JQS28152</t>
  </si>
  <si>
    <t>1210328</t>
  </si>
  <si>
    <t>TSC31187</t>
  </si>
  <si>
    <t>1210332</t>
  </si>
  <si>
    <t>RWT76260</t>
  </si>
  <si>
    <t>1210333</t>
  </si>
  <si>
    <t>DMT88753</t>
  </si>
  <si>
    <t>1210334</t>
  </si>
  <si>
    <t>ETI16631</t>
  </si>
  <si>
    <t>1210335</t>
  </si>
  <si>
    <t>WAC19820</t>
  </si>
  <si>
    <t>1210336</t>
  </si>
  <si>
    <t>DVG40717</t>
  </si>
  <si>
    <t>1210400</t>
  </si>
  <si>
    <t>ZVV53733</t>
  </si>
  <si>
    <t>1210344</t>
  </si>
  <si>
    <t>CWU15563</t>
  </si>
  <si>
    <t>1210346</t>
  </si>
  <si>
    <t>MVL59956</t>
  </si>
  <si>
    <t>1210347</t>
  </si>
  <si>
    <t>DFX49332</t>
  </si>
  <si>
    <t>1210352</t>
  </si>
  <si>
    <t>FOK77982</t>
  </si>
  <si>
    <t>1210353</t>
  </si>
  <si>
    <t>IWT52640</t>
  </si>
  <si>
    <t>1210401</t>
  </si>
  <si>
    <t>VPN76280</t>
  </si>
  <si>
    <t>1210355</t>
  </si>
  <si>
    <t>HXJ30330</t>
  </si>
  <si>
    <t>1210494</t>
  </si>
  <si>
    <t>FWP37673</t>
  </si>
  <si>
    <t>1210495</t>
  </si>
  <si>
    <t>PGC99946</t>
  </si>
  <si>
    <t>1210496</t>
  </si>
  <si>
    <t>TUS78876</t>
  </si>
  <si>
    <t>1210497</t>
  </si>
  <si>
    <t>OPR37030</t>
  </si>
  <si>
    <t>1210498</t>
  </si>
  <si>
    <t>MEH55358</t>
  </si>
  <si>
    <t>1210499</t>
  </si>
  <si>
    <t>MIX94340</t>
  </si>
  <si>
    <t>1210500</t>
  </si>
  <si>
    <t>MNS73075</t>
  </si>
  <si>
    <t>1210502</t>
  </si>
  <si>
    <t>EVW27938</t>
  </si>
  <si>
    <t>1210503</t>
  </si>
  <si>
    <t>JJK43985</t>
  </si>
  <si>
    <t>1210504</t>
  </si>
  <si>
    <t>DCL29686</t>
  </si>
  <si>
    <t>1210505</t>
  </si>
  <si>
    <t>SWP23554</t>
  </si>
  <si>
    <t>1210506</t>
  </si>
  <si>
    <t>MCN41793</t>
  </si>
  <si>
    <t>1210507</t>
  </si>
  <si>
    <t>ELP22955</t>
  </si>
  <si>
    <t>1210508</t>
  </si>
  <si>
    <t>HAT99820</t>
  </si>
  <si>
    <t>1210510</t>
  </si>
  <si>
    <t>YHK28313</t>
  </si>
  <si>
    <t>1210532</t>
  </si>
  <si>
    <t>TYH25374</t>
  </si>
  <si>
    <t>1210512</t>
  </si>
  <si>
    <t>FRA38244</t>
  </si>
  <si>
    <t>1210535</t>
  </si>
  <si>
    <t>JNS94101</t>
  </si>
  <si>
    <t>1210581</t>
  </si>
  <si>
    <t>BPR57928</t>
  </si>
  <si>
    <t>1210582</t>
  </si>
  <si>
    <t>SHR73440</t>
  </si>
  <si>
    <t>1210583</t>
  </si>
  <si>
    <t>GOM80413</t>
  </si>
  <si>
    <t>1210584</t>
  </si>
  <si>
    <t>CMB89664</t>
  </si>
  <si>
    <t>1210585</t>
  </si>
  <si>
    <t>MOO54316</t>
  </si>
  <si>
    <t>1210586</t>
  </si>
  <si>
    <t>BJW98545</t>
  </si>
  <si>
    <t>1210587</t>
  </si>
  <si>
    <t>TGL69347</t>
  </si>
  <si>
    <t>1210588</t>
  </si>
  <si>
    <t>LZW72053</t>
  </si>
  <si>
    <t>1210608</t>
  </si>
  <si>
    <t>NGP35616</t>
  </si>
  <si>
    <t>1210675</t>
  </si>
  <si>
    <t>COL81357</t>
  </si>
  <si>
    <t>ZTR63909</t>
  </si>
  <si>
    <t>HPR29795</t>
  </si>
  <si>
    <t>RXE17326</t>
  </si>
  <si>
    <t>EPU39365</t>
  </si>
  <si>
    <t>PUR96605</t>
  </si>
  <si>
    <t>FZH88525</t>
  </si>
  <si>
    <t>JKI52622</t>
  </si>
  <si>
    <t>JGB74583</t>
  </si>
  <si>
    <t>RFX91918</t>
  </si>
  <si>
    <t>QAX70308</t>
  </si>
  <si>
    <t>２　認定こども園</t>
    <rPh sb="2" eb="8">
      <t>ニンテイ</t>
    </rPh>
    <phoneticPr fontId="4"/>
  </si>
  <si>
    <t>0003013</t>
  </si>
  <si>
    <t>NVE78827</t>
  </si>
  <si>
    <t>0003026</t>
  </si>
  <si>
    <t>SGV81024</t>
  </si>
  <si>
    <t>0003057</t>
  </si>
  <si>
    <t>BQT98518</t>
  </si>
  <si>
    <t>0003072</t>
  </si>
  <si>
    <t>CHI62351</t>
  </si>
  <si>
    <t>3210006</t>
  </si>
  <si>
    <t>KFM57060</t>
  </si>
  <si>
    <t>3210118</t>
  </si>
  <si>
    <t>YCG22960</t>
  </si>
  <si>
    <t>3210134</t>
  </si>
  <si>
    <t>JZD58530</t>
  </si>
  <si>
    <t>3210135</t>
  </si>
  <si>
    <t>IEY27296</t>
  </si>
  <si>
    <t>3210202</t>
  </si>
  <si>
    <t>QVB34045</t>
  </si>
  <si>
    <t>3210204</t>
  </si>
  <si>
    <t>ZPF41882</t>
  </si>
  <si>
    <t>3210206</t>
  </si>
  <si>
    <t>BQN48397</t>
  </si>
  <si>
    <t>3210207</t>
  </si>
  <si>
    <t>WQI20650</t>
  </si>
  <si>
    <t>3210208</t>
  </si>
  <si>
    <t>UCC31844</t>
  </si>
  <si>
    <t>3210210</t>
  </si>
  <si>
    <t>MGP17295</t>
  </si>
  <si>
    <t>3210211</t>
  </si>
  <si>
    <t>EUI33058</t>
  </si>
  <si>
    <t>3210212</t>
  </si>
  <si>
    <t>KWM21249</t>
  </si>
  <si>
    <t>3210213</t>
  </si>
  <si>
    <t>NUF53325</t>
  </si>
  <si>
    <t>3210214</t>
  </si>
  <si>
    <t>GMS31129</t>
  </si>
  <si>
    <t>3210215</t>
  </si>
  <si>
    <t>MPR13959</t>
  </si>
  <si>
    <t>3210216</t>
  </si>
  <si>
    <t>LXV18253</t>
  </si>
  <si>
    <t>3210322</t>
  </si>
  <si>
    <t>NBP48057</t>
  </si>
  <si>
    <t>3210323</t>
  </si>
  <si>
    <t>PXI11869</t>
  </si>
  <si>
    <t>3210324</t>
  </si>
  <si>
    <t>3210325</t>
  </si>
  <si>
    <t>WNH32107</t>
  </si>
  <si>
    <t>3210326</t>
  </si>
  <si>
    <t>WCN98378</t>
  </si>
  <si>
    <t>3210327</t>
  </si>
  <si>
    <t>RQA91423</t>
  </si>
  <si>
    <t>3210476</t>
  </si>
  <si>
    <t>UVK30141</t>
  </si>
  <si>
    <t>3210477</t>
  </si>
  <si>
    <t>NUD11102</t>
  </si>
  <si>
    <t>3210478</t>
  </si>
  <si>
    <t>CFP67058</t>
  </si>
  <si>
    <t>3210479</t>
  </si>
  <si>
    <t>KIK39280</t>
  </si>
  <si>
    <t>3210480</t>
  </si>
  <si>
    <t>ROZ24113</t>
  </si>
  <si>
    <t>3210493</t>
  </si>
  <si>
    <t>LXF39745</t>
  </si>
  <si>
    <t>3210592</t>
  </si>
  <si>
    <t>NNJ69388</t>
  </si>
  <si>
    <t>3210593</t>
  </si>
  <si>
    <t>XVD78126</t>
  </si>
  <si>
    <t>3210594</t>
  </si>
  <si>
    <t>PKV27593</t>
  </si>
  <si>
    <t>JBN59464</t>
  </si>
  <si>
    <t>TZS72045</t>
  </si>
  <si>
    <t>３　幼稚園</t>
    <rPh sb="2" eb="5">
      <t>ｙ</t>
    </rPh>
    <phoneticPr fontId="4"/>
  </si>
  <si>
    <t>CBH64602</t>
  </si>
  <si>
    <t>2210595</t>
  </si>
  <si>
    <t>MFU14770</t>
  </si>
  <si>
    <t>OCG90156</t>
  </si>
  <si>
    <t>LYZ95929</t>
  </si>
  <si>
    <t>４　小規模保育事業</t>
    <rPh sb="2" eb="9">
      <t>ショウキボ</t>
    </rPh>
    <phoneticPr fontId="4"/>
  </si>
  <si>
    <t>4210007</t>
  </si>
  <si>
    <t>LGG95994</t>
  </si>
  <si>
    <t>ZBU20452</t>
  </si>
  <si>
    <t>4210009</t>
  </si>
  <si>
    <t>NFW84278</t>
  </si>
  <si>
    <t>4210010</t>
  </si>
  <si>
    <t>PSO26582</t>
  </si>
  <si>
    <t>4210011</t>
  </si>
  <si>
    <t>TMT64937</t>
  </si>
  <si>
    <t>4210023</t>
  </si>
  <si>
    <t>BZX83408</t>
  </si>
  <si>
    <t>4210025</t>
  </si>
  <si>
    <t>HKO52640</t>
  </si>
  <si>
    <t>4210026</t>
  </si>
  <si>
    <t>CRG21084</t>
  </si>
  <si>
    <t>4210027</t>
  </si>
  <si>
    <t>DSX34597</t>
  </si>
  <si>
    <t>4210028</t>
  </si>
  <si>
    <t>UKS91712</t>
  </si>
  <si>
    <t>4210029</t>
  </si>
  <si>
    <t>TJK83371</t>
  </si>
  <si>
    <t>4210030</t>
  </si>
  <si>
    <t>UNM66334</t>
  </si>
  <si>
    <t>4210036</t>
  </si>
  <si>
    <t>IOJ43426</t>
  </si>
  <si>
    <t>4210541</t>
  </si>
  <si>
    <t>DAD58969</t>
  </si>
  <si>
    <t>4210038</t>
  </si>
  <si>
    <t>ABM87744</t>
  </si>
  <si>
    <t>4210040</t>
  </si>
  <si>
    <t>XFI88941</t>
  </si>
  <si>
    <t>4210122</t>
  </si>
  <si>
    <t>TAD34051</t>
  </si>
  <si>
    <t>4210124</t>
  </si>
  <si>
    <t>LAP28668</t>
  </si>
  <si>
    <t>4210203</t>
  </si>
  <si>
    <t>SML57236</t>
  </si>
  <si>
    <t>4210217</t>
  </si>
  <si>
    <t>XNY67915</t>
  </si>
  <si>
    <t>4210218</t>
  </si>
  <si>
    <t>JYL82503</t>
  </si>
  <si>
    <t>4210219</t>
  </si>
  <si>
    <t>IDB32717</t>
  </si>
  <si>
    <t>4210220</t>
  </si>
  <si>
    <t>NDS30905</t>
  </si>
  <si>
    <t>4210221</t>
  </si>
  <si>
    <t>AKC67211</t>
  </si>
  <si>
    <t>4210222</t>
  </si>
  <si>
    <t>IAJ17051</t>
  </si>
  <si>
    <t>4210237</t>
  </si>
  <si>
    <t>PJH86092</t>
  </si>
  <si>
    <t>4210258</t>
  </si>
  <si>
    <t>OYQ32303</t>
  </si>
  <si>
    <t>4210260</t>
  </si>
  <si>
    <t>LJU52391</t>
  </si>
  <si>
    <t>4210261</t>
  </si>
  <si>
    <t>NXF53212</t>
  </si>
  <si>
    <t>WTG68140</t>
  </si>
  <si>
    <t>4210329</t>
  </si>
  <si>
    <t>GBZ25254</t>
  </si>
  <si>
    <t>4210330</t>
  </si>
  <si>
    <t>QAM48482</t>
  </si>
  <si>
    <t>4210331</t>
  </si>
  <si>
    <t>ABU72186</t>
  </si>
  <si>
    <t>4210338</t>
  </si>
  <si>
    <t>DSY46820</t>
  </si>
  <si>
    <t>4210339</t>
  </si>
  <si>
    <t>GIG37770</t>
  </si>
  <si>
    <t>4210340</t>
  </si>
  <si>
    <t>BMV43409</t>
  </si>
  <si>
    <t>4210341</t>
  </si>
  <si>
    <t>RBA11066</t>
  </si>
  <si>
    <t>4210342</t>
  </si>
  <si>
    <t>UVG36031</t>
  </si>
  <si>
    <t>4210349</t>
  </si>
  <si>
    <t>RUZ15774</t>
  </si>
  <si>
    <t>4210354</t>
  </si>
  <si>
    <t>ZVZ87255</t>
  </si>
  <si>
    <t>4210393</t>
  </si>
  <si>
    <t>QZY19038</t>
  </si>
  <si>
    <t>4210394</t>
  </si>
  <si>
    <t>KKT22191</t>
  </si>
  <si>
    <t>4210395</t>
  </si>
  <si>
    <t>ESE84750</t>
  </si>
  <si>
    <t>4210396</t>
  </si>
  <si>
    <t>VST40735</t>
  </si>
  <si>
    <t>4210398</t>
  </si>
  <si>
    <t>JUO52235</t>
  </si>
  <si>
    <t>4210481</t>
  </si>
  <si>
    <t>ULC25004</t>
  </si>
  <si>
    <t>4210483</t>
  </si>
  <si>
    <t>MXN21338</t>
  </si>
  <si>
    <t>4210487</t>
  </si>
  <si>
    <t>YGA86393</t>
  </si>
  <si>
    <t>4210488</t>
  </si>
  <si>
    <t>QKR10932</t>
  </si>
  <si>
    <t>4210489</t>
  </si>
  <si>
    <t>BLP67334</t>
  </si>
  <si>
    <t>AOX52367</t>
  </si>
  <si>
    <t>なないろ浜野園</t>
    <rPh sb="4" eb="6">
      <t>ハマノ</t>
    </rPh>
    <rPh sb="6" eb="7">
      <t>エン</t>
    </rPh>
    <phoneticPr fontId="1"/>
  </si>
  <si>
    <t>4210536</t>
  </si>
  <si>
    <t>TNP86886</t>
  </si>
  <si>
    <t>4210590</t>
  </si>
  <si>
    <t>CPE64711</t>
  </si>
  <si>
    <t>4210596</t>
  </si>
  <si>
    <t>OJA33285</t>
  </si>
  <si>
    <t>4210597</t>
  </si>
  <si>
    <t>EPB11627</t>
  </si>
  <si>
    <t>DKL89410</t>
  </si>
  <si>
    <t>4210600</t>
  </si>
  <si>
    <t>SUG44922</t>
  </si>
  <si>
    <t>XFB11265</t>
  </si>
  <si>
    <t>RGH92912</t>
  </si>
  <si>
    <t>５　事業所内保育事業</t>
    <rPh sb="2" eb="5">
      <t>ジギョウショ</t>
    </rPh>
    <rPh sb="5" eb="6">
      <t>ナイ</t>
    </rPh>
    <rPh sb="6" eb="8">
      <t>ホイク</t>
    </rPh>
    <rPh sb="8" eb="10">
      <t>ジギョウ</t>
    </rPh>
    <phoneticPr fontId="4"/>
  </si>
  <si>
    <t>7210041</t>
  </si>
  <si>
    <t>AIE60995</t>
  </si>
  <si>
    <t>7210042</t>
  </si>
  <si>
    <t>PDQ23093</t>
  </si>
  <si>
    <t>7210043</t>
  </si>
  <si>
    <t>DSV27809</t>
  </si>
  <si>
    <t>7210044</t>
  </si>
  <si>
    <t>BRV69709</t>
  </si>
  <si>
    <t>7210045</t>
  </si>
  <si>
    <t>IUC92602</t>
  </si>
  <si>
    <t>7210097</t>
  </si>
  <si>
    <t>PMF85399</t>
  </si>
  <si>
    <t>7210238</t>
  </si>
  <si>
    <t>VYB32279</t>
  </si>
  <si>
    <t>7210351</t>
  </si>
  <si>
    <t>QGC37757</t>
  </si>
  <si>
    <t>7210399</t>
  </si>
  <si>
    <t>JSA45898</t>
  </si>
  <si>
    <t>7210602</t>
  </si>
  <si>
    <t>WHL37537</t>
  </si>
  <si>
    <t>RCP49188</t>
  </si>
  <si>
    <t>VOL67929</t>
  </si>
  <si>
    <t>６　家庭的保育事業</t>
    <rPh sb="2" eb="9">
      <t>カテイ</t>
    </rPh>
    <phoneticPr fontId="4"/>
  </si>
  <si>
    <t>5210001</t>
  </si>
  <si>
    <t>WOF42628</t>
  </si>
  <si>
    <t>5210002</t>
  </si>
  <si>
    <t>BJB41210</t>
  </si>
  <si>
    <t>5210524</t>
  </si>
  <si>
    <t>DYJ86245</t>
  </si>
  <si>
    <t>5210004</t>
  </si>
  <si>
    <t>TPM17219</t>
  </si>
  <si>
    <t>5210417</t>
  </si>
  <si>
    <t xml:space="preserve">5210418 </t>
  </si>
  <si>
    <t>IJJ71564</t>
  </si>
  <si>
    <t>5210537</t>
  </si>
  <si>
    <t>７　居宅訪問型保育事業</t>
    <rPh sb="2" eb="9">
      <t>キョタクホウモンガタホイク</t>
    </rPh>
    <rPh sb="9" eb="11">
      <t>ジギョウ</t>
    </rPh>
    <phoneticPr fontId="4"/>
  </si>
  <si>
    <t>HAF10028</t>
  </si>
  <si>
    <t>OZI40176</t>
  </si>
  <si>
    <t>号</t>
    <rPh sb="0" eb="1">
      <t>ゴウ</t>
    </rPh>
    <phoneticPr fontId="1"/>
  </si>
  <si>
    <t>園毎の固有番号</t>
    <rPh sb="0" eb="1">
      <t>エン</t>
    </rPh>
    <rPh sb="1" eb="2">
      <t>ゴト</t>
    </rPh>
    <rPh sb="3" eb="5">
      <t>コユウ</t>
    </rPh>
    <rPh sb="5" eb="7">
      <t>バンゴウ</t>
    </rPh>
    <phoneticPr fontId="1"/>
  </si>
  <si>
    <t>園名：</t>
    <rPh sb="0" eb="2">
      <t>エンメイ</t>
    </rPh>
    <phoneticPr fontId="1"/>
  </si>
  <si>
    <t>園名：</t>
    <rPh sb="0" eb="2">
      <t>エンメイ</t>
    </rPh>
    <phoneticPr fontId="4"/>
  </si>
  <si>
    <t>園名：</t>
    <rPh sb="0" eb="1">
      <t>エン</t>
    </rPh>
    <rPh sb="1" eb="2">
      <t>メイ</t>
    </rPh>
    <phoneticPr fontId="10"/>
  </si>
  <si>
    <t>円</t>
    <rPh sb="0" eb="1">
      <t>エン</t>
    </rPh>
    <phoneticPr fontId="1"/>
  </si>
  <si>
    <t>【１】手当額について</t>
    <rPh sb="3" eb="6">
      <t>テアテガク</t>
    </rPh>
    <phoneticPr fontId="1"/>
  </si>
  <si>
    <t>【１】の回答が①のときのみ→</t>
    <rPh sb="4" eb="6">
      <t>カイトウ</t>
    </rPh>
    <phoneticPr fontId="1"/>
  </si>
  <si>
    <t>千葉市手当：月額一律</t>
    <rPh sb="0" eb="3">
      <t>チバシ</t>
    </rPh>
    <rPh sb="3" eb="5">
      <t>テアテ</t>
    </rPh>
    <rPh sb="6" eb="8">
      <t>ゲツガク</t>
    </rPh>
    <rPh sb="8" eb="10">
      <t>イチリツ</t>
    </rPh>
    <phoneticPr fontId="1"/>
  </si>
  <si>
    <t>園名</t>
    <rPh sb="0" eb="2">
      <t>エンメイ</t>
    </rPh>
    <phoneticPr fontId="1"/>
  </si>
  <si>
    <t>様</t>
    <rPh sb="0" eb="1">
      <t>サマ</t>
    </rPh>
    <phoneticPr fontId="1"/>
  </si>
  <si>
    <t>5月</t>
    <rPh sb="1" eb="2">
      <t>ガツ</t>
    </rPh>
    <phoneticPr fontId="1"/>
  </si>
  <si>
    <t>上記住所の種別</t>
    <rPh sb="0" eb="2">
      <t>ジョウキ</t>
    </rPh>
    <rPh sb="2" eb="4">
      <t>ジュウショ</t>
    </rPh>
    <rPh sb="5" eb="7">
      <t>シュベツ</t>
    </rPh>
    <phoneticPr fontId="1"/>
  </si>
  <si>
    <t>修正のある職員の名簿No.</t>
    <rPh sb="0" eb="2">
      <t>シュウセイ</t>
    </rPh>
    <rPh sb="5" eb="7">
      <t>ショクイン</t>
    </rPh>
    <rPh sb="8" eb="10">
      <t>メイボ</t>
    </rPh>
    <phoneticPr fontId="1"/>
  </si>
  <si>
    <t>修正のある職員名</t>
    <rPh sb="0" eb="2">
      <t>シュウセイ</t>
    </rPh>
    <rPh sb="5" eb="7">
      <t>ショクイン</t>
    </rPh>
    <rPh sb="7" eb="8">
      <t>メイ</t>
    </rPh>
    <phoneticPr fontId="1"/>
  </si>
  <si>
    <t>修正のある月（４－１０月）</t>
    <rPh sb="0" eb="2">
      <t>シュウセイ</t>
    </rPh>
    <rPh sb="5" eb="6">
      <t>ツキ</t>
    </rPh>
    <rPh sb="11" eb="12">
      <t>ガツ</t>
    </rPh>
    <phoneticPr fontId="1"/>
  </si>
  <si>
    <t>手当額↓</t>
    <rPh sb="0" eb="2">
      <t>テアテ</t>
    </rPh>
    <rPh sb="2" eb="3">
      <t>ガク</t>
    </rPh>
    <phoneticPr fontId="1"/>
  </si>
  <si>
    <t>手当額↓</t>
    <rPh sb="0" eb="3">
      <t>テアテガク</t>
    </rPh>
    <phoneticPr fontId="1"/>
  </si>
  <si>
    <t>千葉誉田雲母保育園</t>
  </si>
  <si>
    <t>KMW28100</t>
  </si>
  <si>
    <t>サフォークキッズ保育園</t>
    <rPh sb="8" eb="11">
      <t>ホイクエン</t>
    </rPh>
    <phoneticPr fontId="1"/>
  </si>
  <si>
    <t>みらくる保育園</t>
    <rPh sb="4" eb="7">
      <t>ホイクエン</t>
    </rPh>
    <phoneticPr fontId="1"/>
  </si>
  <si>
    <t>NUJ15540</t>
  </si>
  <si>
    <t>※②になる例）　職員によって手当額が異なる、月によって手当額が変動する、正規職員と派遣職員で手当額が異なる　等</t>
    <rPh sb="5" eb="6">
      <t>レイ</t>
    </rPh>
    <rPh sb="8" eb="10">
      <t>ショクイン</t>
    </rPh>
    <rPh sb="14" eb="17">
      <t>テアテガク</t>
    </rPh>
    <rPh sb="18" eb="19">
      <t>コト</t>
    </rPh>
    <rPh sb="22" eb="23">
      <t>ツキ</t>
    </rPh>
    <rPh sb="27" eb="30">
      <t>テアテガク</t>
    </rPh>
    <rPh sb="31" eb="33">
      <t>ヘンドウ</t>
    </rPh>
    <rPh sb="36" eb="38">
      <t>セイキ</t>
    </rPh>
    <rPh sb="38" eb="40">
      <t>ショクイン</t>
    </rPh>
    <rPh sb="41" eb="43">
      <t>ハケン</t>
    </rPh>
    <rPh sb="43" eb="45">
      <t>ショクイン</t>
    </rPh>
    <rPh sb="46" eb="49">
      <t>テアテガク</t>
    </rPh>
    <rPh sb="50" eb="51">
      <t>コト</t>
    </rPh>
    <rPh sb="54" eb="55">
      <t>ナド</t>
    </rPh>
    <phoneticPr fontId="1"/>
  </si>
  <si>
    <t>　　　　　　　　　　→手当額が異なるのが１人だけであっても、②を選択してください。</t>
    <rPh sb="11" eb="14">
      <t>テアテガク</t>
    </rPh>
    <rPh sb="15" eb="16">
      <t>コト</t>
    </rPh>
    <rPh sb="21" eb="22">
      <t>ヒト</t>
    </rPh>
    <rPh sb="32" eb="34">
      <t>センタク</t>
    </rPh>
    <phoneticPr fontId="1"/>
  </si>
  <si>
    <t>（例）</t>
    <rPh sb="1" eb="2">
      <t>レイ</t>
    </rPh>
    <phoneticPr fontId="1"/>
  </si>
  <si>
    <t>千葉　太郎</t>
    <rPh sb="0" eb="2">
      <t>チバ</t>
    </rPh>
    <rPh sb="3" eb="5">
      <t>タロウ</t>
    </rPh>
    <phoneticPr fontId="1"/>
  </si>
  <si>
    <t>１０月</t>
    <rPh sb="2" eb="3">
      <t>ガツ</t>
    </rPh>
    <phoneticPr fontId="1"/>
  </si>
  <si>
    <t>修正内容・修正理由・調整を行った月</t>
    <rPh sb="0" eb="2">
      <t>シュウセイ</t>
    </rPh>
    <rPh sb="2" eb="4">
      <t>ナイヨウ</t>
    </rPh>
    <rPh sb="5" eb="7">
      <t>シュウセイ</t>
    </rPh>
    <rPh sb="7" eb="9">
      <t>リユウ</t>
    </rPh>
    <rPh sb="10" eb="12">
      <t>チョウセイ</t>
    </rPh>
    <rPh sb="13" eb="14">
      <t>オコナ</t>
    </rPh>
    <rPh sb="16" eb="17">
      <t>ツキ</t>
    </rPh>
    <phoneticPr fontId="1"/>
  </si>
  <si>
    <t>中間実績時は１０月分を支払っておらず対象外としていたが、10/1から休暇より復職したため、本来は１０月分も対象であった。支払い漏れ分は１１月に追給した。</t>
    <rPh sb="0" eb="2">
      <t>チュウカン</t>
    </rPh>
    <rPh sb="2" eb="4">
      <t>ジッセキ</t>
    </rPh>
    <rPh sb="4" eb="5">
      <t>ジ</t>
    </rPh>
    <rPh sb="8" eb="9">
      <t>ガツ</t>
    </rPh>
    <rPh sb="9" eb="10">
      <t>ブン</t>
    </rPh>
    <rPh sb="11" eb="13">
      <t>シハラ</t>
    </rPh>
    <rPh sb="18" eb="21">
      <t>タイショウガイ</t>
    </rPh>
    <rPh sb="34" eb="36">
      <t>キュウカ</t>
    </rPh>
    <rPh sb="38" eb="40">
      <t>フクショク</t>
    </rPh>
    <rPh sb="45" eb="47">
      <t>ホンライ</t>
    </rPh>
    <rPh sb="50" eb="51">
      <t>ガツ</t>
    </rPh>
    <rPh sb="51" eb="52">
      <t>ブン</t>
    </rPh>
    <rPh sb="53" eb="55">
      <t>タイショウ</t>
    </rPh>
    <rPh sb="60" eb="62">
      <t>シハラ</t>
    </rPh>
    <rPh sb="63" eb="64">
      <t>モ</t>
    </rPh>
    <rPh sb="65" eb="66">
      <t>ブン</t>
    </rPh>
    <rPh sb="69" eb="70">
      <t>ガツ</t>
    </rPh>
    <rPh sb="71" eb="73">
      <t>ツイキュウ</t>
    </rPh>
    <phoneticPr fontId="1"/>
  </si>
  <si>
    <t>項目欄</t>
    <rPh sb="0" eb="2">
      <t>コウモク</t>
    </rPh>
    <rPh sb="2" eb="3">
      <t>ラン</t>
    </rPh>
    <phoneticPr fontId="1"/>
  </si>
  <si>
    <t>記載内容（選択科目）</t>
    <rPh sb="0" eb="2">
      <t>キサイ</t>
    </rPh>
    <rPh sb="2" eb="4">
      <t>ナイヨウ</t>
    </rPh>
    <rPh sb="5" eb="7">
      <t>センタク</t>
    </rPh>
    <rPh sb="7" eb="9">
      <t>カモク</t>
    </rPh>
    <phoneticPr fontId="1"/>
  </si>
  <si>
    <t>記載方法</t>
    <rPh sb="0" eb="2">
      <t>キサイ</t>
    </rPh>
    <rPh sb="2" eb="4">
      <t>ホウホウ</t>
    </rPh>
    <phoneticPr fontId="1"/>
  </si>
  <si>
    <t>注意事項</t>
    <rPh sb="0" eb="2">
      <t>チュウイ</t>
    </rPh>
    <rPh sb="2" eb="4">
      <t>ジコウ</t>
    </rPh>
    <phoneticPr fontId="1"/>
  </si>
  <si>
    <t>職種</t>
    <rPh sb="0" eb="1">
      <t>ショク</t>
    </rPh>
    <rPh sb="1" eb="2">
      <t>シュ</t>
    </rPh>
    <phoneticPr fontId="1"/>
  </si>
  <si>
    <t>氏名</t>
    <rPh sb="0" eb="2">
      <t>シメイ</t>
    </rPh>
    <phoneticPr fontId="1"/>
  </si>
  <si>
    <t>性別</t>
    <rPh sb="0" eb="2">
      <t>セイベツ</t>
    </rPh>
    <phoneticPr fontId="1"/>
  </si>
  <si>
    <t>年齢（歳）</t>
    <rPh sb="0" eb="2">
      <t>ネンレイ</t>
    </rPh>
    <rPh sb="3" eb="4">
      <t>サイ</t>
    </rPh>
    <phoneticPr fontId="1"/>
  </si>
  <si>
    <t>保育士資格有・無</t>
    <rPh sb="0" eb="3">
      <t>ホイクシ</t>
    </rPh>
    <rPh sb="3" eb="5">
      <t>シカク</t>
    </rPh>
    <rPh sb="5" eb="6">
      <t>アリ</t>
    </rPh>
    <rPh sb="7" eb="8">
      <t>ナシ</t>
    </rPh>
    <phoneticPr fontId="1"/>
  </si>
  <si>
    <t>その他資格</t>
    <rPh sb="2" eb="3">
      <t>タ</t>
    </rPh>
    <rPh sb="3" eb="5">
      <t>シカク</t>
    </rPh>
    <phoneticPr fontId="1"/>
  </si>
  <si>
    <t>要件緩和適用日</t>
    <rPh sb="0" eb="2">
      <t>ヨウケン</t>
    </rPh>
    <rPh sb="2" eb="4">
      <t>カンワ</t>
    </rPh>
    <rPh sb="4" eb="6">
      <t>テキヨウ</t>
    </rPh>
    <rPh sb="6" eb="7">
      <t>ビ</t>
    </rPh>
    <phoneticPr fontId="1"/>
  </si>
  <si>
    <t>採用年月日</t>
    <rPh sb="0" eb="2">
      <t>サイヨウ</t>
    </rPh>
    <rPh sb="2" eb="5">
      <t>ネンガッピ</t>
    </rPh>
    <phoneticPr fontId="1"/>
  </si>
  <si>
    <t>退職等年月日</t>
    <rPh sb="0" eb="2">
      <t>タイショク</t>
    </rPh>
    <rPh sb="2" eb="3">
      <t>トウ</t>
    </rPh>
    <rPh sb="3" eb="6">
      <t>ネンガッピ</t>
    </rPh>
    <phoneticPr fontId="1"/>
  </si>
  <si>
    <t>備考</t>
    <rPh sb="0" eb="2">
      <t>ビコウ</t>
    </rPh>
    <phoneticPr fontId="1"/>
  </si>
  <si>
    <t>正規職員は「正」かつ「常」
それ以外の職員は「パート」かつ「常」／「非」</t>
    <rPh sb="0" eb="2">
      <t>セイキ</t>
    </rPh>
    <rPh sb="2" eb="4">
      <t>ショクイン</t>
    </rPh>
    <rPh sb="6" eb="7">
      <t>セイ</t>
    </rPh>
    <rPh sb="11" eb="12">
      <t>ジョウ</t>
    </rPh>
    <rPh sb="16" eb="18">
      <t>イガイ</t>
    </rPh>
    <rPh sb="19" eb="21">
      <t>ショクイン</t>
    </rPh>
    <rPh sb="30" eb="31">
      <t>ジョウ</t>
    </rPh>
    <rPh sb="34" eb="35">
      <t>ヒ</t>
    </rPh>
    <phoneticPr fontId="1"/>
  </si>
  <si>
    <t>職員氏名（フルネーム）</t>
    <rPh sb="0" eb="2">
      <t>ショクイン</t>
    </rPh>
    <rPh sb="2" eb="4">
      <t>シメイ</t>
    </rPh>
    <phoneticPr fontId="1"/>
  </si>
  <si>
    <t>男／女</t>
    <rPh sb="0" eb="1">
      <t>オトコ</t>
    </rPh>
    <rPh sb="2" eb="3">
      <t>オンナ</t>
    </rPh>
    <phoneticPr fontId="1"/>
  </si>
  <si>
    <t>数字</t>
    <rPh sb="0" eb="2">
      <t>スウジ</t>
    </rPh>
    <phoneticPr fontId="1"/>
  </si>
  <si>
    <t>有／無</t>
    <rPh sb="0" eb="1">
      <t>アリ</t>
    </rPh>
    <rPh sb="2" eb="3">
      <t>ナシ</t>
    </rPh>
    <phoneticPr fontId="1"/>
  </si>
  <si>
    <t>保健師、看護師、准看護師、栄養士、調理員、要件緩和対象（幼稚園・小学校・養護教諭）職員は取得免許を記載</t>
    <rPh sb="0" eb="3">
      <t>ホケンシ</t>
    </rPh>
    <rPh sb="4" eb="7">
      <t>カンゴシ</t>
    </rPh>
    <rPh sb="8" eb="12">
      <t>ジュンカンゴシ</t>
    </rPh>
    <rPh sb="13" eb="16">
      <t>エイヨウシ</t>
    </rPh>
    <rPh sb="17" eb="20">
      <t>チョウリイン</t>
    </rPh>
    <rPh sb="21" eb="23">
      <t>ヨウケン</t>
    </rPh>
    <rPh sb="23" eb="25">
      <t>カンワ</t>
    </rPh>
    <rPh sb="25" eb="27">
      <t>タイショウ</t>
    </rPh>
    <rPh sb="28" eb="31">
      <t>ヨウチエン</t>
    </rPh>
    <rPh sb="32" eb="35">
      <t>ショウガッコウ</t>
    </rPh>
    <rPh sb="36" eb="38">
      <t>ヨウゴ</t>
    </rPh>
    <rPh sb="38" eb="40">
      <t>キョウユ</t>
    </rPh>
    <rPh sb="41" eb="43">
      <t>ショクイン</t>
    </rPh>
    <rPh sb="44" eb="46">
      <t>シュトク</t>
    </rPh>
    <rPh sb="46" eb="48">
      <t>メンキョ</t>
    </rPh>
    <rPh sb="49" eb="51">
      <t>キサイ</t>
    </rPh>
    <phoneticPr fontId="1"/>
  </si>
  <si>
    <t>要件緩和対象職員の適用年月日を入力（※幼保運営課に「誓約書」を提出してください）</t>
    <rPh sb="0" eb="2">
      <t>ヨウケン</t>
    </rPh>
    <rPh sb="2" eb="4">
      <t>カンワ</t>
    </rPh>
    <rPh sb="4" eb="6">
      <t>タイショウ</t>
    </rPh>
    <rPh sb="6" eb="8">
      <t>ショクイン</t>
    </rPh>
    <rPh sb="9" eb="11">
      <t>テキヨウ</t>
    </rPh>
    <rPh sb="11" eb="14">
      <t>ネンガッピ</t>
    </rPh>
    <rPh sb="15" eb="17">
      <t>ニュウリョク</t>
    </rPh>
    <rPh sb="19" eb="20">
      <t>ヨウ</t>
    </rPh>
    <rPh sb="20" eb="21">
      <t>ホ</t>
    </rPh>
    <rPh sb="21" eb="23">
      <t>ウンエイ</t>
    </rPh>
    <rPh sb="23" eb="24">
      <t>カ</t>
    </rPh>
    <rPh sb="26" eb="29">
      <t>セイヤクショ</t>
    </rPh>
    <rPh sb="31" eb="33">
      <t>テイシュツ</t>
    </rPh>
    <phoneticPr fontId="1"/>
  </si>
  <si>
    <t>採用年月日を入力（復帰の場合は復帰の日付を入力）</t>
    <rPh sb="0" eb="2">
      <t>サイヨウ</t>
    </rPh>
    <rPh sb="2" eb="5">
      <t>ネンガッピ</t>
    </rPh>
    <rPh sb="6" eb="8">
      <t>ニュウリョク</t>
    </rPh>
    <rPh sb="9" eb="11">
      <t>フッキ</t>
    </rPh>
    <rPh sb="12" eb="14">
      <t>バアイ</t>
    </rPh>
    <rPh sb="15" eb="17">
      <t>フッキ</t>
    </rPh>
    <rPh sb="18" eb="20">
      <t>ヒヅケ</t>
    </rPh>
    <rPh sb="21" eb="23">
      <t>ニュウリョク</t>
    </rPh>
    <phoneticPr fontId="1"/>
  </si>
  <si>
    <t>退職年月日を入力（長期休暇に入る場合は休暇に入る前日の日付を入力）</t>
    <rPh sb="0" eb="2">
      <t>タイショク</t>
    </rPh>
    <rPh sb="2" eb="5">
      <t>ネンガッピ</t>
    </rPh>
    <rPh sb="6" eb="8">
      <t>ニュウリョク</t>
    </rPh>
    <rPh sb="9" eb="11">
      <t>チョウキ</t>
    </rPh>
    <rPh sb="11" eb="13">
      <t>キュウカ</t>
    </rPh>
    <rPh sb="14" eb="15">
      <t>ハイ</t>
    </rPh>
    <rPh sb="16" eb="18">
      <t>バアイ</t>
    </rPh>
    <rPh sb="19" eb="21">
      <t>キュウカ</t>
    </rPh>
    <rPh sb="22" eb="23">
      <t>ハイ</t>
    </rPh>
    <rPh sb="24" eb="26">
      <t>ゼンジツ</t>
    </rPh>
    <rPh sb="27" eb="29">
      <t>ヒヅケ</t>
    </rPh>
    <rPh sb="30" eb="32">
      <t>ニュウリョク</t>
    </rPh>
    <phoneticPr fontId="1"/>
  </si>
  <si>
    <t>産休・育休取得の場合：期間を記載</t>
    <rPh sb="0" eb="2">
      <t>サンキュウ</t>
    </rPh>
    <rPh sb="3" eb="5">
      <t>イクキュウ</t>
    </rPh>
    <rPh sb="5" eb="7">
      <t>シュトク</t>
    </rPh>
    <rPh sb="8" eb="10">
      <t>バアイ</t>
    </rPh>
    <rPh sb="11" eb="13">
      <t>キカン</t>
    </rPh>
    <rPh sb="14" eb="16">
      <t>キサイ</t>
    </rPh>
    <phoneticPr fontId="1"/>
  </si>
  <si>
    <t>プルダウンメニューから「派遣」を選択</t>
    <rPh sb="12" eb="14">
      <t>ハケン</t>
    </rPh>
    <rPh sb="16" eb="18">
      <t>センタク</t>
    </rPh>
    <phoneticPr fontId="1"/>
  </si>
  <si>
    <t>同月／翌月</t>
    <rPh sb="0" eb="2">
      <t>ドウゲツ</t>
    </rPh>
    <rPh sb="3" eb="5">
      <t>ヨクゲツ</t>
    </rPh>
    <phoneticPr fontId="1"/>
  </si>
  <si>
    <t>プルダウン選択</t>
    <rPh sb="5" eb="7">
      <t>センタク</t>
    </rPh>
    <phoneticPr fontId="1"/>
  </si>
  <si>
    <t>直接入力</t>
    <rPh sb="0" eb="2">
      <t>チョクセツ</t>
    </rPh>
    <rPh sb="2" eb="4">
      <t>ニュウリョク</t>
    </rPh>
    <phoneticPr fontId="1"/>
  </si>
  <si>
    <t>【正しい入力方法】
「R1.4.1」「2019/4/1」
【よくある誤った入力方法】
「R.1.4.1」、「R1.4.1.」（ピリオドの位置が違います。）</t>
    <rPh sb="1" eb="2">
      <t>タダ</t>
    </rPh>
    <rPh sb="4" eb="6">
      <t>ニュウリョク</t>
    </rPh>
    <rPh sb="6" eb="8">
      <t>ホウホウ</t>
    </rPh>
    <rPh sb="35" eb="36">
      <t>アヤマ</t>
    </rPh>
    <rPh sb="38" eb="40">
      <t>ニュウリョク</t>
    </rPh>
    <rPh sb="40" eb="42">
      <t>ホウホウ</t>
    </rPh>
    <rPh sb="69" eb="71">
      <t>イチ</t>
    </rPh>
    <rPh sb="72" eb="73">
      <t>チガ</t>
    </rPh>
    <phoneticPr fontId="1"/>
  </si>
  <si>
    <t>労働月に対して同月払か翌月払かを選択してください。</t>
    <rPh sb="0" eb="2">
      <t>ロウドウ</t>
    </rPh>
    <rPh sb="2" eb="3">
      <t>ツキ</t>
    </rPh>
    <rPh sb="4" eb="5">
      <t>タイ</t>
    </rPh>
    <rPh sb="7" eb="8">
      <t>ドウ</t>
    </rPh>
    <rPh sb="8" eb="9">
      <t>ツキ</t>
    </rPh>
    <rPh sb="9" eb="10">
      <t>バラ</t>
    </rPh>
    <rPh sb="11" eb="12">
      <t>ヨク</t>
    </rPh>
    <rPh sb="12" eb="13">
      <t>ツキ</t>
    </rPh>
    <rPh sb="13" eb="14">
      <t>バラ</t>
    </rPh>
    <rPh sb="16" eb="18">
      <t>センタク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</si>
  <si>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</si>
  <si>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</si>
  <si>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</si>
  <si>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</si>
  <si>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</si>
  <si>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</si>
  <si>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</si>
  <si>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</si>
  <si>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</si>
  <si>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</si>
  <si>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</si>
  <si>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</si>
  <si>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</si>
  <si>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常勤の看護師、准看護師、保健師のみなし要件
保育園：０歳児が４人在籍につき１人
小規模・事業所：０歳児の数に限らず１人</t>
    <rPh sb="0" eb="2">
      <t>ジョウキン</t>
    </rPh>
    <rPh sb="3" eb="5">
      <t>カンゴ</t>
    </rPh>
    <rPh sb="5" eb="6">
      <t>シ</t>
    </rPh>
    <rPh sb="7" eb="11">
      <t>ジュンカンゴシ</t>
    </rPh>
    <rPh sb="12" eb="15">
      <t>ホケンシ</t>
    </rPh>
    <rPh sb="19" eb="21">
      <t>ヨウケン</t>
    </rPh>
    <rPh sb="22" eb="25">
      <t>ホイクエン</t>
    </rPh>
    <rPh sb="27" eb="29">
      <t>サイジ</t>
    </rPh>
    <rPh sb="31" eb="32">
      <t>ヒト</t>
    </rPh>
    <rPh sb="32" eb="34">
      <t>ザイセキ</t>
    </rPh>
    <rPh sb="38" eb="39">
      <t>ヒト</t>
    </rPh>
    <rPh sb="40" eb="43">
      <t>ショウキボ</t>
    </rPh>
    <rPh sb="44" eb="47">
      <t>ジギョウショ</t>
    </rPh>
    <rPh sb="49" eb="51">
      <t>サイジ</t>
    </rPh>
    <rPh sb="52" eb="53">
      <t>カズ</t>
    </rPh>
    <rPh sb="54" eb="55">
      <t>カギ</t>
    </rPh>
    <rPh sb="58" eb="59">
      <t>ヒト</t>
    </rPh>
    <phoneticPr fontId="1"/>
  </si>
  <si>
    <t>職種</t>
  </si>
  <si>
    <t>勤務形態</t>
  </si>
  <si>
    <t>資格</t>
  </si>
  <si>
    <t>その他</t>
  </si>
  <si>
    <t>要件緩和適用開始日</t>
  </si>
  <si>
    <t>採用等</t>
  </si>
  <si>
    <t>年月日</t>
  </si>
  <si>
    <t>退職等</t>
  </si>
  <si>
    <t>備考</t>
  </si>
  <si>
    <t>園長</t>
  </si>
  <si>
    <t>（施設長・管理者）</t>
  </si>
  <si>
    <t>正(パ)</t>
  </si>
  <si>
    <t>常</t>
  </si>
  <si>
    <t>R○.○.○</t>
  </si>
  <si>
    <t>正</t>
  </si>
  <si>
    <t>パ</t>
  </si>
  <si>
    <t>通常＋延長</t>
  </si>
  <si>
    <t>要件緩和対象</t>
  </si>
  <si>
    <t>無</t>
  </si>
  <si>
    <t>幼稚園・小学校教諭・養護教諭・無し（空欄）</t>
  </si>
  <si>
    <t>(通常＋延長)</t>
  </si>
  <si>
    <t>保健師・看護師・准看護師</t>
  </si>
  <si>
    <t>保育士資格</t>
    <rPh sb="0" eb="3">
      <t>ホイクシ</t>
    </rPh>
    <rPh sb="3" eb="5">
      <t>シカク</t>
    </rPh>
    <phoneticPr fontId="1"/>
  </si>
  <si>
    <t>ちば保育園</t>
    <rPh sb="2" eb="5">
      <t>ホイクエン</t>
    </rPh>
    <phoneticPr fontId="1"/>
  </si>
  <si>
    <t xml:space="preserve">職種は以下のものしか選べないようになっています。見落としを減らしたり人数カウントを行いやすくするため、なるべくこの順番で入力してください。
園長　主任保育士　保育士　準保育士　短時間保育士　要件緩和対象　保育補助　保健師（みなし保育士）　看護師（みなし保育士）　准看護師（みなし保育士）　保健師（みなし以外）　看護師（みなし以外）　准看護師（みなし以外）　栄養士　調理員　用務員　事務員　その他
（それ以外の職種は「その他」を選び、備考欄にその職種を入力してください。）
</t>
    <phoneticPr fontId="1"/>
  </si>
  <si>
    <t>【名簿】</t>
    <rPh sb="1" eb="3">
      <t>メイボ</t>
    </rPh>
    <phoneticPr fontId="1"/>
  </si>
  <si>
    <t>保育教諭等</t>
    <rPh sb="0" eb="2">
      <t>ホイク</t>
    </rPh>
    <rPh sb="2" eb="4">
      <t>キョウユ</t>
    </rPh>
    <rPh sb="4" eb="5">
      <t>トウ</t>
    </rPh>
    <phoneticPr fontId="1"/>
  </si>
  <si>
    <t>保育教諭等(常勤)</t>
    <rPh sb="0" eb="2">
      <t>ホイク</t>
    </rPh>
    <rPh sb="2" eb="4">
      <t>キョウユ</t>
    </rPh>
    <rPh sb="4" eb="5">
      <t>トウ</t>
    </rPh>
    <rPh sb="6" eb="8">
      <t>ジョウキン</t>
    </rPh>
    <phoneticPr fontId="1"/>
  </si>
  <si>
    <t>みなし保育教諭</t>
    <rPh sb="3" eb="5">
      <t>ホイク</t>
    </rPh>
    <rPh sb="5" eb="7">
      <t>キョウユ</t>
    </rPh>
    <phoneticPr fontId="1"/>
  </si>
  <si>
    <t>派遣職員（常勤）</t>
    <rPh sb="0" eb="2">
      <t>ハケン</t>
    </rPh>
    <rPh sb="2" eb="4">
      <t>ショクイン</t>
    </rPh>
    <rPh sb="5" eb="7">
      <t>ジョウキン</t>
    </rPh>
    <phoneticPr fontId="1"/>
  </si>
  <si>
    <t>幼稚園教諭のみ</t>
    <rPh sb="0" eb="3">
      <t>ヨウチエン</t>
    </rPh>
    <rPh sb="3" eb="5">
      <t>キョウユ</t>
    </rPh>
    <phoneticPr fontId="1"/>
  </si>
  <si>
    <t>園長</t>
    <rPh sb="0" eb="2">
      <t>エンチョウ</t>
    </rPh>
    <phoneticPr fontId="16"/>
  </si>
  <si>
    <t>施設長</t>
    <rPh sb="0" eb="2">
      <t>シセツ</t>
    </rPh>
    <rPh sb="2" eb="3">
      <t>チョウ</t>
    </rPh>
    <phoneticPr fontId="16"/>
  </si>
  <si>
    <t>副園長</t>
    <rPh sb="0" eb="1">
      <t>フク</t>
    </rPh>
    <rPh sb="1" eb="3">
      <t>エンチョウ</t>
    </rPh>
    <phoneticPr fontId="16"/>
  </si>
  <si>
    <t>教頭</t>
    <rPh sb="0" eb="2">
      <t>キョウトウ</t>
    </rPh>
    <phoneticPr fontId="16"/>
  </si>
  <si>
    <t>主幹保育教諭等</t>
    <rPh sb="0" eb="2">
      <t>シュカン</t>
    </rPh>
    <rPh sb="2" eb="4">
      <t>ホイク</t>
    </rPh>
    <rPh sb="4" eb="6">
      <t>キョウユ</t>
    </rPh>
    <rPh sb="6" eb="7">
      <t>トウ</t>
    </rPh>
    <phoneticPr fontId="15"/>
  </si>
  <si>
    <t>指導保育教諭等</t>
    <rPh sb="0" eb="2">
      <t>シドウ</t>
    </rPh>
    <rPh sb="2" eb="4">
      <t>ホイク</t>
    </rPh>
    <rPh sb="4" eb="6">
      <t>キョウユ</t>
    </rPh>
    <rPh sb="6" eb="7">
      <t>トウ</t>
    </rPh>
    <phoneticPr fontId="15"/>
  </si>
  <si>
    <t>保育教諭等</t>
    <rPh sb="0" eb="2">
      <t>ホイク</t>
    </rPh>
    <rPh sb="2" eb="4">
      <t>キョウユ</t>
    </rPh>
    <rPh sb="4" eb="5">
      <t>トウ</t>
    </rPh>
    <phoneticPr fontId="15"/>
  </si>
  <si>
    <t>保育教諭等
（常勤的非常勤）</t>
    <rPh sb="0" eb="2">
      <t>ホイク</t>
    </rPh>
    <rPh sb="2" eb="4">
      <t>キョウユ</t>
    </rPh>
    <rPh sb="4" eb="5">
      <t>トウ</t>
    </rPh>
    <rPh sb="7" eb="9">
      <t>ジョウキン</t>
    </rPh>
    <rPh sb="9" eb="10">
      <t>テキ</t>
    </rPh>
    <rPh sb="10" eb="13">
      <t>ヒジョウキン</t>
    </rPh>
    <phoneticPr fontId="15"/>
  </si>
  <si>
    <t>保育教諭等
（短時間）</t>
    <rPh sb="0" eb="2">
      <t>ホイク</t>
    </rPh>
    <rPh sb="2" eb="4">
      <t>キョウユ</t>
    </rPh>
    <rPh sb="4" eb="5">
      <t>トウ</t>
    </rPh>
    <rPh sb="7" eb="10">
      <t>タンジカン</t>
    </rPh>
    <phoneticPr fontId="15"/>
  </si>
  <si>
    <t>助保育教諭等</t>
    <rPh sb="0" eb="1">
      <t>ジョ</t>
    </rPh>
    <rPh sb="1" eb="3">
      <t>ホイク</t>
    </rPh>
    <rPh sb="3" eb="5">
      <t>キョウユ</t>
    </rPh>
    <rPh sb="5" eb="6">
      <t>トウ</t>
    </rPh>
    <phoneticPr fontId="15"/>
  </si>
  <si>
    <t>講師</t>
    <rPh sb="0" eb="2">
      <t>コウシ</t>
    </rPh>
    <phoneticPr fontId="15"/>
  </si>
  <si>
    <t>要件緩和対象</t>
    <rPh sb="0" eb="2">
      <t>ヨウケン</t>
    </rPh>
    <rPh sb="2" eb="4">
      <t>カンワ</t>
    </rPh>
    <rPh sb="4" eb="6">
      <t>タイショウ</t>
    </rPh>
    <phoneticPr fontId="15"/>
  </si>
  <si>
    <t>教育・保育補助者</t>
    <rPh sb="0" eb="2">
      <t>キョウイク</t>
    </rPh>
    <rPh sb="3" eb="5">
      <t>ホイク</t>
    </rPh>
    <rPh sb="5" eb="7">
      <t>ホジョ</t>
    </rPh>
    <rPh sb="7" eb="8">
      <t>シャ</t>
    </rPh>
    <phoneticPr fontId="15"/>
  </si>
  <si>
    <t>保健師
（みなし保育教諭）</t>
    <rPh sb="0" eb="3">
      <t>ホケンシ</t>
    </rPh>
    <rPh sb="8" eb="10">
      <t>ホイク</t>
    </rPh>
    <rPh sb="10" eb="12">
      <t>キョウユ</t>
    </rPh>
    <phoneticPr fontId="16"/>
  </si>
  <si>
    <t>看護師
（みなし保育教諭）</t>
    <rPh sb="0" eb="3">
      <t>カンゴシ</t>
    </rPh>
    <rPh sb="8" eb="10">
      <t>ホイク</t>
    </rPh>
    <rPh sb="10" eb="12">
      <t>キョウユ</t>
    </rPh>
    <phoneticPr fontId="16"/>
  </si>
  <si>
    <t>准看護師
（みなし保育教諭）</t>
    <rPh sb="0" eb="4">
      <t>ジュンカンゴシ</t>
    </rPh>
    <rPh sb="9" eb="11">
      <t>ホイク</t>
    </rPh>
    <rPh sb="11" eb="13">
      <t>キョウユ</t>
    </rPh>
    <phoneticPr fontId="15"/>
  </si>
  <si>
    <t>保健師
（みなし以外）</t>
    <rPh sb="0" eb="3">
      <t>ホケンシ</t>
    </rPh>
    <rPh sb="8" eb="10">
      <t>イガイ</t>
    </rPh>
    <phoneticPr fontId="16"/>
  </si>
  <si>
    <t>看護師
（みなし以外）</t>
    <rPh sb="0" eb="3">
      <t>カンゴシ</t>
    </rPh>
    <rPh sb="8" eb="10">
      <t>イガイ</t>
    </rPh>
    <phoneticPr fontId="16"/>
  </si>
  <si>
    <t>准看護師
（みなし以外）</t>
    <rPh sb="0" eb="4">
      <t>ジュンカンゴシ</t>
    </rPh>
    <rPh sb="9" eb="11">
      <t>イガイ</t>
    </rPh>
    <phoneticPr fontId="15"/>
  </si>
  <si>
    <t>栄養士</t>
    <rPh sb="0" eb="3">
      <t>エイヨウシ</t>
    </rPh>
    <phoneticPr fontId="15"/>
  </si>
  <si>
    <t>調理員</t>
    <rPh sb="0" eb="3">
      <t>チョウリイン</t>
    </rPh>
    <phoneticPr fontId="15"/>
  </si>
  <si>
    <t>用務員</t>
    <rPh sb="0" eb="3">
      <t>ヨウムイン</t>
    </rPh>
    <phoneticPr fontId="16"/>
  </si>
  <si>
    <t>事務職員</t>
    <rPh sb="0" eb="2">
      <t>ジム</t>
    </rPh>
    <rPh sb="2" eb="4">
      <t>ショクイン</t>
    </rPh>
    <phoneticPr fontId="16"/>
  </si>
  <si>
    <t>その他</t>
    <rPh sb="2" eb="3">
      <t>タ</t>
    </rPh>
    <phoneticPr fontId="16"/>
  </si>
  <si>
    <t>幼稚園教諭</t>
    <rPh sb="0" eb="3">
      <t>ヨウチエン</t>
    </rPh>
    <rPh sb="3" eb="5">
      <t>キョウユ</t>
    </rPh>
    <phoneticPr fontId="4"/>
  </si>
  <si>
    <t>幼稚園教諭</t>
    <rPh sb="0" eb="3">
      <t>ヨウチエン</t>
    </rPh>
    <rPh sb="3" eb="5">
      <t>キョウユ</t>
    </rPh>
    <phoneticPr fontId="1"/>
  </si>
  <si>
    <t>幼稚園教諭</t>
    <rPh sb="0" eb="3">
      <t>ヨウチエン</t>
    </rPh>
    <rPh sb="3" eb="5">
      <t>キョウユ</t>
    </rPh>
    <phoneticPr fontId="1"/>
  </si>
  <si>
    <t>幼稚園
免許
有･無</t>
    <rPh sb="0" eb="3">
      <t>ヨウチエン</t>
    </rPh>
    <rPh sb="4" eb="6">
      <t>メンキョ</t>
    </rPh>
    <rPh sb="7" eb="10">
      <t>ウム</t>
    </rPh>
    <phoneticPr fontId="10"/>
  </si>
  <si>
    <t>幼稚園教諭免許有・無</t>
    <rPh sb="0" eb="3">
      <t>ヨウチエン</t>
    </rPh>
    <rPh sb="3" eb="5">
      <t>キョウユ</t>
    </rPh>
    <rPh sb="5" eb="7">
      <t>メンキョ</t>
    </rPh>
    <rPh sb="7" eb="8">
      <t>アリ</t>
    </rPh>
    <rPh sb="9" eb="10">
      <t>ナシ</t>
    </rPh>
    <phoneticPr fontId="1"/>
  </si>
  <si>
    <t>保育士資格が必要</t>
    <rPh sb="0" eb="3">
      <t>ホイクシ</t>
    </rPh>
    <rPh sb="3" eb="5">
      <t>シカク</t>
    </rPh>
    <rPh sb="6" eb="8">
      <t>ヒツヨウ</t>
    </rPh>
    <phoneticPr fontId="1"/>
  </si>
  <si>
    <t>副園長・教頭</t>
    <rPh sb="0" eb="3">
      <t>フクエンチョウ</t>
    </rPh>
    <rPh sb="4" eb="6">
      <t>キョウトウ</t>
    </rPh>
    <phoneticPr fontId="1"/>
  </si>
  <si>
    <t>どちらか</t>
    <phoneticPr fontId="1"/>
  </si>
  <si>
    <t>保健師・看護師・准看護師（みなし保育教諭）</t>
    <rPh sb="18" eb="20">
      <t>キョウユ</t>
    </rPh>
    <phoneticPr fontId="1"/>
  </si>
  <si>
    <t>(主幹・指導)保育教諭等</t>
    <phoneticPr fontId="1"/>
  </si>
  <si>
    <t>保育教諭</t>
    <rPh sb="2" eb="4">
      <t>キョウユ</t>
    </rPh>
    <phoneticPr fontId="1"/>
  </si>
  <si>
    <t>保育教諭等
(常勤的非常勤)</t>
    <phoneticPr fontId="1"/>
  </si>
  <si>
    <t>保育教諭等(短時間)</t>
    <phoneticPr fontId="1"/>
  </si>
  <si>
    <t>Gakkenほいくえん おゆみ野</t>
  </si>
  <si>
    <t>Gakkenほいくえん 稲毛</t>
  </si>
  <si>
    <t>Gakkenほいくえん 稲毛東</t>
  </si>
  <si>
    <t>4月人数計</t>
    <rPh sb="1" eb="2">
      <t>ガツ</t>
    </rPh>
    <rPh sb="2" eb="4">
      <t>ニンズウ</t>
    </rPh>
    <rPh sb="4" eb="5">
      <t>ケイ</t>
    </rPh>
    <phoneticPr fontId="1"/>
  </si>
  <si>
    <t>5月人数計</t>
    <rPh sb="1" eb="2">
      <t>ガツ</t>
    </rPh>
    <rPh sb="2" eb="4">
      <t>ニンズウ</t>
    </rPh>
    <rPh sb="4" eb="5">
      <t>ケイ</t>
    </rPh>
    <phoneticPr fontId="1"/>
  </si>
  <si>
    <t>6月人数計</t>
    <rPh sb="1" eb="2">
      <t>ガツ</t>
    </rPh>
    <rPh sb="2" eb="4">
      <t>ニンズウ</t>
    </rPh>
    <rPh sb="4" eb="5">
      <t>ケイ</t>
    </rPh>
    <phoneticPr fontId="1"/>
  </si>
  <si>
    <t>7月人数計</t>
    <rPh sb="1" eb="2">
      <t>ガツ</t>
    </rPh>
    <rPh sb="2" eb="4">
      <t>ニンズウ</t>
    </rPh>
    <rPh sb="4" eb="5">
      <t>ケイ</t>
    </rPh>
    <phoneticPr fontId="1"/>
  </si>
  <si>
    <t>8月人数計</t>
    <rPh sb="1" eb="2">
      <t>ガツ</t>
    </rPh>
    <rPh sb="2" eb="4">
      <t>ニンズウ</t>
    </rPh>
    <rPh sb="4" eb="5">
      <t>ケイ</t>
    </rPh>
    <phoneticPr fontId="1"/>
  </si>
  <si>
    <t>9月人数計</t>
    <rPh sb="1" eb="2">
      <t>ガツ</t>
    </rPh>
    <rPh sb="2" eb="4">
      <t>ニンズウ</t>
    </rPh>
    <rPh sb="4" eb="5">
      <t>ケイ</t>
    </rPh>
    <phoneticPr fontId="1"/>
  </si>
  <si>
    <t>10月人数計</t>
    <rPh sb="2" eb="3">
      <t>ガツ</t>
    </rPh>
    <rPh sb="3" eb="5">
      <t>ニンズウ</t>
    </rPh>
    <rPh sb="5" eb="6">
      <t>ケイ</t>
    </rPh>
    <phoneticPr fontId="1"/>
  </si>
  <si>
    <t>11月人数計</t>
    <rPh sb="2" eb="3">
      <t>ガツ</t>
    </rPh>
    <rPh sb="3" eb="5">
      <t>ニンズウ</t>
    </rPh>
    <rPh sb="5" eb="6">
      <t>ケイ</t>
    </rPh>
    <phoneticPr fontId="1"/>
  </si>
  <si>
    <t>1月人数計</t>
    <rPh sb="1" eb="2">
      <t>ガツ</t>
    </rPh>
    <rPh sb="2" eb="4">
      <t>ニンズウ</t>
    </rPh>
    <rPh sb="4" eb="5">
      <t>ケイ</t>
    </rPh>
    <phoneticPr fontId="1"/>
  </si>
  <si>
    <t>12月人数計</t>
    <phoneticPr fontId="1"/>
  </si>
  <si>
    <t>2月人数計</t>
    <phoneticPr fontId="1"/>
  </si>
  <si>
    <t>3月人数計</t>
    <phoneticPr fontId="1"/>
  </si>
  <si>
    <t>4月金額計</t>
    <rPh sb="1" eb="2">
      <t>ガツ</t>
    </rPh>
    <phoneticPr fontId="1"/>
  </si>
  <si>
    <t>5月金額計</t>
    <rPh sb="1" eb="2">
      <t>ガツ</t>
    </rPh>
    <phoneticPr fontId="1"/>
  </si>
  <si>
    <t>6月金額計</t>
    <rPh sb="1" eb="2">
      <t>ガツ</t>
    </rPh>
    <phoneticPr fontId="1"/>
  </si>
  <si>
    <t>7月金額計</t>
    <rPh sb="1" eb="2">
      <t>ガツ</t>
    </rPh>
    <phoneticPr fontId="1"/>
  </si>
  <si>
    <t>8月金額計</t>
    <rPh sb="1" eb="2">
      <t>ガツ</t>
    </rPh>
    <phoneticPr fontId="1"/>
  </si>
  <si>
    <t>9月金額計</t>
    <rPh sb="1" eb="2">
      <t>ガツ</t>
    </rPh>
    <phoneticPr fontId="1"/>
  </si>
  <si>
    <t>10月金額計</t>
    <rPh sb="2" eb="3">
      <t>ガツ</t>
    </rPh>
    <phoneticPr fontId="1"/>
  </si>
  <si>
    <t>11月金額計</t>
    <rPh sb="2" eb="3">
      <t>ガツ</t>
    </rPh>
    <phoneticPr fontId="1"/>
  </si>
  <si>
    <t>12月金額計</t>
  </si>
  <si>
    <t>1月金額計</t>
    <rPh sb="1" eb="2">
      <t>ガツ</t>
    </rPh>
    <phoneticPr fontId="1"/>
  </si>
  <si>
    <t>2月金額計</t>
  </si>
  <si>
    <t>3月金額計</t>
  </si>
  <si>
    <t>（福）千葉愛育会</t>
  </si>
  <si>
    <t>千葉市中央区院内2-5-6</t>
  </si>
  <si>
    <t>理事長</t>
  </si>
  <si>
    <t>日高　正和</t>
  </si>
  <si>
    <t>（福）千葉ベタニヤホーム</t>
  </si>
  <si>
    <t>有</t>
  </si>
  <si>
    <t>千葉市若葉区都賀１丁目１番１号</t>
  </si>
  <si>
    <t>（福）桜育心福祉会</t>
  </si>
  <si>
    <t>千葉市稲毛区小仲台2-10-1</t>
  </si>
  <si>
    <t>佐藤　貴光</t>
  </si>
  <si>
    <t>（学）城徳学園</t>
  </si>
  <si>
    <t>千葉市美浜区磯辺7丁目16-1</t>
  </si>
  <si>
    <t>相原　美惠子</t>
  </si>
  <si>
    <t>（福）八越会</t>
  </si>
  <si>
    <t>千葉市花見川区検見川町3-331-4</t>
  </si>
  <si>
    <t>吉岡　正夫</t>
  </si>
  <si>
    <t>（福）いまい福祉会</t>
  </si>
  <si>
    <t>千葉市中央区今井2-12-7</t>
  </si>
  <si>
    <t>大森　喜久代</t>
  </si>
  <si>
    <t>（福）若葉福祉会</t>
  </si>
  <si>
    <t>千葉市若葉区若松町３３６</t>
  </si>
  <si>
    <t>山﨑　淳一</t>
  </si>
  <si>
    <t>（福）千葉寺福祉会</t>
  </si>
  <si>
    <t>千葉市中央区末広4-17-3</t>
  </si>
  <si>
    <t>（福）龍澤園</t>
  </si>
  <si>
    <t>千葉市中央区大巌寺町457-5</t>
  </si>
  <si>
    <t>（福）富岳会</t>
  </si>
  <si>
    <t>吉江　規隆</t>
  </si>
  <si>
    <t>（福）聖心福祉会</t>
  </si>
  <si>
    <t>藤井　二佐枝</t>
  </si>
  <si>
    <t>（福）豊福祉会</t>
  </si>
  <si>
    <t>千葉市若葉区みつわ台5-8-8</t>
  </si>
  <si>
    <t>御園　愛子</t>
  </si>
  <si>
    <t>（福）高洲福祉会</t>
  </si>
  <si>
    <t>千葉市美浜区高洲1-15-2</t>
  </si>
  <si>
    <t>樋口　正春</t>
  </si>
  <si>
    <t>（福）如水福祉会</t>
  </si>
  <si>
    <t>千葉市緑区大椎町1199-2</t>
  </si>
  <si>
    <t>行木　道嗣</t>
  </si>
  <si>
    <t>（福）千葉福祉会</t>
  </si>
  <si>
    <t>千葉市若葉区みつわ台3-12-1</t>
  </si>
  <si>
    <t>中村　一裕</t>
  </si>
  <si>
    <t>（福）清流福祉会</t>
  </si>
  <si>
    <t>千葉市中央区松ケ丘町563-1</t>
  </si>
  <si>
    <t>渡辺　光範</t>
  </si>
  <si>
    <t>（福）扶葉福祉会</t>
  </si>
  <si>
    <t>千葉市稲毛区作草部町698-3</t>
  </si>
  <si>
    <t>木村　秀二</t>
  </si>
  <si>
    <t>（福）精粋福祉会</t>
  </si>
  <si>
    <t>千葉市若葉区若松町2106-3</t>
  </si>
  <si>
    <t>赤塚　美枝子</t>
  </si>
  <si>
    <t>（福）愛誠福祉会</t>
  </si>
  <si>
    <t>千葉市美浜区高浜4-4-1</t>
  </si>
  <si>
    <t>（福）南小中台福祉会</t>
  </si>
  <si>
    <t>千葉市稲毛区小仲台8-21-1</t>
  </si>
  <si>
    <t>原　八代重</t>
  </si>
  <si>
    <t>（福）光楓福祉会</t>
  </si>
  <si>
    <t>千葉市美浜区磯辺5-14-5</t>
  </si>
  <si>
    <t>（福）おゆみ野福祉会</t>
  </si>
  <si>
    <t>千葉市緑区おゆみ野２－７</t>
  </si>
  <si>
    <t>長谷川　光男</t>
  </si>
  <si>
    <t>（福）鏡明福祉会</t>
  </si>
  <si>
    <t>千葉市緑区あすみが丘4-21-1</t>
  </si>
  <si>
    <t>片岡  美子</t>
  </si>
  <si>
    <t>（福）あかね福祉会</t>
  </si>
  <si>
    <t>篠原　昌敏</t>
  </si>
  <si>
    <t>（福）健善富会</t>
  </si>
  <si>
    <t>千葉市緑区おゆみ野中央７丁目３０</t>
  </si>
  <si>
    <t>（福）豊樹園</t>
  </si>
  <si>
    <t>千葉市稲毛区山王町153-16</t>
  </si>
  <si>
    <t>伊藤　政義</t>
  </si>
  <si>
    <t>（学）誠真学園</t>
  </si>
  <si>
    <t>千葉市稲毛区小仲台8-20-1</t>
  </si>
  <si>
    <t>中村　喜一郎</t>
  </si>
  <si>
    <t>（福）小ばと会</t>
  </si>
  <si>
    <t>千葉市緑区おゆみ野中央2-7-7</t>
  </si>
  <si>
    <t>村松　重彦</t>
  </si>
  <si>
    <t>千葉市中央区新町17-12</t>
  </si>
  <si>
    <t>髙橋　進一</t>
  </si>
  <si>
    <t>千葉市中央区新宿２－５－１３　アスセナビル２階</t>
  </si>
  <si>
    <t>代表理事</t>
  </si>
  <si>
    <t>千葉市中央区中央港1-24-14 シースケープ千葉みなと1階</t>
  </si>
  <si>
    <t>（株）こどもの森</t>
  </si>
  <si>
    <t>東京都国分寺市光町2-5-1</t>
  </si>
  <si>
    <t>代表取締役</t>
  </si>
  <si>
    <t>久芳　敬裕</t>
  </si>
  <si>
    <t>イングレソ（株）</t>
  </si>
  <si>
    <t>千葉市若葉区西都賀3-17-12</t>
  </si>
  <si>
    <t>代表取締役社長</t>
  </si>
  <si>
    <t>西村　政雄</t>
  </si>
  <si>
    <t>（株）日本保育サービス</t>
  </si>
  <si>
    <t>坂井　徹</t>
  </si>
  <si>
    <t>（学）千葉明徳学園</t>
  </si>
  <si>
    <t>千葉市中央区南生実町1412番地</t>
  </si>
  <si>
    <t>福中　儀明</t>
  </si>
  <si>
    <t>（福）まくはり福志会</t>
  </si>
  <si>
    <t>千葉市花見川区幕張町4-608-1</t>
  </si>
  <si>
    <t>志村　学</t>
  </si>
  <si>
    <t>（株）俊英館</t>
  </si>
  <si>
    <t>東京都板橋区小茂根4-9-2　セガミビル3F</t>
  </si>
  <si>
    <t>（福）弘恕会</t>
  </si>
  <si>
    <t>千葉市若葉区みつわ台３－６</t>
  </si>
  <si>
    <t>森島　弘道</t>
  </si>
  <si>
    <t>千葉市緑区おゆみ野南５－２９－１</t>
  </si>
  <si>
    <t>森田真由美</t>
  </si>
  <si>
    <t>（有）もっくもっく</t>
  </si>
  <si>
    <t>浦安市北栄1丁目11-24　第2吉田ビル3F</t>
  </si>
  <si>
    <t>東京都渋谷区広尾5丁目6番6号</t>
  </si>
  <si>
    <t>（福）大きな家族</t>
  </si>
  <si>
    <t>間山　有子</t>
  </si>
  <si>
    <t>佐藤 敏光</t>
  </si>
  <si>
    <t>千葉市稲毛区小仲台5－3－2</t>
  </si>
  <si>
    <t>（福）千葉県福祉援護会</t>
  </si>
  <si>
    <t>千葉市中央区蘇我5丁目44番2号</t>
  </si>
  <si>
    <t>野中　真由美</t>
  </si>
  <si>
    <t>（株）学研ココファン・ナーサリー</t>
  </si>
  <si>
    <t>東京都品川区西五反田２－１１－８ 学研ビル</t>
  </si>
  <si>
    <t>山崎　知恵</t>
  </si>
  <si>
    <t>（福）茂原高師保育園</t>
  </si>
  <si>
    <t>スターツケアサービス（株）</t>
  </si>
  <si>
    <t>千葉市花見川区幕張本郷６丁目２１－２０</t>
  </si>
  <si>
    <t>大溝　廣子</t>
  </si>
  <si>
    <t>（福）中央総合福祉会</t>
  </si>
  <si>
    <t>千葉市若葉区都賀５丁目１番１１号</t>
  </si>
  <si>
    <t>岩館　秀</t>
  </si>
  <si>
    <t>（株）ニチイ学館</t>
  </si>
  <si>
    <t>東京都千代田区神田駿河台4-6 御茶ノ水ソラシティ</t>
  </si>
  <si>
    <t>千葉市緑区大膳野町1－6</t>
  </si>
  <si>
    <t>井上　有紀</t>
  </si>
  <si>
    <t>（福）愛の園福祉会</t>
  </si>
  <si>
    <t>八千代市米本1359　米本団地4街区39棟</t>
  </si>
  <si>
    <t>堀口　路加</t>
  </si>
  <si>
    <t>ブリック（株）</t>
  </si>
  <si>
    <t>千葉市中央区新田町7－16　フォントビル１．２階</t>
  </si>
  <si>
    <t>施設長</t>
  </si>
  <si>
    <t>小岩井　慶子</t>
  </si>
  <si>
    <t>（株）ルーチェ</t>
  </si>
  <si>
    <t>東京都渋谷区恵比寿西2-4-5星ビル4階</t>
  </si>
  <si>
    <t>太田　明子</t>
  </si>
  <si>
    <t>長澤　宏昭</t>
  </si>
  <si>
    <t>（医）健尚会</t>
  </si>
  <si>
    <t>千葉市花見川区幕張本郷2-21-3</t>
  </si>
  <si>
    <t>岩根　健二</t>
  </si>
  <si>
    <t>（福）宙福祉会</t>
  </si>
  <si>
    <t>千葉市稲毛区稲毛東4-2-21</t>
  </si>
  <si>
    <t>大場　義之</t>
  </si>
  <si>
    <t>（福）フィリア</t>
  </si>
  <si>
    <t>千葉市緑区鎌取町273-146</t>
  </si>
  <si>
    <t>小関　伸哉</t>
  </si>
  <si>
    <t>（株）テンダーラビングケアサービス</t>
  </si>
  <si>
    <t>柚上　啓子</t>
  </si>
  <si>
    <t>（福）おもいやり福祉会</t>
  </si>
  <si>
    <t>宇野　弘願</t>
  </si>
  <si>
    <t>（福）笑顔の会</t>
  </si>
  <si>
    <t>千葉市花見川区幕張本郷1-20-9</t>
  </si>
  <si>
    <t>久恒　依里</t>
  </si>
  <si>
    <t>AIAI Child Care(株)</t>
  </si>
  <si>
    <t>東京都墨田区錦糸１－２－１</t>
  </si>
  <si>
    <t>貞松　成</t>
  </si>
  <si>
    <t>（福）穏寿会</t>
  </si>
  <si>
    <t>千葉市緑区高田町1084</t>
  </si>
  <si>
    <t>千葉市緑区おゆみ野3-14-7　ネオステージおゆみ野壱番館403号</t>
  </si>
  <si>
    <t>代表社員</t>
  </si>
  <si>
    <t>坂倉　誠一郎</t>
  </si>
  <si>
    <t>（株）SPINALDESIGN</t>
  </si>
  <si>
    <t>（株）ブルーム</t>
  </si>
  <si>
    <t>習志野市奏の杜3-14-9</t>
  </si>
  <si>
    <t>山﨑　厚子</t>
  </si>
  <si>
    <t>（株）チャイルドタイム</t>
  </si>
  <si>
    <t>東京都八王子市明神町4丁目7番3号　やまとビル6階</t>
  </si>
  <si>
    <t>滝瀬　雅子</t>
  </si>
  <si>
    <t>（株）かるがも</t>
  </si>
  <si>
    <t>千葉県千葉市緑区おゆみ野3-10-7</t>
  </si>
  <si>
    <t>目片　智恵美</t>
  </si>
  <si>
    <t>千葉市美浜区幸町1丁目21－8　パルスクエア千葉203</t>
  </si>
  <si>
    <t>薮﨑　流美子</t>
  </si>
  <si>
    <t>（株）ハッピーナース</t>
  </si>
  <si>
    <t>柏市増尾台3丁目6番41号</t>
  </si>
  <si>
    <t>岡崎　玲子</t>
  </si>
  <si>
    <t>（株）ぴょんぴょん</t>
  </si>
  <si>
    <t>千葉市花見川区作新台1‐6‐11</t>
  </si>
  <si>
    <t>矢島　隆志</t>
  </si>
  <si>
    <t>（株）笑福</t>
  </si>
  <si>
    <t>千葉市若葉区みつわ台5-21-14</t>
  </si>
  <si>
    <t>橘原　隆之</t>
  </si>
  <si>
    <t>（株）ハイフライヤーズ</t>
  </si>
  <si>
    <t>千葉市中央区登戸１－２６－１　朝日生命千葉登戸ビル１０階</t>
  </si>
  <si>
    <t>日向　高志</t>
  </si>
  <si>
    <t>（株）TORIコーポレーション</t>
  </si>
  <si>
    <t>千葉市若葉区都賀2-12-11</t>
  </si>
  <si>
    <t>鳥山　弘章</t>
  </si>
  <si>
    <t>（福）さくら学園</t>
  </si>
  <si>
    <t>千葉市花見川区花島町４３０－３５</t>
  </si>
  <si>
    <t>鈴木　信吾</t>
  </si>
  <si>
    <t>（福）末広会</t>
  </si>
  <si>
    <t>千葉市中央区末広４－２１－４</t>
  </si>
  <si>
    <t>大川　忠夫</t>
  </si>
  <si>
    <t>（学）三幸学園</t>
  </si>
  <si>
    <t>東京都文京区本郷３－２３－１６</t>
  </si>
  <si>
    <t>（株）新星</t>
  </si>
  <si>
    <t>千葉市中央区末広２－１２－１７</t>
  </si>
  <si>
    <t>（特非）子育て110番</t>
  </si>
  <si>
    <t>千葉市花見川区長作町８</t>
  </si>
  <si>
    <t>理事</t>
  </si>
  <si>
    <t>山本　岳</t>
  </si>
  <si>
    <t>（株）KORU</t>
  </si>
  <si>
    <t>千葉市稲毛区小仲台２－８－２５　第８横土ビル１階</t>
  </si>
  <si>
    <t>横土　ノリ子</t>
  </si>
  <si>
    <t>（株）秀蹊</t>
  </si>
  <si>
    <t>千葉市若葉区都賀４－１３－３</t>
  </si>
  <si>
    <t>田中　秀彦</t>
  </si>
  <si>
    <t>千葉市若葉区都賀２－１２－１１</t>
  </si>
  <si>
    <t>（株）こどもの木</t>
  </si>
  <si>
    <t>千葉市緑区おゆみ野南３－３０　サンクレイドルおゆみ野SW１</t>
  </si>
  <si>
    <t>井上　洋</t>
  </si>
  <si>
    <t>（株）生活設計</t>
  </si>
  <si>
    <t>井手　健二郎</t>
  </si>
  <si>
    <t>（同）aim</t>
  </si>
  <si>
    <t>千葉市中央区登戸１－１１－１８　第二潮ビル１階</t>
  </si>
  <si>
    <t>宮本　伸士</t>
  </si>
  <si>
    <t>（学）植草学園</t>
  </si>
  <si>
    <t>千葉市中央区弁天２－８－９</t>
  </si>
  <si>
    <t>植草　和典</t>
  </si>
  <si>
    <t>京都府京都市下京区烏丸通五条下る大坂町３８２－１</t>
  </si>
  <si>
    <t>青松　武志</t>
  </si>
  <si>
    <t>東京都中央区銀座７丁目１６－１２　G-７ビルディング</t>
  </si>
  <si>
    <t>村越　秀男</t>
  </si>
  <si>
    <t>（株）かえで</t>
  </si>
  <si>
    <t>千葉市花見川区幕張町５丁目４９８番２号</t>
  </si>
  <si>
    <t>（株）キャンディ</t>
  </si>
  <si>
    <t>千葉市花見川区検見川町３－３２６－３</t>
  </si>
  <si>
    <t>千葉市若葉区西都賀３－１７－１２</t>
  </si>
  <si>
    <t>（株）モード・プランニング・ジャパン</t>
  </si>
  <si>
    <t>（有）朱華</t>
  </si>
  <si>
    <t>千葉市緑区あすみが丘４－２８－７</t>
  </si>
  <si>
    <t>高橋　久美子</t>
  </si>
  <si>
    <t>（株）ディーケーエル</t>
  </si>
  <si>
    <t>千葉市緑区おゆみ野３－３９－１　セントアベニュー１０２</t>
  </si>
  <si>
    <t>長谷川　郁代</t>
  </si>
  <si>
    <t>千葉市緑区おゆみ野2丁目７</t>
  </si>
  <si>
    <t>（福）檸檬会</t>
  </si>
  <si>
    <t>千葉市中央区汐見丘町２４－１</t>
  </si>
  <si>
    <t>後藤　麻希</t>
  </si>
  <si>
    <t>（特非）千の葉ミルフィーユ</t>
  </si>
  <si>
    <t>千葉市中央区松波1丁目19番８　プリマベーラ弐番館１階</t>
  </si>
  <si>
    <t>醍醐　優子</t>
  </si>
  <si>
    <t>千葉市若葉区みつわ台３丁目６番</t>
  </si>
  <si>
    <t>千葉市中央区登戸1丁目２６－１　朝日生命千葉登戸ビル１０階</t>
  </si>
  <si>
    <t>千葉市若葉区都賀2丁目１２－１１</t>
  </si>
  <si>
    <t>千葉市若葉区桜木北2丁目10番6号</t>
  </si>
  <si>
    <t>ミュラー　道代</t>
  </si>
  <si>
    <t>（株）GOLDLUYS</t>
  </si>
  <si>
    <t>千葉市緑区あすみが丘東４丁目９番地２</t>
  </si>
  <si>
    <t>粒良　知史</t>
  </si>
  <si>
    <t>（株）HOPPA</t>
  </si>
  <si>
    <t>千葉県市川市市川１－３－２　グランクルーアサミ１F</t>
  </si>
  <si>
    <t>西村　麻衣</t>
  </si>
  <si>
    <t>千葉市緑区あすみが丘１－１７－５</t>
  </si>
  <si>
    <t>星　恵子</t>
  </si>
  <si>
    <t>（株）スター・フィールド</t>
  </si>
  <si>
    <t>東京都渋谷区東３丁目１９－８　Ｓｔａｒｆｉｅｌｄ　１Ｆ</t>
  </si>
  <si>
    <t>星野　満美</t>
  </si>
  <si>
    <t>千葉県千葉市中央区椿森６丁目５－３</t>
  </si>
  <si>
    <t>西村　和馬</t>
  </si>
  <si>
    <t>千葉県千葉市花見川区幕張町５丁目４９８番２号</t>
  </si>
  <si>
    <t>千葉県千葉市稲毛区稲毛東４丁目２番地２１号</t>
  </si>
  <si>
    <t>（株）CRECER</t>
  </si>
  <si>
    <t>千葉県習志野市津田沼５丁目３－２５</t>
  </si>
  <si>
    <t>千葉県千葉市中央区末広２丁目１２番１７号</t>
  </si>
  <si>
    <t>千葉市中央区南町３－１２－１</t>
  </si>
  <si>
    <t>若菜　俊明</t>
  </si>
  <si>
    <t>（株）グローバルナビゲーション</t>
  </si>
  <si>
    <t>千葉市美浜区中瀬1-6　エム・ベイポイント幕張５F</t>
  </si>
  <si>
    <t>渡邊　彰</t>
  </si>
  <si>
    <t>（株）つぼみ</t>
  </si>
  <si>
    <t>千葉市稲毛区緑町1-21-6</t>
  </si>
  <si>
    <t>河野　妙登利</t>
  </si>
  <si>
    <t>西原　優博</t>
  </si>
  <si>
    <t>（株）エルダーテイメント・ジャパン</t>
  </si>
  <si>
    <t>糠谷　和弘</t>
  </si>
  <si>
    <t>（一社）絲</t>
  </si>
  <si>
    <t>千葉市花見川区花園1-19-11　田村ビル201号</t>
  </si>
  <si>
    <t>（株）オーチャード・ルーム</t>
  </si>
  <si>
    <t>千葉市美浜区高洲３丁目１４－１－２０２</t>
  </si>
  <si>
    <t>佐藤　禎子</t>
  </si>
  <si>
    <t>セルテック（株）</t>
  </si>
  <si>
    <t>北海道士別市南町西４区４７１</t>
  </si>
  <si>
    <t>佐藤　健二</t>
  </si>
  <si>
    <t>ミラクルーレ（株）</t>
  </si>
  <si>
    <t>千葉県千葉市美浜区真砂２丁目２４－１０アンシャンテ21</t>
  </si>
  <si>
    <t>髙井　宏行</t>
  </si>
  <si>
    <t>千葉県八千代市米本1359米本団地4街区39棟</t>
  </si>
  <si>
    <t>千葉市美浜区打瀬１－３－５</t>
  </si>
  <si>
    <t>畑佐　健二郎</t>
  </si>
  <si>
    <t>千葉市中央区道場北１－１７－６</t>
  </si>
  <si>
    <t>増田　和人</t>
  </si>
  <si>
    <t>旭市見広4226-2</t>
  </si>
  <si>
    <t>千葉市緑区おゆみ野2-1-15</t>
  </si>
  <si>
    <t>千葉市稲毛区天台１－７－１７</t>
  </si>
  <si>
    <t>千葉市中央区浜野町１２５２－４</t>
  </si>
  <si>
    <t>畠山　一雄</t>
  </si>
  <si>
    <t>千葉市中央区弁天２丁目８番９号</t>
  </si>
  <si>
    <t>千葉市中央区仁戸名町２０５</t>
  </si>
  <si>
    <t>石川　進一</t>
  </si>
  <si>
    <t>千葉市中央区仁戸名町６１６</t>
  </si>
  <si>
    <t>長谷部　聡</t>
  </si>
  <si>
    <t>千葉市中央区松ケ丘町６１１</t>
  </si>
  <si>
    <t>塩田　梨佳</t>
  </si>
  <si>
    <t>千葉市若葉区みつわ台４丁目２３－５</t>
  </si>
  <si>
    <t>福地　綾</t>
  </si>
  <si>
    <t>東京都江戸川区南葛西7丁目２－５４</t>
  </si>
  <si>
    <t>来栖　宏二</t>
  </si>
  <si>
    <t>千葉市緑区誉田町１－１００７</t>
  </si>
  <si>
    <t>西郡　悠輔</t>
  </si>
  <si>
    <t>千葉市美浜区幸町２丁目９番３号</t>
  </si>
  <si>
    <t>秋山　清</t>
  </si>
  <si>
    <t>千葉市中央区仁戸名町５５２</t>
  </si>
  <si>
    <t>長谷川　豊</t>
  </si>
  <si>
    <t>千葉市美浜区高浜１丁目８－２</t>
  </si>
  <si>
    <t>能勢　正明</t>
  </si>
  <si>
    <t>羽田　政幸</t>
  </si>
  <si>
    <t>千葉市美浜区真砂１丁目１２－９</t>
  </si>
  <si>
    <t>石原　隆広</t>
  </si>
  <si>
    <t>千葉市中央区新千葉3-14-18</t>
  </si>
  <si>
    <t>大森　昭彦</t>
  </si>
  <si>
    <t>千葉市花見川区さつきが丘1-33-1</t>
  </si>
  <si>
    <t>鶴岡　姫美子</t>
  </si>
  <si>
    <t>山口　義裕</t>
  </si>
  <si>
    <t>千葉市稲毛区稲毛東1-14-13</t>
  </si>
  <si>
    <t>西澤　貫応</t>
  </si>
  <si>
    <t>千葉市中央区都町１丁目４６番地２２号</t>
  </si>
  <si>
    <t>濱田　純孝</t>
  </si>
  <si>
    <t>千葉市稲毛区山王町１５３－２</t>
  </si>
  <si>
    <t>千葉市稲毛区緑町1丁目５－１７</t>
  </si>
  <si>
    <t>土岐　由美子</t>
  </si>
  <si>
    <t>千葉市緑区大木戸町４２８－１</t>
  </si>
  <si>
    <t>片岡　伸介</t>
  </si>
  <si>
    <t>千葉市中央区弁天２丁目８－９</t>
  </si>
  <si>
    <t>千葉市稲毛区穴川1丁目５－２１</t>
  </si>
  <si>
    <t>三幣　利夫</t>
  </si>
  <si>
    <t>千葉県八千代市八千代台東２丁目５－２</t>
  </si>
  <si>
    <t>（学）井元学園</t>
  </si>
  <si>
    <t>千葉県千葉市花見川区花見川８－１９</t>
  </si>
  <si>
    <t>井元　詔一</t>
  </si>
  <si>
    <t>（福）千葉明徳会</t>
  </si>
  <si>
    <t>千葉県千葉市緑区土気町１６２６番地５</t>
  </si>
  <si>
    <t>千葉市若葉区千城台東１－６－２</t>
  </si>
  <si>
    <t>安田　重実</t>
  </si>
  <si>
    <t>宗教法人　日本聖公会横浜教区</t>
  </si>
  <si>
    <t>代表役員</t>
  </si>
  <si>
    <t>入江　修</t>
  </si>
  <si>
    <t>（学）由田学園</t>
  </si>
  <si>
    <t>千葉県市川市八幡６丁目１２番１２号</t>
  </si>
  <si>
    <t>由田　新</t>
  </si>
  <si>
    <t>（学）羔学園</t>
  </si>
  <si>
    <t>千葉県千葉市中央区東本町１－５</t>
  </si>
  <si>
    <t>岸　憲秀</t>
  </si>
  <si>
    <t>千葉県千葉市稲毛区穴川町３７５</t>
  </si>
  <si>
    <t>宮田　格</t>
  </si>
  <si>
    <t>（学）文化学園</t>
  </si>
  <si>
    <t>髙山　照駿</t>
  </si>
  <si>
    <t>（株）青葉の森保育館</t>
  </si>
  <si>
    <t>千葉市中央区千葉寺町1210-7</t>
  </si>
  <si>
    <t>井村　淳</t>
  </si>
  <si>
    <t>千葉市中央区院内2丁目17番25号</t>
  </si>
  <si>
    <t>斉藤　玄樹</t>
  </si>
  <si>
    <t>千葉市中央区登戸1-26-1朝日生命千葉登戸ビル１０階</t>
  </si>
  <si>
    <t>（株）森のおうちコッコロ</t>
  </si>
  <si>
    <t>千葉市緑区あすみが丘8-1-1</t>
  </si>
  <si>
    <t>藤平　博美</t>
  </si>
  <si>
    <t>千葉市花見川区幕張町5丁目498番2号</t>
  </si>
  <si>
    <t>神奈川県川崎市川崎区駅前本町２２－２</t>
  </si>
  <si>
    <t>飯塚　健二</t>
  </si>
  <si>
    <t>（株）アストロキャンプ</t>
  </si>
  <si>
    <t>千葉市稲毛区稲毛東4丁目2番21号</t>
  </si>
  <si>
    <t>千葉市緑区あすみが丘一丁目27番2号藤屋第二ビル2階</t>
  </si>
  <si>
    <t>飛彈　誠</t>
  </si>
  <si>
    <t>千葉県習志野市奏の杜3-14-9</t>
  </si>
  <si>
    <t>千葉市中央区登戸1-11-18 第二潮ビル1F</t>
  </si>
  <si>
    <t>東京都渋谷区東3-19-8 Starfield 1F</t>
  </si>
  <si>
    <t>（株）センター</t>
  </si>
  <si>
    <t>横浜市中区太田町６－７９　アブソルート横浜馬車道ビル３０４</t>
  </si>
  <si>
    <t>中村　竜士</t>
  </si>
  <si>
    <t>（株）習志野駅前託児所</t>
  </si>
  <si>
    <t>習志野市津田沼３丁目１７番１８号</t>
  </si>
  <si>
    <t>藤本　一磨</t>
  </si>
  <si>
    <t>（学）千葉白菊学園</t>
  </si>
  <si>
    <t>鳰川　泰也</t>
  </si>
  <si>
    <t>千葉市稲毛区長沼町312-14</t>
  </si>
  <si>
    <t>関根　雅晴</t>
  </si>
  <si>
    <t>千葉市花見川区検見川町３丁目３２６番地３</t>
  </si>
  <si>
    <t>（同）CUE-SIGN</t>
  </si>
  <si>
    <t>千葉市若葉区桜木北１－１５－１</t>
  </si>
  <si>
    <t>久保　隼人</t>
  </si>
  <si>
    <t>（株）Laみつばち</t>
  </si>
  <si>
    <t>千葉市若葉区桜木北２丁目１０番６号</t>
  </si>
  <si>
    <t>Litos&amp;Company（株）</t>
  </si>
  <si>
    <t>東京都港区港南２－１５－１　品川インターシティA棟２８F</t>
  </si>
  <si>
    <t>ライフプランニング（株）</t>
  </si>
  <si>
    <t>千葉市美浜区磯辺1-31-10-2</t>
  </si>
  <si>
    <t>兵頭　勉</t>
  </si>
  <si>
    <t>千葉市緑区刈田子町308-10</t>
  </si>
  <si>
    <t>（学）宇野学園</t>
  </si>
  <si>
    <t>宇野　御本書</t>
  </si>
  <si>
    <t>（学）梅園学園</t>
  </si>
  <si>
    <t>千葉市中央区矢作町939-6</t>
  </si>
  <si>
    <t>杉本　卓美</t>
  </si>
  <si>
    <t>宮城県柴田郡大河原町大谷字町向199-3</t>
  </si>
  <si>
    <t>佐藤　康久</t>
  </si>
  <si>
    <t>豊島区東池袋3-9-13　岩下ビル３階</t>
  </si>
  <si>
    <t>原野　翔平</t>
  </si>
  <si>
    <t>千葉市美浜区高洲3-14-1-202</t>
  </si>
  <si>
    <t>千葉市緑区おゆみ野3-10-7</t>
  </si>
  <si>
    <t>（株）秀盛舎</t>
  </si>
  <si>
    <t>千葉市花見川区南花園2-2-12　アコルデ新検見川201号</t>
  </si>
  <si>
    <t>西重　誠</t>
  </si>
  <si>
    <t>神奈川県川崎市高津区坂戸３丁目１１－１７</t>
  </si>
  <si>
    <t>角田　健</t>
  </si>
  <si>
    <t>（福）日本ウェルフェアサポート</t>
  </si>
  <si>
    <t>千葉市花見川区横戸町８９９－１</t>
  </si>
  <si>
    <t>林　久雄</t>
  </si>
  <si>
    <t>（株）エクシオジャパン</t>
  </si>
  <si>
    <t>佐伯　猛</t>
  </si>
  <si>
    <t>（株）サンフラワー</t>
  </si>
  <si>
    <t>濱田　朋彦</t>
  </si>
  <si>
    <t>千葉市若葉区小倉台７丁目３番２号</t>
  </si>
  <si>
    <t>伊東　淑美</t>
  </si>
  <si>
    <t>千葉県千葉市花見川区南花園２丁目２－１２　アコルデ新検見川２０１号</t>
  </si>
  <si>
    <t>昭和運送興業（株）</t>
  </si>
  <si>
    <t>千葉県館山市湊４９３</t>
  </si>
  <si>
    <t>安田　憲史</t>
  </si>
  <si>
    <t>千葉県千葉市美浜区真砂３丁目１５番１４号</t>
  </si>
  <si>
    <t>千葉県千葉市花見川区花園１丁目１９－１１田村ビル２０１号室</t>
  </si>
  <si>
    <t>千葉市中央区椿森4丁目1番2号</t>
  </si>
  <si>
    <t>院長</t>
  </si>
  <si>
    <t>千葉市稲毛区園生町956番地6</t>
  </si>
  <si>
    <t>笠川　正和</t>
  </si>
  <si>
    <t>千葉市緑区あすみが丘7-2-3</t>
  </si>
  <si>
    <t>中野　好江</t>
  </si>
  <si>
    <t>千葉市中央区問屋町6番4号</t>
  </si>
  <si>
    <t>野口　アキ子</t>
  </si>
  <si>
    <t>千葉市美浜区磯辺6丁目3番10号</t>
  </si>
  <si>
    <t>嶋田　知江里</t>
  </si>
  <si>
    <t>千葉市美浜区中瀬１丁目５番地１　イオンタワービル７階</t>
  </si>
  <si>
    <t>東京都渋谷区道玄坂１－１２－１渋谷マークシティウェスト１７階</t>
  </si>
  <si>
    <t>千葉市稲毛区稲毛町5-100-1</t>
  </si>
  <si>
    <t>小林　義昌</t>
  </si>
  <si>
    <t>鵜澤　美恵</t>
  </si>
  <si>
    <t>福田　芳</t>
  </si>
  <si>
    <t>宮城　春美</t>
  </si>
  <si>
    <t>千葉市若葉区若松町2216</t>
  </si>
  <si>
    <t>花嶋　ゆみ子</t>
  </si>
  <si>
    <t>千葉市中央区川戸町426-3</t>
  </si>
  <si>
    <t>中山　えい子</t>
  </si>
  <si>
    <t>（株）ライフサポート</t>
  </si>
  <si>
    <t>園長、施設長、管理者、主幹保育教諭、指導保育教諭、保育教諭、保育教諭（常勤的非常勤）、保育教諭（短時間）、助保育教諭等、講師、要件緩和対象、保育補助、保健師、看護師、准看護師、栄養士、調理員、用務員、事務員、その他</t>
    <rPh sb="0" eb="2">
      <t>エンチョウ</t>
    </rPh>
    <rPh sb="3" eb="6">
      <t>シセツチョウ</t>
    </rPh>
    <rPh sb="7" eb="10">
      <t>カンリシャ</t>
    </rPh>
    <rPh sb="11" eb="13">
      <t>シュカン</t>
    </rPh>
    <rPh sb="13" eb="15">
      <t>ホイク</t>
    </rPh>
    <rPh sb="15" eb="17">
      <t>キョウユ</t>
    </rPh>
    <rPh sb="18" eb="20">
      <t>シドウ</t>
    </rPh>
    <rPh sb="20" eb="22">
      <t>ホイク</t>
    </rPh>
    <rPh sb="22" eb="24">
      <t>キョウユ</t>
    </rPh>
    <rPh sb="25" eb="27">
      <t>ホイク</t>
    </rPh>
    <rPh sb="27" eb="29">
      <t>キョウユ</t>
    </rPh>
    <rPh sb="30" eb="32">
      <t>ホイク</t>
    </rPh>
    <rPh sb="32" eb="34">
      <t>キョウユ</t>
    </rPh>
    <rPh sb="35" eb="41">
      <t>ジョウキンテキヒジョウキン</t>
    </rPh>
    <rPh sb="43" eb="45">
      <t>ホイク</t>
    </rPh>
    <rPh sb="45" eb="47">
      <t>キョウユ</t>
    </rPh>
    <rPh sb="48" eb="51">
      <t>タンジカン</t>
    </rPh>
    <rPh sb="53" eb="54">
      <t>ジョ</t>
    </rPh>
    <rPh sb="54" eb="56">
      <t>ホイク</t>
    </rPh>
    <rPh sb="56" eb="58">
      <t>キョウユ</t>
    </rPh>
    <rPh sb="58" eb="59">
      <t>トウ</t>
    </rPh>
    <rPh sb="60" eb="62">
      <t>コウシ</t>
    </rPh>
    <rPh sb="63" eb="65">
      <t>ヨウケン</t>
    </rPh>
    <rPh sb="65" eb="67">
      <t>カンワ</t>
    </rPh>
    <rPh sb="67" eb="69">
      <t>タイショウ</t>
    </rPh>
    <rPh sb="70" eb="72">
      <t>ホイク</t>
    </rPh>
    <rPh sb="72" eb="74">
      <t>ホジョ</t>
    </rPh>
    <rPh sb="75" eb="78">
      <t>ホケンシ</t>
    </rPh>
    <rPh sb="79" eb="82">
      <t>カンゴシ</t>
    </rPh>
    <rPh sb="83" eb="87">
      <t>ジュンカンゴシ</t>
    </rPh>
    <rPh sb="88" eb="91">
      <t>エイヨウシ</t>
    </rPh>
    <rPh sb="92" eb="95">
      <t>チョウリイン</t>
    </rPh>
    <rPh sb="96" eb="99">
      <t>ヨウムイン</t>
    </rPh>
    <rPh sb="100" eb="103">
      <t>ジムイン</t>
    </rPh>
    <rPh sb="106" eb="107">
      <t>タ</t>
    </rPh>
    <phoneticPr fontId="1"/>
  </si>
  <si>
    <t>【１】エラーチェック（中間実績と齟齬がある箇所）</t>
    <rPh sb="11" eb="13">
      <t>チュウカン</t>
    </rPh>
    <rPh sb="13" eb="15">
      <t>ジッセキ</t>
    </rPh>
    <rPh sb="16" eb="18">
      <t>ソゴ</t>
    </rPh>
    <rPh sb="21" eb="23">
      <t>カショ</t>
    </rPh>
    <phoneticPr fontId="1"/>
  </si>
  <si>
    <t>（１）人数</t>
    <rPh sb="3" eb="5">
      <t>ニンズウ</t>
    </rPh>
    <phoneticPr fontId="1"/>
  </si>
  <si>
    <t>「×」の月は、本データの「③職員名簿」のうち、名簿欄とカウント表「●」の内容が、中間実績に提出したものから変更がないか確認してください。</t>
    <rPh sb="7" eb="8">
      <t>ホン</t>
    </rPh>
    <rPh sb="23" eb="25">
      <t>メイボ</t>
    </rPh>
    <rPh sb="25" eb="26">
      <t>ラン</t>
    </rPh>
    <rPh sb="36" eb="38">
      <t>ナイヨウ</t>
    </rPh>
    <rPh sb="45" eb="47">
      <t>テイシュツ</t>
    </rPh>
    <rPh sb="53" eb="55">
      <t>ヘンコウ</t>
    </rPh>
    <phoneticPr fontId="1"/>
  </si>
  <si>
    <t>（中間実績時にdeleteで手動削除した、４－１０月名簿右カウント表の「●」がある場合は、本データも同様に削除してください。）</t>
    <rPh sb="14" eb="16">
      <t>シュドウ</t>
    </rPh>
    <rPh sb="25" eb="26">
      <t>ガツ</t>
    </rPh>
    <rPh sb="41" eb="43">
      <t>バアイ</t>
    </rPh>
    <rPh sb="45" eb="46">
      <t>ホン</t>
    </rPh>
    <phoneticPr fontId="1"/>
  </si>
  <si>
    <t>（２）金額</t>
    <rPh sb="3" eb="5">
      <t>キンガク</t>
    </rPh>
    <phoneticPr fontId="1"/>
  </si>
  <si>
    <t>「×」の月は「金額確認用シート」や「算出内訳表（１）」の内容が中間実績時と同じかどうかを確認・修正してください。</t>
    <rPh sb="7" eb="9">
      <t>キンガク</t>
    </rPh>
    <rPh sb="9" eb="12">
      <t>カクニンヨウ</t>
    </rPh>
    <rPh sb="18" eb="20">
      <t>サンシュツ</t>
    </rPh>
    <rPh sb="20" eb="22">
      <t>ウチワケ</t>
    </rPh>
    <rPh sb="22" eb="23">
      <t>ヒョウ</t>
    </rPh>
    <rPh sb="28" eb="30">
      <t>ナイヨウ</t>
    </rPh>
    <rPh sb="31" eb="33">
      <t>チュウカン</t>
    </rPh>
    <rPh sb="33" eb="35">
      <t>ジッセキ</t>
    </rPh>
    <rPh sb="35" eb="36">
      <t>ジ</t>
    </rPh>
    <rPh sb="37" eb="38">
      <t>オナ</t>
    </rPh>
    <rPh sb="44" eb="46">
      <t>カクニン</t>
    </rPh>
    <rPh sb="47" eb="49">
      <t>シュウセイ</t>
    </rPh>
    <phoneticPr fontId="1"/>
  </si>
  <si>
    <t>（先に↑（１）を対応いただいた方がスムーズです）</t>
    <rPh sb="8" eb="10">
      <t>タイオウ</t>
    </rPh>
    <phoneticPr fontId="1"/>
  </si>
  <si>
    <r>
      <t>★納付書送付先・連絡先</t>
    </r>
    <r>
      <rPr>
        <b/>
        <sz val="12"/>
        <color rgb="FFFF0000"/>
        <rFont val="ＭＳ Ｐゴシック"/>
        <family val="3"/>
        <charset val="128"/>
        <scheme val="minor"/>
      </rPr>
      <t>（↑で「戻入はありません」が表示の場合、記載不要）</t>
    </r>
    <rPh sb="1" eb="4">
      <t>ノウフショ</t>
    </rPh>
    <rPh sb="4" eb="7">
      <t>ソウフサキ</t>
    </rPh>
    <rPh sb="8" eb="11">
      <t>レンラクサキ</t>
    </rPh>
    <rPh sb="15" eb="17">
      <t>レイニュウ</t>
    </rPh>
    <rPh sb="25" eb="27">
      <t>ヒョウジ</t>
    </rPh>
    <rPh sb="28" eb="30">
      <t>バアイ</t>
    </rPh>
    <rPh sb="31" eb="33">
      <t>キサイ</t>
    </rPh>
    <rPh sb="33" eb="35">
      <t>フヨウ</t>
    </rPh>
    <phoneticPr fontId="1"/>
  </si>
  <si>
    <t>郵便番号　〒</t>
    <rPh sb="0" eb="4">
      <t>ユウビンバンゴウ</t>
    </rPh>
    <phoneticPr fontId="1"/>
  </si>
  <si>
    <t>電話番号</t>
    <rPh sb="0" eb="2">
      <t>デンワ</t>
    </rPh>
    <rPh sb="2" eb="4">
      <t>バンゴウ</t>
    </rPh>
    <phoneticPr fontId="1"/>
  </si>
  <si>
    <t>住所</t>
    <rPh sb="0" eb="2">
      <t>ジュウショ</t>
    </rPh>
    <phoneticPr fontId="1"/>
  </si>
  <si>
    <t>送付先の
担当者名</t>
    <rPh sb="0" eb="3">
      <t>ソウフサキ</t>
    </rPh>
    <rPh sb="5" eb="8">
      <t>タントウシャ</t>
    </rPh>
    <rPh sb="8" eb="9">
      <t>メイ</t>
    </rPh>
    <phoneticPr fontId="1"/>
  </si>
  <si>
    <t>このページは以上です。</t>
    <rPh sb="6" eb="8">
      <t>イジョウ</t>
    </rPh>
    <phoneticPr fontId="1"/>
  </si>
  <si>
    <t>実績報告　対応内容</t>
    <rPh sb="0" eb="2">
      <t>ジッセキ</t>
    </rPh>
    <rPh sb="2" eb="4">
      <t>ホウコク</t>
    </rPh>
    <rPh sb="5" eb="7">
      <t>タイオウ</t>
    </rPh>
    <rPh sb="7" eb="9">
      <t>ナイヨウ</t>
    </rPh>
    <phoneticPr fontId="1"/>
  </si>
  <si>
    <t>対象人数</t>
    <rPh sb="0" eb="2">
      <t>タイショウ</t>
    </rPh>
    <rPh sb="2" eb="4">
      <t>ニンズウ</t>
    </rPh>
    <phoneticPr fontId="1"/>
  </si>
  <si>
    <t>金額</t>
    <rPh sb="0" eb="2">
      <t>キンガク</t>
    </rPh>
    <phoneticPr fontId="1"/>
  </si>
  <si>
    <t>提出状況</t>
    <rPh sb="0" eb="2">
      <t>テイシュツ</t>
    </rPh>
    <rPh sb="2" eb="4">
      <t>ジョウキョウ</t>
    </rPh>
    <phoneticPr fontId="1"/>
  </si>
  <si>
    <t>概算払額</t>
    <rPh sb="0" eb="2">
      <t>ガイサン</t>
    </rPh>
    <rPh sb="2" eb="3">
      <t>バラ</t>
    </rPh>
    <rPh sb="3" eb="4">
      <t>ガク</t>
    </rPh>
    <phoneticPr fontId="1"/>
  </si>
  <si>
    <t>概算払支払日</t>
    <rPh sb="0" eb="2">
      <t>ガイサン</t>
    </rPh>
    <rPh sb="2" eb="3">
      <t>バラ</t>
    </rPh>
    <rPh sb="3" eb="6">
      <t>シハライビ</t>
    </rPh>
    <phoneticPr fontId="1"/>
  </si>
  <si>
    <t>交付決定通知
文書番号</t>
    <rPh sb="0" eb="2">
      <t>コウフ</t>
    </rPh>
    <rPh sb="2" eb="4">
      <t>ケッテイ</t>
    </rPh>
    <rPh sb="4" eb="6">
      <t>ツウチ</t>
    </rPh>
    <rPh sb="7" eb="9">
      <t>ブンショ</t>
    </rPh>
    <rPh sb="9" eb="11">
      <t>バンゴウ</t>
    </rPh>
    <phoneticPr fontId="1"/>
  </si>
  <si>
    <t>枝番</t>
    <rPh sb="0" eb="1">
      <t>エダ</t>
    </rPh>
    <phoneticPr fontId="1"/>
  </si>
  <si>
    <t>AIAI NURSERY　幕張</t>
  </si>
  <si>
    <t>AIAI NURSERY　土気</t>
  </si>
  <si>
    <t>AIAI NURSERY　あすみが丘</t>
  </si>
  <si>
    <t>〇</t>
    <phoneticPr fontId="1"/>
  </si>
  <si>
    <t>理事長</t>
    <rPh sb="0" eb="3">
      <t>リジチョウ</t>
    </rPh>
    <phoneticPr fontId="4"/>
  </si>
  <si>
    <t>入力不要です</t>
    <rPh sb="0" eb="2">
      <t>ニュウリョク</t>
    </rPh>
    <rPh sb="2" eb="4">
      <t>フヨウ</t>
    </rPh>
    <phoneticPr fontId="1"/>
  </si>
  <si>
    <t>「①基本情報」シートで、「②」を選択した園を対象としたシートです。クリーム色セル部分に、中間実績で報告した内容を転記してください。</t>
    <rPh sb="2" eb="6">
      <t>キホンジョウホウ</t>
    </rPh>
    <rPh sb="16" eb="18">
      <t>センタク</t>
    </rPh>
    <rPh sb="20" eb="21">
      <t>エン</t>
    </rPh>
    <rPh sb="22" eb="24">
      <t>タイショウ</t>
    </rPh>
    <rPh sb="37" eb="38">
      <t>イロ</t>
    </rPh>
    <rPh sb="40" eb="42">
      <t>ブブン</t>
    </rPh>
    <rPh sb="44" eb="48">
      <t>チュウカンジッセキ</t>
    </rPh>
    <rPh sb="49" eb="51">
      <t>ホウコク</t>
    </rPh>
    <rPh sb="53" eb="55">
      <t>ナイヨウ</t>
    </rPh>
    <rPh sb="56" eb="58">
      <t>テンキ</t>
    </rPh>
    <phoneticPr fontId="1"/>
  </si>
  <si>
    <t>幼保連携型認定こども園</t>
    <rPh sb="0" eb="1">
      <t>ヨウ</t>
    </rPh>
    <rPh sb="1" eb="2">
      <t>ホ</t>
    </rPh>
    <rPh sb="2" eb="5">
      <t>レンケイガタ</t>
    </rPh>
    <rPh sb="5" eb="7">
      <t>ニンテイ</t>
    </rPh>
    <rPh sb="10" eb="11">
      <t>エン</t>
    </rPh>
    <phoneticPr fontId="1"/>
  </si>
  <si>
    <t>幼稚園型認定こども園</t>
    <rPh sb="0" eb="3">
      <t>ヨウチエン</t>
    </rPh>
    <rPh sb="3" eb="4">
      <t>ガタ</t>
    </rPh>
    <rPh sb="4" eb="6">
      <t>ニンテイ</t>
    </rPh>
    <rPh sb="9" eb="10">
      <t>エン</t>
    </rPh>
    <phoneticPr fontId="1"/>
  </si>
  <si>
    <t>保育所型認定こども園</t>
    <rPh sb="0" eb="2">
      <t>ホイク</t>
    </rPh>
    <rPh sb="2" eb="3">
      <t>ショ</t>
    </rPh>
    <rPh sb="3" eb="4">
      <t>ガタ</t>
    </rPh>
    <rPh sb="4" eb="6">
      <t>ニンテイ</t>
    </rPh>
    <rPh sb="9" eb="10">
      <t>エン</t>
    </rPh>
    <phoneticPr fontId="1"/>
  </si>
  <si>
    <t>地方裁量型認定こども園</t>
    <rPh sb="0" eb="2">
      <t>チホウ</t>
    </rPh>
    <rPh sb="2" eb="5">
      <t>サイリョウガタ</t>
    </rPh>
    <rPh sb="5" eb="7">
      <t>ニンテイ</t>
    </rPh>
    <rPh sb="10" eb="11">
      <t>エン</t>
    </rPh>
    <phoneticPr fontId="1"/>
  </si>
  <si>
    <r>
      <t>万が一、中間実績時で確定した４－１０月のデータに誤りがあり、修正した場合は、</t>
    </r>
    <r>
      <rPr>
        <b/>
        <u/>
        <sz val="11"/>
        <color theme="10"/>
        <rFont val="ＭＳ Ｐゴシック"/>
        <family val="3"/>
        <charset val="128"/>
        <scheme val="minor"/>
      </rPr>
      <t>こちら（クリック）</t>
    </r>
    <r>
      <rPr>
        <u/>
        <sz val="11"/>
        <color theme="10"/>
        <rFont val="ＭＳ Ｐゴシック"/>
        <family val="3"/>
        <charset val="128"/>
        <scheme val="minor"/>
      </rPr>
      <t>のシートに内容を入力してください。</t>
    </r>
    <rPh sb="0" eb="1">
      <t>マン</t>
    </rPh>
    <rPh sb="2" eb="3">
      <t>イチ</t>
    </rPh>
    <rPh sb="4" eb="6">
      <t>チュウカン</t>
    </rPh>
    <rPh sb="6" eb="8">
      <t>ジッセキ</t>
    </rPh>
    <rPh sb="8" eb="9">
      <t>ジ</t>
    </rPh>
    <rPh sb="10" eb="12">
      <t>カクテイ</t>
    </rPh>
    <rPh sb="18" eb="19">
      <t>ガツ</t>
    </rPh>
    <rPh sb="24" eb="25">
      <t>アヤマ</t>
    </rPh>
    <rPh sb="30" eb="32">
      <t>シュウセイ</t>
    </rPh>
    <rPh sb="34" eb="36">
      <t>バアイ</t>
    </rPh>
    <rPh sb="52" eb="54">
      <t>ナイヨウ</t>
    </rPh>
    <rPh sb="55" eb="57">
      <t>ニュウリョク</t>
    </rPh>
    <phoneticPr fontId="1"/>
  </si>
  <si>
    <t>中間実績（各月の合計）</t>
    <rPh sb="0" eb="2">
      <t>チュウカン</t>
    </rPh>
    <rPh sb="2" eb="4">
      <t>ジッセキ</t>
    </rPh>
    <rPh sb="5" eb="7">
      <t>カクツキ</t>
    </rPh>
    <rPh sb="8" eb="10">
      <t>ゴウケイ</t>
    </rPh>
    <phoneticPr fontId="1"/>
  </si>
  <si>
    <t>計</t>
    <rPh sb="0" eb="1">
      <t>ケイ</t>
    </rPh>
    <phoneticPr fontId="1"/>
  </si>
  <si>
    <t>市川市国府台2-9-13</t>
  </si>
  <si>
    <t>東京都千代田区大手町1−6−1 大手町ビル213</t>
  </si>
  <si>
    <t>千葉県千葉市若葉区桜木４－１６－３８</t>
  </si>
  <si>
    <t>神奈川県横浜市西区みなとみらい2-2-1横浜ランドマークタワー38F</t>
  </si>
  <si>
    <t>千葉市中央区蘇我４－６－２１</t>
  </si>
  <si>
    <t>R5.10.1～産休・育休</t>
    <rPh sb="8" eb="10">
      <t>サンキュウ</t>
    </rPh>
    <rPh sb="11" eb="13">
      <t>イクキュウ</t>
    </rPh>
    <phoneticPr fontId="1"/>
  </si>
  <si>
    <t>R5.10.1～
産休・育休</t>
    <rPh sb="9" eb="11">
      <t>サンキュウ</t>
    </rPh>
    <rPh sb="12" eb="14">
      <t>イクキュウ</t>
    </rPh>
    <phoneticPr fontId="1"/>
  </si>
  <si>
    <t>（1）令和５年度職員在籍名簿</t>
    <rPh sb="3" eb="5">
      <t>レイワ</t>
    </rPh>
    <rPh sb="6" eb="8">
      <t>ネンド</t>
    </rPh>
    <rPh sb="7" eb="8">
      <t>ド</t>
    </rPh>
    <rPh sb="8" eb="10">
      <t>ショクイン</t>
    </rPh>
    <rPh sb="10" eb="12">
      <t>ザイセキ</t>
    </rPh>
    <rPh sb="12" eb="14">
      <t>メイボ</t>
    </rPh>
    <phoneticPr fontId="1"/>
  </si>
  <si>
    <t>タムスわんぱく保育園花見川</t>
  </si>
  <si>
    <t>認定こども園　おゆみ野南幼稚園</t>
  </si>
  <si>
    <t>保育室リリー</t>
  </si>
  <si>
    <t>幼保連携型認定こども園　ふたば保育園</t>
  </si>
  <si>
    <t>認定こども園　青い鳥第二幼稚園</t>
  </si>
  <si>
    <t>認定こども園　双葉幼稚園</t>
  </si>
  <si>
    <t>リトルガーデンインターナショナル海浜幕張認可保育園</t>
  </si>
  <si>
    <t>小倉台保育園</t>
  </si>
  <si>
    <t>オンジュソリール保育園　海浜幕張国際大通り</t>
  </si>
  <si>
    <t>みらいつむぎ保育園海浜</t>
  </si>
  <si>
    <t>かえで保育園幕張駅前</t>
  </si>
  <si>
    <t>小深保育園</t>
  </si>
  <si>
    <t>オンジュソリール保育園　幕張駅北口園</t>
  </si>
  <si>
    <t>Nestいんない保育園</t>
  </si>
  <si>
    <t>CDK82118</t>
    <phoneticPr fontId="1"/>
  </si>
  <si>
    <t>佐藤　敏光</t>
    <rPh sb="3" eb="5">
      <t>トシミツ</t>
    </rPh>
    <phoneticPr fontId="13"/>
  </si>
  <si>
    <t>長谷川　匡俊</t>
  </si>
  <si>
    <t>田代　鉄也</t>
  </si>
  <si>
    <t>有</t>
    <phoneticPr fontId="1"/>
  </si>
  <si>
    <t>（福）天祐会</t>
  </si>
  <si>
    <t>（一社）こども未来福祉会</t>
  </si>
  <si>
    <t>千葉市緑区おゆみ野中央７丁目３０</t>
    <rPh sb="0" eb="3">
      <t>チバシ</t>
    </rPh>
    <rPh sb="8" eb="9">
      <t>ノ</t>
    </rPh>
    <rPh sb="9" eb="11">
      <t>チュウオウ</t>
    </rPh>
    <rPh sb="12" eb="14">
      <t>チョウメ</t>
    </rPh>
    <phoneticPr fontId="4"/>
  </si>
  <si>
    <t>千葉市稲毛区小仲台2-10-1</t>
    <rPh sb="0" eb="3">
      <t>チバシ</t>
    </rPh>
    <rPh sb="3" eb="6">
      <t>イナゲク</t>
    </rPh>
    <rPh sb="6" eb="9">
      <t>コナカダイ</t>
    </rPh>
    <phoneticPr fontId="2"/>
  </si>
  <si>
    <t>船橋市藤原８丁目１７－２</t>
    <rPh sb="0" eb="3">
      <t>フナバシシ</t>
    </rPh>
    <rPh sb="3" eb="5">
      <t>フジワラ</t>
    </rPh>
    <rPh sb="6" eb="8">
      <t>チョウメ</t>
    </rPh>
    <phoneticPr fontId="4"/>
  </si>
  <si>
    <t>茂原市高師８６４－１</t>
    <rPh sb="0" eb="3">
      <t>モバラシ</t>
    </rPh>
    <rPh sb="3" eb="5">
      <t>タカシ</t>
    </rPh>
    <phoneticPr fontId="4"/>
  </si>
  <si>
    <t>千葉市美浜区稲毛海岸3－1－30　フラワーヒル稲毛2階</t>
  </si>
  <si>
    <t>中林　瑞穂</t>
  </si>
  <si>
    <t>（福）泉福祉会</t>
  </si>
  <si>
    <t>武村　潤一</t>
  </si>
  <si>
    <t>（同）げんき企画</t>
  </si>
  <si>
    <t>千葉県千葉市緑区おゆみ野中央6-50-10</t>
  </si>
  <si>
    <t>西山　道憲</t>
  </si>
  <si>
    <t>（株）なのはな</t>
  </si>
  <si>
    <t>（株）K'sgarden</t>
  </si>
  <si>
    <t>ジェー・エス・テー（株）</t>
  </si>
  <si>
    <t>北海道北広島市Ｆビレッジ８番地</t>
  </si>
  <si>
    <t>千葉市美浜区真砂2-24-8</t>
  </si>
  <si>
    <t>後藤　伸太郎</t>
  </si>
  <si>
    <t>検見川はないろ保育園</t>
  </si>
  <si>
    <t>NAK14418</t>
  </si>
  <si>
    <t>（株）EDU</t>
  </si>
  <si>
    <t>神奈川県厚木市寿町２丁目８－２０常盤ビル</t>
  </si>
  <si>
    <t>小島　章敬</t>
  </si>
  <si>
    <t>QBZ44005</t>
  </si>
  <si>
    <t>ATT82347</t>
  </si>
  <si>
    <t>WHD66780</t>
  </si>
  <si>
    <t>(福）創成会</t>
  </si>
  <si>
    <t>KUM73101</t>
  </si>
  <si>
    <t>(福）大きな家族</t>
  </si>
  <si>
    <t>TDL20807</t>
  </si>
  <si>
    <t>ENT98559</t>
  </si>
  <si>
    <t>RGM49995</t>
  </si>
  <si>
    <t>（株）キッズホーム欒</t>
  </si>
  <si>
    <t>千葉県市川市妙典２丁目４－１２</t>
  </si>
  <si>
    <t>國澤　佳奈子</t>
  </si>
  <si>
    <t>VFJ49880</t>
  </si>
  <si>
    <t>3220003</t>
  </si>
  <si>
    <t>神奈川県横浜市神奈川区三ツ沢下町１４－５７</t>
  </si>
  <si>
    <t>3220004</t>
  </si>
  <si>
    <t>KFA44671</t>
  </si>
  <si>
    <t>（学）芦童学園</t>
  </si>
  <si>
    <t>千葉市花見川区さつきが丘２－１３</t>
  </si>
  <si>
    <t>芦谷　牧人</t>
  </si>
  <si>
    <t>3220005</t>
  </si>
  <si>
    <t>3220006</t>
  </si>
  <si>
    <t>千葉県千葉市緑区大金沢町３８１－１</t>
  </si>
  <si>
    <t>トレンディワールド（株）</t>
  </si>
  <si>
    <t>（特非）耳長うさぎ</t>
  </si>
  <si>
    <t>（株）ハニーキッズ</t>
  </si>
  <si>
    <t>天野　裕香里</t>
  </si>
  <si>
    <t>（株）JFA</t>
  </si>
  <si>
    <t>（株）AFFECTION</t>
  </si>
  <si>
    <t>（福）創成会</t>
  </si>
  <si>
    <t>（株）ウェルシーライフサービス</t>
  </si>
  <si>
    <t>東京都中央区日本橋小伝馬町１２－５　小伝馬町YSビル６階</t>
  </si>
  <si>
    <t>ライクキッズ株式会社</t>
  </si>
  <si>
    <t>EXL94559</t>
  </si>
  <si>
    <t>(医)グリーンエミネンス</t>
  </si>
  <si>
    <t>千葉市中央区千葉寺町188</t>
  </si>
  <si>
    <t>中村　周二</t>
  </si>
  <si>
    <t>VZK89857</t>
  </si>
  <si>
    <t>(医)有相会</t>
  </si>
  <si>
    <t>千葉市花見川区柏井町800-1</t>
  </si>
  <si>
    <t>岡本　和久</t>
  </si>
  <si>
    <t>千葉市緑区誉田町２－２３０７－１４２</t>
  </si>
  <si>
    <t>千葉市若葉区西都賀１－１７－１</t>
  </si>
  <si>
    <t>千葉市若葉区みつわ台５－１－３６</t>
  </si>
  <si>
    <t>清水　佳恵</t>
    <phoneticPr fontId="1"/>
  </si>
  <si>
    <t>千葉市若葉区千城台東３－２３－３</t>
  </si>
  <si>
    <t>保育園</t>
    <rPh sb="0" eb="3">
      <t>ホイクエン</t>
    </rPh>
    <phoneticPr fontId="58"/>
  </si>
  <si>
    <t>幼保連携型認定こども園</t>
    <rPh sb="0" eb="1">
      <t>ヨウ</t>
    </rPh>
    <rPh sb="1" eb="2">
      <t>ホ</t>
    </rPh>
    <rPh sb="2" eb="5">
      <t>レンケイガタ</t>
    </rPh>
    <rPh sb="5" eb="7">
      <t>ニンテイ</t>
    </rPh>
    <rPh sb="10" eb="11">
      <t>エン</t>
    </rPh>
    <phoneticPr fontId="58"/>
  </si>
  <si>
    <t>保育所型認定こども園</t>
    <rPh sb="0" eb="2">
      <t>ホイク</t>
    </rPh>
    <rPh sb="2" eb="3">
      <t>ショ</t>
    </rPh>
    <rPh sb="3" eb="4">
      <t>ガタ</t>
    </rPh>
    <rPh sb="4" eb="6">
      <t>ニンテイ</t>
    </rPh>
    <rPh sb="9" eb="10">
      <t>エン</t>
    </rPh>
    <phoneticPr fontId="58"/>
  </si>
  <si>
    <t>地方裁量型認定こども園</t>
    <rPh sb="0" eb="2">
      <t>チホウ</t>
    </rPh>
    <rPh sb="2" eb="5">
      <t>サイリョウガタ</t>
    </rPh>
    <rPh sb="5" eb="7">
      <t>ニンテイ</t>
    </rPh>
    <rPh sb="10" eb="11">
      <t>エン</t>
    </rPh>
    <phoneticPr fontId="58"/>
  </si>
  <si>
    <t>給付型幼稚園</t>
    <rPh sb="0" eb="3">
      <t>キュウフガタ</t>
    </rPh>
    <rPh sb="3" eb="6">
      <t>ヨウチエン</t>
    </rPh>
    <phoneticPr fontId="1"/>
  </si>
  <si>
    <t>家庭的保育事業</t>
    <rPh sb="0" eb="2">
      <t>カテイ</t>
    </rPh>
    <rPh sb="2" eb="3">
      <t>テキ</t>
    </rPh>
    <rPh sb="3" eb="5">
      <t>ホイク</t>
    </rPh>
    <rPh sb="5" eb="7">
      <t>ジギョウ</t>
    </rPh>
    <phoneticPr fontId="58"/>
  </si>
  <si>
    <t>居宅訪問型保育事業</t>
    <rPh sb="0" eb="2">
      <t>キョタク</t>
    </rPh>
    <rPh sb="2" eb="4">
      <t>ホウモン</t>
    </rPh>
    <rPh sb="4" eb="5">
      <t>ガタ</t>
    </rPh>
    <rPh sb="5" eb="7">
      <t>ホイク</t>
    </rPh>
    <rPh sb="7" eb="9">
      <t>ジギョウ</t>
    </rPh>
    <phoneticPr fontId="1"/>
  </si>
  <si>
    <t>企業主導型</t>
    <rPh sb="0" eb="2">
      <t>キギョウ</t>
    </rPh>
    <rPh sb="2" eb="5">
      <t>シュドウガタ</t>
    </rPh>
    <phoneticPr fontId="1"/>
  </si>
  <si>
    <t>保育ルーム</t>
    <rPh sb="0" eb="2">
      <t>ホイク</t>
    </rPh>
    <phoneticPr fontId="1"/>
  </si>
  <si>
    <t>ナーサリーホームフレスポ稲毛</t>
    <rPh sb="12" eb="14">
      <t>イナゲ</t>
    </rPh>
    <phoneticPr fontId="106"/>
  </si>
  <si>
    <t>千葉文化幼稚園</t>
    <rPh sb="0" eb="2">
      <t>チバ</t>
    </rPh>
    <rPh sb="2" eb="4">
      <t>ブンカ</t>
    </rPh>
    <rPh sb="4" eb="7">
      <t>ヨウチエン</t>
    </rPh>
    <phoneticPr fontId="1"/>
  </si>
  <si>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</si>
  <si>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</si>
  <si>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</si>
  <si>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</si>
  <si>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106"/>
  </si>
  <si>
    <t>リトルガーデンＷＢＧ</t>
  </si>
  <si>
    <t>みらいのまち保育園　作草部</t>
    <rPh sb="6" eb="9">
      <t>ホイクエン</t>
    </rPh>
    <phoneticPr fontId="106"/>
  </si>
  <si>
    <t>リトルガーデン千葉ポートタウン</t>
  </si>
  <si>
    <t>みらいのまち保育園　園生</t>
    <rPh sb="6" eb="9">
      <t>ホイクエン</t>
    </rPh>
    <rPh sb="10" eb="12">
      <t>ソンノウ</t>
    </rPh>
    <phoneticPr fontId="106"/>
  </si>
  <si>
    <t>認定こども園　土気中央幼稚園</t>
  </si>
  <si>
    <t>みらいのまち保育園　新田町</t>
    <rPh sb="6" eb="9">
      <t>ホイクエン</t>
    </rPh>
    <rPh sb="10" eb="13">
      <t>シンデンチョウ</t>
    </rPh>
    <phoneticPr fontId="106"/>
  </si>
  <si>
    <t>認定こども園　あすみ中央幼稚園</t>
    <rPh sb="0" eb="2">
      <t>ニンテイ</t>
    </rPh>
    <rPh sb="5" eb="6">
      <t>エン</t>
    </rPh>
    <rPh sb="10" eb="12">
      <t>チュウオウ</t>
    </rPh>
    <rPh sb="12" eb="15">
      <t>ヨウチエン</t>
    </rPh>
    <phoneticPr fontId="4"/>
  </si>
  <si>
    <t>ハピネスいなげ園</t>
    <rPh sb="7" eb="8">
      <t>エン</t>
    </rPh>
    <phoneticPr fontId="5"/>
  </si>
  <si>
    <t>都賀あすか園</t>
  </si>
  <si>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</si>
  <si>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稲毛海岸サンフラワー保育室</t>
  </si>
  <si>
    <t>はまちどり保育園</t>
  </si>
  <si>
    <t>はまのけやき保育園</t>
  </si>
  <si>
    <t>みらいのまち保育園　蘇我</t>
  </si>
  <si>
    <t>そらまめ新千葉駅前園</t>
  </si>
  <si>
    <t>検見川はないろ保育園</t>
    <rPh sb="7" eb="10">
      <t>ホイクエン</t>
    </rPh>
    <phoneticPr fontId="1"/>
  </si>
  <si>
    <t>千葉誉田雲母保育園</t>
    <rPh sb="0" eb="2">
      <t>チバ</t>
    </rPh>
    <rPh sb="2" eb="4">
      <t>ホンダ</t>
    </rPh>
    <rPh sb="4" eb="6">
      <t>キララ</t>
    </rPh>
    <rPh sb="6" eb="9">
      <t>ホイクエン</t>
    </rPh>
    <phoneticPr fontId="1"/>
  </si>
  <si>
    <t>かえで保育園おゆみ野</t>
    <rPh sb="3" eb="6">
      <t>ホイクエン</t>
    </rPh>
    <rPh sb="9" eb="10">
      <t>ノ</t>
    </rPh>
    <phoneticPr fontId="1"/>
  </si>
  <si>
    <t>もりのなかま保育園おゆみ野園サイエンス＋</t>
  </si>
  <si>
    <t>あおば保育園</t>
    <rPh sb="3" eb="6">
      <t>ホイクエン</t>
    </rPh>
    <phoneticPr fontId="1"/>
  </si>
  <si>
    <t>チャコ保育園</t>
    <rPh sb="3" eb="6">
      <t>ホイクエン</t>
    </rPh>
    <phoneticPr fontId="1"/>
  </si>
  <si>
    <t>かえで保育園千葉中央</t>
    <rPh sb="6" eb="8">
      <t>チバ</t>
    </rPh>
    <rPh sb="8" eb="10">
      <t>チュウオウ</t>
    </rPh>
    <phoneticPr fontId="1"/>
  </si>
  <si>
    <t>長谷川　卓也</t>
    <rPh sb="0" eb="3">
      <t>ハセガワ</t>
    </rPh>
    <rPh sb="4" eb="6">
      <t>タクヤ</t>
    </rPh>
    <phoneticPr fontId="13"/>
  </si>
  <si>
    <t>皆川　達也</t>
  </si>
  <si>
    <t>川久　充成</t>
  </si>
  <si>
    <t>田村　篤司</t>
  </si>
  <si>
    <t>千葉市若葉区小倉台４－６－２</t>
  </si>
  <si>
    <t>東京都江東区木場五丁目8番40号</t>
  </si>
  <si>
    <t>吉井　はるか</t>
  </si>
  <si>
    <t>東京都中央区日本橋3-12-2　朝日ビルヂング４F-B</t>
  </si>
  <si>
    <t>市原市瀬又字傾城谷507番</t>
  </si>
  <si>
    <t>東京都中央区日本橋3-12-2　朝日ビルヂング４F-A</t>
  </si>
  <si>
    <t>鳥居　敏</t>
  </si>
  <si>
    <t>田中　直人</t>
  </si>
  <si>
    <t>花見川区幕張本郷６－２５－２０　糸ビル２０１</t>
  </si>
  <si>
    <t>片岡  雅文</t>
  </si>
  <si>
    <t>丸山　豊</t>
  </si>
  <si>
    <t>千葉市美浜区中瀬１－３　幕張テクノガーデンＢ棟５階</t>
  </si>
  <si>
    <t>和歌山県紀の川市古和田２４０</t>
    <rPh sb="0" eb="4">
      <t>ワカヤマケン</t>
    </rPh>
    <rPh sb="4" eb="5">
      <t>キ</t>
    </rPh>
    <rPh sb="7" eb="8">
      <t>シ</t>
    </rPh>
    <rPh sb="8" eb="9">
      <t>フル</t>
    </rPh>
    <rPh sb="9" eb="11">
      <t>ワダ</t>
    </rPh>
    <phoneticPr fontId="15"/>
  </si>
  <si>
    <t>CZN11549</t>
  </si>
  <si>
    <t>OK</t>
  </si>
  <si>
    <t>千葉市中央区末広４丁目２１番４</t>
  </si>
  <si>
    <t>XLE56558</t>
  </si>
  <si>
    <t>IDL54946</t>
  </si>
  <si>
    <t>（株）Think Education</t>
  </si>
  <si>
    <t>伊藤　貴紀</t>
  </si>
  <si>
    <t>EQQ97990</t>
  </si>
  <si>
    <t>宮城県仙台市青葉区一番町2丁目5-22　GC青葉通りプラザ2階</t>
  </si>
  <si>
    <t>川村　陽介</t>
  </si>
  <si>
    <t>リトルガーデンインターナショナル幕張ベイパーク保育園</t>
    <rPh sb="16" eb="18">
      <t>マクハリ</t>
    </rPh>
    <rPh sb="23" eb="26">
      <t>ホイクエン</t>
    </rPh>
    <phoneticPr fontId="1"/>
  </si>
  <si>
    <t>PEB13593</t>
  </si>
  <si>
    <t>（福）　愛の園福祉会</t>
  </si>
  <si>
    <t>（福）　健育会</t>
  </si>
  <si>
    <t>（学）　増田学園</t>
  </si>
  <si>
    <t>（福）　創成会</t>
  </si>
  <si>
    <t>NPO法人虹の丘ワールド・ケア・ファミリー</t>
  </si>
  <si>
    <t>塩　順子</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</si>
  <si>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</si>
  <si>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</si>
  <si>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</si>
  <si>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</si>
  <si>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</si>
  <si>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</si>
  <si>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</si>
  <si>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</si>
  <si>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</si>
  <si>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</si>
  <si>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</si>
  <si>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</si>
  <si>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</si>
  <si>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</si>
  <si>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（学）もっこく学園</t>
  </si>
  <si>
    <t>（学）山口学園</t>
  </si>
  <si>
    <t>（学）西沢学園</t>
  </si>
  <si>
    <t>（学）浜田学園</t>
  </si>
  <si>
    <t>（学）山王学園</t>
  </si>
  <si>
    <t>（学）土岐学園</t>
  </si>
  <si>
    <t>（学）鏡戸学園</t>
  </si>
  <si>
    <t>認定こども園　敬愛短期大学附属幼稚園</t>
  </si>
  <si>
    <t>（学）千葉敬愛学園</t>
  </si>
  <si>
    <t>（学）信愛学園</t>
  </si>
  <si>
    <t>ZFQ36082</t>
  </si>
  <si>
    <t>（学）小川学園</t>
  </si>
  <si>
    <t>千葉市緑区土気町1630-1</t>
  </si>
  <si>
    <t>小川治政</t>
  </si>
  <si>
    <t>YTS31250</t>
  </si>
  <si>
    <t>（学）千葉花園学園</t>
  </si>
  <si>
    <t>VHL96179</t>
  </si>
  <si>
    <t>（学）愛隣学園</t>
  </si>
  <si>
    <t>千葉市稲毛区轟町５丁目２番１２号</t>
  </si>
  <si>
    <t>木下　勝世</t>
  </si>
  <si>
    <t>HPL64204</t>
  </si>
  <si>
    <t>千葉県習志野市奏の杜３丁目１４－９</t>
  </si>
  <si>
    <t>IWK17502</t>
  </si>
  <si>
    <t>千葉県千葉市若葉区都賀２丁目１２－１１</t>
  </si>
  <si>
    <t>LLO54599</t>
  </si>
  <si>
    <t>東京都中央区日本橋小伝馬町１２－５小伝馬町ＹＳビル６階</t>
  </si>
  <si>
    <t>独立行政法人　国立病院機構　千葉医療センター</t>
  </si>
  <si>
    <t>古川　勝規</t>
  </si>
  <si>
    <t>（学）笠川学園</t>
  </si>
  <si>
    <t>（株）あすみが丘グリーンヒルズ</t>
  </si>
  <si>
    <t>（福）友和会</t>
  </si>
  <si>
    <t>（福）ささえ愛</t>
  </si>
  <si>
    <t>イオンモール（株）</t>
  </si>
  <si>
    <t>大野　惠司</t>
  </si>
  <si>
    <t>岡本　泰彦</t>
  </si>
  <si>
    <t>（学）小林学園</t>
  </si>
  <si>
    <t>（株）ヴィオレッタ</t>
  </si>
  <si>
    <t>DJR68987</t>
  </si>
  <si>
    <t>（医）誠馨会</t>
  </si>
  <si>
    <t>千葉県千葉市若葉区加曽利町１８３５－１</t>
  </si>
  <si>
    <t>景山　雄介</t>
  </si>
  <si>
    <t>（同）双葉</t>
  </si>
  <si>
    <t>合同会社ひよこ</t>
  </si>
  <si>
    <t>代表社員　</t>
    <phoneticPr fontId="1"/>
  </si>
  <si>
    <t>　令和７年３月３１日付け千葉市達こ幼運第　　　号　　　　千葉市保育士等給与改善事業補助金確定通知書により確定した補助金の交付について、千葉市保育士等給与改善事業補助金交付要綱第１５条の規定により、次のとおり請求します。　　</t>
    <rPh sb="1" eb="3">
      <t>レイワ</t>
    </rPh>
    <rPh sb="6" eb="7">
      <t>ガツ</t>
    </rPh>
    <rPh sb="9" eb="10">
      <t>ニチ</t>
    </rPh>
    <rPh sb="10" eb="11">
      <t>ヅ</t>
    </rPh>
    <rPh sb="12" eb="15">
      <t>チバシ</t>
    </rPh>
    <rPh sb="15" eb="16">
      <t>タツ</t>
    </rPh>
    <rPh sb="17" eb="18">
      <t>ヨウ</t>
    </rPh>
    <rPh sb="18" eb="19">
      <t>ウン</t>
    </rPh>
    <rPh sb="19" eb="20">
      <t>ダイ</t>
    </rPh>
    <rPh sb="23" eb="24">
      <t>ゴウ</t>
    </rPh>
    <rPh sb="28" eb="31">
      <t>チバシ</t>
    </rPh>
    <rPh sb="31" eb="34">
      <t>ホイクシ</t>
    </rPh>
    <rPh sb="34" eb="35">
      <t>トウ</t>
    </rPh>
    <rPh sb="35" eb="37">
      <t>キュウヨ</t>
    </rPh>
    <rPh sb="37" eb="39">
      <t>カイゼン</t>
    </rPh>
    <rPh sb="39" eb="41">
      <t>ジギョウ</t>
    </rPh>
    <rPh sb="41" eb="44">
      <t>ホジョキン</t>
    </rPh>
    <rPh sb="44" eb="46">
      <t>カクテイ</t>
    </rPh>
    <rPh sb="46" eb="49">
      <t>ツウチショ</t>
    </rPh>
    <rPh sb="52" eb="54">
      <t>カクテイ</t>
    </rPh>
    <rPh sb="60" eb="62">
      <t>コウフ</t>
    </rPh>
    <rPh sb="70" eb="80">
      <t>ｈｔｋｋ</t>
    </rPh>
    <rPh sb="80" eb="83">
      <t>ｈｊｋ</t>
    </rPh>
    <rPh sb="83" eb="85">
      <t>コウフ</t>
    </rPh>
    <rPh sb="85" eb="87">
      <t>ヨウコウ</t>
    </rPh>
    <rPh sb="87" eb="88">
      <t>ダイ</t>
    </rPh>
    <rPh sb="90" eb="91">
      <t>ジョウ</t>
    </rPh>
    <rPh sb="98" eb="99">
      <t>ツギ</t>
    </rPh>
    <rPh sb="103" eb="105">
      <t>セイキュウ</t>
    </rPh>
    <phoneticPr fontId="10"/>
  </si>
  <si>
    <t>（1）令和６年度職員在籍名簿</t>
    <rPh sb="3" eb="5">
      <t>レイワ</t>
    </rPh>
    <rPh sb="6" eb="8">
      <t>ネンド</t>
    </rPh>
    <rPh sb="7" eb="8">
      <t>ド</t>
    </rPh>
    <rPh sb="8" eb="10">
      <t>ショクイン</t>
    </rPh>
    <rPh sb="10" eb="12">
      <t>ザイセキ</t>
    </rPh>
    <rPh sb="12" eb="14">
      <t>メイボ</t>
    </rPh>
    <phoneticPr fontId="1"/>
  </si>
  <si>
    <t>実績報告マスタ貼付け用データ</t>
    <rPh sb="0" eb="4">
      <t>ジッセキホウコク</t>
    </rPh>
    <rPh sb="7" eb="9">
      <t>ハリツ</t>
    </rPh>
    <rPh sb="10" eb="11">
      <t>ヨウ</t>
    </rPh>
    <phoneticPr fontId="1"/>
  </si>
  <si>
    <t>市単独補助者月数</t>
    <rPh sb="0" eb="1">
      <t>シ</t>
    </rPh>
    <rPh sb="1" eb="3">
      <t>タンドク</t>
    </rPh>
    <rPh sb="3" eb="6">
      <t>ホジョシャ</t>
    </rPh>
    <rPh sb="6" eb="8">
      <t>ツキスウ</t>
    </rPh>
    <phoneticPr fontId="50"/>
  </si>
  <si>
    <t>県補助対象月数</t>
    <rPh sb="0" eb="1">
      <t>ケン</t>
    </rPh>
    <rPh sb="1" eb="3">
      <t>ホジョ</t>
    </rPh>
    <rPh sb="3" eb="5">
      <t>タイショウ</t>
    </rPh>
    <rPh sb="5" eb="6">
      <t>ツキ</t>
    </rPh>
    <rPh sb="6" eb="7">
      <t>スウ</t>
    </rPh>
    <phoneticPr fontId="50"/>
  </si>
  <si>
    <t>計</t>
    <rPh sb="0" eb="1">
      <t>ケイ</t>
    </rPh>
    <phoneticPr fontId="50"/>
  </si>
  <si>
    <r>
      <rPr>
        <sz val="11"/>
        <color theme="1"/>
        <rFont val="ＭＳ Ｐゴシック"/>
        <family val="3"/>
        <charset val="128"/>
        <scheme val="minor"/>
      </rPr>
      <t>申請額</t>
    </r>
    <r>
      <rPr>
        <sz val="8"/>
        <color theme="1"/>
        <rFont val="ＭＳ Ｐゴシック"/>
        <family val="3"/>
        <charset val="128"/>
        <scheme val="minor"/>
      </rPr>
      <t xml:space="preserve">
（実績額）</t>
    </r>
    <rPh sb="0" eb="2">
      <t>シンセイ</t>
    </rPh>
    <rPh sb="2" eb="3">
      <t>ガク</t>
    </rPh>
    <rPh sb="5" eb="8">
      <t>ジッセキガク</t>
    </rPh>
    <phoneticPr fontId="50"/>
  </si>
  <si>
    <t>うち市補助分</t>
    <rPh sb="2" eb="3">
      <t>シ</t>
    </rPh>
    <rPh sb="3" eb="5">
      <t>ホジョ</t>
    </rPh>
    <rPh sb="5" eb="6">
      <t>ブン</t>
    </rPh>
    <phoneticPr fontId="50"/>
  </si>
  <si>
    <t>うち県補助分</t>
    <rPh sb="2" eb="3">
      <t>ケン</t>
    </rPh>
    <rPh sb="3" eb="5">
      <t>ホジョ</t>
    </rPh>
    <rPh sb="5" eb="6">
      <t>ブン</t>
    </rPh>
    <phoneticPr fontId="50"/>
  </si>
  <si>
    <t>（園ごとの固有番号）</t>
    <rPh sb="1" eb="2">
      <t>エン</t>
    </rPh>
    <rPh sb="5" eb="9">
      <t>コユウバンゴウ</t>
    </rPh>
    <rPh sb="9" eb="10">
      <t>ヤスナ</t>
    </rPh>
    <phoneticPr fontId="4"/>
  </si>
  <si>
    <t>幼保連携型認定こども園　さざれ幼稚園</t>
    <rPh sb="0" eb="1">
      <t>ヨウ</t>
    </rPh>
    <rPh sb="1" eb="2">
      <t>ホ</t>
    </rPh>
    <rPh sb="2" eb="5">
      <t>レンケイガタ</t>
    </rPh>
    <rPh sb="5" eb="7">
      <t>ニンテイ</t>
    </rPh>
    <rPh sb="10" eb="11">
      <t>エン</t>
    </rPh>
    <rPh sb="15" eb="18">
      <t>ヨウチエン</t>
    </rPh>
    <phoneticPr fontId="115"/>
  </si>
  <si>
    <t>くじら保育園</t>
    <rPh sb="3" eb="6">
      <t>ホイクエン</t>
    </rPh>
    <phoneticPr fontId="106"/>
  </si>
  <si>
    <t>ちいさい保育園 幕張おおぞら園</t>
    <rPh sb="4" eb="7">
      <t>ホイクエン</t>
    </rPh>
    <rPh sb="8" eb="10">
      <t>マクハリ</t>
    </rPh>
    <phoneticPr fontId="1"/>
  </si>
  <si>
    <t>キッズルームチャコ稲毛園</t>
  </si>
  <si>
    <t>みのり認定こども園</t>
    <rPh sb="3" eb="5">
      <t>ニンテイ</t>
    </rPh>
    <rPh sb="8" eb="9">
      <t>エン</t>
    </rPh>
    <phoneticPr fontId="1"/>
  </si>
  <si>
    <t>キートスチャイルドケア みつわ台</t>
  </si>
  <si>
    <t>認定こども園かしの木学園　カトライアキンダーガルテン</t>
    <rPh sb="0" eb="2">
      <t>ニンテイ</t>
    </rPh>
    <rPh sb="5" eb="6">
      <t>エン</t>
    </rPh>
    <rPh sb="9" eb="10">
      <t>キ</t>
    </rPh>
    <rPh sb="10" eb="12">
      <t>ガクエン</t>
    </rPh>
    <phoneticPr fontId="116"/>
  </si>
  <si>
    <t>めぐみ幼稚園</t>
    <rPh sb="3" eb="6">
      <t>ヨウチエン</t>
    </rPh>
    <phoneticPr fontId="1"/>
  </si>
  <si>
    <t>暁幼稚園</t>
    <rPh sb="0" eb="1">
      <t>アカツキ</t>
    </rPh>
    <rPh sb="1" eb="4">
      <t>ヨウチエン</t>
    </rPh>
    <phoneticPr fontId="1"/>
  </si>
  <si>
    <t>ぶれあ保育園・稲毛</t>
    <phoneticPr fontId="1"/>
  </si>
  <si>
    <t>若松台幼稚園</t>
    <rPh sb="0" eb="2">
      <t>ワカマツ</t>
    </rPh>
    <rPh sb="2" eb="3">
      <t>ダイ</t>
    </rPh>
    <rPh sb="3" eb="6">
      <t>ヨウチエン</t>
    </rPh>
    <phoneticPr fontId="1"/>
  </si>
  <si>
    <t>ぶれあ保育園・稲毛東</t>
    <phoneticPr fontId="1"/>
  </si>
  <si>
    <t>学校法人宇野学園みなみちゃんタック</t>
    <rPh sb="0" eb="2">
      <t>ガッコウ</t>
    </rPh>
    <rPh sb="2" eb="4">
      <t>ホウジン</t>
    </rPh>
    <rPh sb="4" eb="8">
      <t>ウノガクエン</t>
    </rPh>
    <phoneticPr fontId="1"/>
  </si>
  <si>
    <t>幼保連携型認定こども園　しらぎく</t>
  </si>
  <si>
    <t>ぶれあ保育園・東千葉</t>
    <phoneticPr fontId="1"/>
  </si>
  <si>
    <t>認定こども園　あやめ台幼稚園</t>
    <rPh sb="0" eb="2">
      <t>ニンテイ</t>
    </rPh>
    <rPh sb="5" eb="6">
      <t>エン</t>
    </rPh>
    <rPh sb="10" eb="11">
      <t>ダイ</t>
    </rPh>
    <rPh sb="11" eb="14">
      <t>ヨウチエン</t>
    </rPh>
    <phoneticPr fontId="1"/>
  </si>
  <si>
    <t>事業所内保育所ぱすてる</t>
    <rPh sb="6" eb="7">
      <t>ショ</t>
    </rPh>
    <phoneticPr fontId="1"/>
  </si>
  <si>
    <t>認定こども園　あすみ中央幼稚園</t>
  </si>
  <si>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21"/>
  </si>
  <si>
    <t>ニチイキッズ千葉中央第一</t>
  </si>
  <si>
    <t>つばめ保育園Soga</t>
    <rPh sb="3" eb="6">
      <t>ホイクエン</t>
    </rPh>
    <phoneticPr fontId="1"/>
  </si>
  <si>
    <t>まなびの森　いなほ保育園</t>
    <rPh sb="4" eb="5">
      <t>モリ</t>
    </rPh>
    <phoneticPr fontId="1"/>
  </si>
  <si>
    <t>認定こども園　弥生幼稚園</t>
    <rPh sb="0" eb="2">
      <t>ニンテイ</t>
    </rPh>
    <rPh sb="5" eb="6">
      <t>エン</t>
    </rPh>
    <rPh sb="7" eb="9">
      <t>ヤヨイ</t>
    </rPh>
    <rPh sb="9" eb="12">
      <t>ヨウチエン</t>
    </rPh>
    <phoneticPr fontId="1"/>
  </si>
  <si>
    <t>幼保連携型認定こども園　ChaCha Children Makuhari</t>
    <rPh sb="0" eb="5">
      <t>ヨウホレンケイガタ</t>
    </rPh>
    <rPh sb="5" eb="7">
      <t>ニンテイ</t>
    </rPh>
    <rPh sb="10" eb="11">
      <t>エン</t>
    </rPh>
    <phoneticPr fontId="21"/>
  </si>
  <si>
    <t>認定こども園　園生幼稚園</t>
    <rPh sb="0" eb="2">
      <t>ニンテイ</t>
    </rPh>
    <rPh sb="5" eb="6">
      <t>エン</t>
    </rPh>
    <rPh sb="7" eb="9">
      <t>ソンノウ</t>
    </rPh>
    <rPh sb="9" eb="12">
      <t>ヨウチエン</t>
    </rPh>
    <phoneticPr fontId="1"/>
  </si>
  <si>
    <t>幼保連携型認定こども園
チューリップこども園</t>
  </si>
  <si>
    <t>認定こども園　梅乃園幼稚園</t>
    <rPh sb="0" eb="2">
      <t>ニンテイ</t>
    </rPh>
    <rPh sb="5" eb="6">
      <t>エン</t>
    </rPh>
    <rPh sb="7" eb="8">
      <t>ウメ</t>
    </rPh>
    <rPh sb="8" eb="9">
      <t>ノ</t>
    </rPh>
    <rPh sb="9" eb="10">
      <t>ソノ</t>
    </rPh>
    <rPh sb="10" eb="13">
      <t>ヨウチエン</t>
    </rPh>
    <phoneticPr fontId="1"/>
  </si>
  <si>
    <t>ニチイキッズ
あすみが丘保育園</t>
    <rPh sb="11" eb="12">
      <t>オカ</t>
    </rPh>
    <rPh sb="12" eb="15">
      <t>ホイクエン</t>
    </rPh>
    <phoneticPr fontId="2"/>
  </si>
  <si>
    <t>認定こども園　大巌寺幼稚園</t>
    <rPh sb="0" eb="2">
      <t>ニンテイ</t>
    </rPh>
    <rPh sb="5" eb="6">
      <t>エン</t>
    </rPh>
    <rPh sb="7" eb="10">
      <t>ダイガンジ</t>
    </rPh>
    <rPh sb="10" eb="13">
      <t>ヨウチエン</t>
    </rPh>
    <phoneticPr fontId="1"/>
  </si>
  <si>
    <t>花見川さくら学園</t>
    <phoneticPr fontId="1"/>
  </si>
  <si>
    <t>そらまめ保育園新千葉</t>
    <rPh sb="4" eb="7">
      <t>ホイクエン</t>
    </rPh>
    <rPh sb="7" eb="8">
      <t>シン</t>
    </rPh>
    <rPh sb="8" eb="10">
      <t>チバ</t>
    </rPh>
    <phoneticPr fontId="4"/>
  </si>
  <si>
    <t>オーチャード・キッズ稲毛海岸保育園第二</t>
    <rPh sb="14" eb="17">
      <t>ホイクエン</t>
    </rPh>
    <rPh sb="17" eb="19">
      <t>ダイニ</t>
    </rPh>
    <phoneticPr fontId="1"/>
  </si>
  <si>
    <t>AIAI NURSERY 園生</t>
  </si>
  <si>
    <t>小ばと会ちしろ保育園</t>
    <rPh sb="0" eb="1">
      <t>ショウ</t>
    </rPh>
    <rPh sb="3" eb="4">
      <t>カイ</t>
    </rPh>
    <rPh sb="7" eb="10">
      <t>ホイクエン</t>
    </rPh>
    <phoneticPr fontId="1"/>
  </si>
  <si>
    <t>AIAI NURSERY 稲毛海岸</t>
    <phoneticPr fontId="1"/>
  </si>
  <si>
    <t>リトルガーデンインターナショナル幕張本郷認可保育園</t>
    <rPh sb="16" eb="18">
      <t>マクハリ</t>
    </rPh>
    <rPh sb="18" eb="20">
      <t>ホンゴウ</t>
    </rPh>
    <rPh sb="20" eb="22">
      <t>ニンカ</t>
    </rPh>
    <rPh sb="22" eb="25">
      <t>ホイクエン</t>
    </rPh>
    <phoneticPr fontId="21"/>
  </si>
  <si>
    <t>AIAI NURSERY 小仲台</t>
    <phoneticPr fontId="1"/>
  </si>
  <si>
    <t>かえで保育園いそべ</t>
    <rPh sb="3" eb="6">
      <t>ホイクエン</t>
    </rPh>
    <phoneticPr fontId="1"/>
  </si>
  <si>
    <t>あかり保育園</t>
    <rPh sb="3" eb="6">
      <t>ホイクエン</t>
    </rPh>
    <phoneticPr fontId="1"/>
  </si>
  <si>
    <t>オンジュソリール保育園　海浜幕張 Park Side</t>
  </si>
  <si>
    <t>AIAI NURSERY 海浜幕張</t>
  </si>
  <si>
    <t>スマイスセレソンスポーツ保育園新検見川</t>
    <rPh sb="12" eb="15">
      <t>ホイクエン</t>
    </rPh>
    <rPh sb="15" eb="19">
      <t>シンケミガワ</t>
    </rPh>
    <phoneticPr fontId="1"/>
  </si>
  <si>
    <t>千葉蘇我雲母保育園</t>
    <rPh sb="0" eb="4">
      <t>チバソガ</t>
    </rPh>
    <rPh sb="4" eb="6">
      <t>キララ</t>
    </rPh>
    <rPh sb="6" eb="9">
      <t>ホイクエン</t>
    </rPh>
    <phoneticPr fontId="1"/>
  </si>
  <si>
    <t>かえで保育園本千葉</t>
    <rPh sb="3" eb="6">
      <t>ホイクエン</t>
    </rPh>
    <rPh sb="6" eb="9">
      <t>ホンチバ</t>
    </rPh>
    <phoneticPr fontId="1"/>
  </si>
  <si>
    <t>かえで保育園西千葉</t>
    <rPh sb="3" eb="6">
      <t>ホイクエン</t>
    </rPh>
    <phoneticPr fontId="1"/>
  </si>
  <si>
    <t>弁天はすのこ保育園</t>
    <rPh sb="0" eb="2">
      <t>ベンテン</t>
    </rPh>
    <rPh sb="6" eb="9">
      <t>ホイクエン</t>
    </rPh>
    <phoneticPr fontId="1"/>
  </si>
  <si>
    <t>都はるかぜ保育園</t>
    <rPh sb="0" eb="1">
      <t>ミヤコ</t>
    </rPh>
    <rPh sb="5" eb="8">
      <t>ホイクエン</t>
    </rPh>
    <phoneticPr fontId="1"/>
  </si>
  <si>
    <t>RVD43964</t>
  </si>
  <si>
    <t>問題なし</t>
  </si>
  <si>
    <t>代理人の有無</t>
    <rPh sb="0" eb="3">
      <t>ダイリニン</t>
    </rPh>
    <rPh sb="4" eb="6">
      <t>ウム</t>
    </rPh>
    <phoneticPr fontId="4"/>
  </si>
  <si>
    <t>代表者職名</t>
    <rPh sb="0" eb="3">
      <t>ダイヒョウシャ</t>
    </rPh>
    <rPh sb="3" eb="5">
      <t>ショクメイ</t>
    </rPh>
    <phoneticPr fontId="1"/>
  </si>
  <si>
    <t>代表者氏名</t>
    <rPh sb="0" eb="3">
      <t>ダイヒョウシャ</t>
    </rPh>
    <rPh sb="3" eb="5">
      <t>シメイ</t>
    </rPh>
    <phoneticPr fontId="4"/>
  </si>
  <si>
    <t>中山　雅代</t>
  </si>
  <si>
    <t>作草部保育園</t>
    <rPh sb="0" eb="3">
      <t>サクサベ</t>
    </rPh>
    <phoneticPr fontId="4"/>
  </si>
  <si>
    <t>中村　タミ子</t>
  </si>
  <si>
    <t>理事長</t>
    <rPh sb="0" eb="3">
      <t>リジチョウ</t>
    </rPh>
    <phoneticPr fontId="113"/>
  </si>
  <si>
    <t>井上　悟</t>
    <rPh sb="0" eb="2">
      <t>イノウエ</t>
    </rPh>
    <rPh sb="3" eb="4">
      <t>サトル</t>
    </rPh>
    <phoneticPr fontId="112"/>
  </si>
  <si>
    <t>古川　文子</t>
  </si>
  <si>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</si>
  <si>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</si>
  <si>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</si>
  <si>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</si>
  <si>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</si>
  <si>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</si>
  <si>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まなびの森　いなほ保育園</t>
    <rPh sb="4" eb="5">
      <t>モリ</t>
    </rPh>
    <phoneticPr fontId="4"/>
  </si>
  <si>
    <t>キッズマーム保育園</t>
    <rPh sb="6" eb="9">
      <t>ホイクエン</t>
    </rPh>
    <phoneticPr fontId="5"/>
  </si>
  <si>
    <t>アスク海浜幕張保育園</t>
    <rPh sb="3" eb="5">
      <t>カイヒン</t>
    </rPh>
    <rPh sb="5" eb="7">
      <t>マクハリ</t>
    </rPh>
    <rPh sb="7" eb="10">
      <t>ホイクエン</t>
    </rPh>
    <phoneticPr fontId="5"/>
  </si>
  <si>
    <t>東京都港区港南１丁目２番７０号</t>
  </si>
  <si>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</si>
  <si>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</si>
  <si>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</si>
  <si>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</si>
  <si>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</si>
  <si>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井上　悟</t>
    <rPh sb="0" eb="2">
      <t>イノウエ</t>
    </rPh>
    <rPh sb="3" eb="4">
      <t>サトル</t>
    </rPh>
    <phoneticPr fontId="107"/>
  </si>
  <si>
    <t>アップルナースリー検見川浜保育園</t>
    <rPh sb="9" eb="12">
      <t>ケミガワ</t>
    </rPh>
    <rPh sb="12" eb="13">
      <t>ハマ</t>
    </rPh>
    <rPh sb="13" eb="16">
      <t>ホイクエン</t>
    </rPh>
    <phoneticPr fontId="5"/>
  </si>
  <si>
    <t>中村　恵那</t>
    <rPh sb="0" eb="2">
      <t>ナカムラ</t>
    </rPh>
    <rPh sb="3" eb="5">
      <t>エナ</t>
    </rPh>
    <phoneticPr fontId="113"/>
  </si>
  <si>
    <t>中村　恵那</t>
  </si>
  <si>
    <t>（株）ポピンズエデュケア</t>
  </si>
  <si>
    <t>いろは保育園</t>
    <rPh sb="3" eb="6">
      <t>ホイクエン</t>
    </rPh>
    <phoneticPr fontId="5"/>
  </si>
  <si>
    <t>稲毛ひだまり保育園</t>
    <rPh sb="0" eb="2">
      <t>イナゲ</t>
    </rPh>
    <rPh sb="6" eb="9">
      <t>ホイクエン</t>
    </rPh>
    <phoneticPr fontId="5"/>
  </si>
  <si>
    <t>佐藤　敏光</t>
    <rPh sb="3" eb="5">
      <t>トシミツ</t>
    </rPh>
    <phoneticPr fontId="117"/>
  </si>
  <si>
    <t>ローゼンそが保育園</t>
    <rPh sb="6" eb="9">
      <t>ホイクエン</t>
    </rPh>
    <phoneticPr fontId="5"/>
  </si>
  <si>
    <t>繁田　高広</t>
    <rPh sb="0" eb="2">
      <t>シゲタ</t>
    </rPh>
    <rPh sb="3" eb="5">
      <t>タカヒロ</t>
    </rPh>
    <phoneticPr fontId="107"/>
  </si>
  <si>
    <t>Gakkenほいくえん おゆみ野</t>
    <rPh sb="15" eb="16">
      <t>ノ</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</si>
  <si>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</si>
  <si>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</si>
  <si>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篠田真彦</t>
    <rPh sb="0" eb="2">
      <t>シノダ</t>
    </rPh>
    <rPh sb="2" eb="4">
      <t>マサヒコ</t>
    </rPh>
    <phoneticPr fontId="15"/>
  </si>
  <si>
    <t>幕張本郷きらきら保育園</t>
    <rPh sb="0" eb="4">
      <t>マクハリホンゴウ</t>
    </rPh>
    <rPh sb="8" eb="11">
      <t>ホイクエン</t>
    </rPh>
    <phoneticPr fontId="5"/>
  </si>
  <si>
    <t>NQZ81348</t>
  </si>
  <si>
    <t>中川　創太</t>
    <rPh sb="0" eb="2">
      <t>ナカガワ</t>
    </rPh>
    <rPh sb="3" eb="5">
      <t>ソウタ</t>
    </rPh>
    <phoneticPr fontId="113"/>
  </si>
  <si>
    <t>中川　創太</t>
  </si>
  <si>
    <t>井上 悟</t>
    <rPh sb="0" eb="2">
      <t>イノウエ</t>
    </rPh>
    <rPh sb="3" eb="4">
      <t>サトル</t>
    </rPh>
    <phoneticPr fontId="112"/>
  </si>
  <si>
    <t>東京都世田谷区祖師谷3-10-11</t>
    <rPh sb="0" eb="3">
      <t>トウキョウト</t>
    </rPh>
    <rPh sb="3" eb="7">
      <t>セタガヤク</t>
    </rPh>
    <rPh sb="7" eb="10">
      <t>ソシガヤ</t>
    </rPh>
    <phoneticPr fontId="15"/>
  </si>
  <si>
    <t>代表取締役</t>
    <rPh sb="0" eb="2">
      <t>ダイヒョウ</t>
    </rPh>
    <rPh sb="2" eb="5">
      <t>トリシマリヤク</t>
    </rPh>
    <phoneticPr fontId="107"/>
  </si>
  <si>
    <t>野田　純</t>
    <rPh sb="0" eb="2">
      <t>ノダ</t>
    </rPh>
    <rPh sb="3" eb="4">
      <t>ジュン</t>
    </rPh>
    <phoneticPr fontId="107"/>
  </si>
  <si>
    <t>SOUキッズケア（株）</t>
  </si>
  <si>
    <t>（株）キッズネクスト</t>
    <rPh sb="1" eb="2">
      <t>カブ</t>
    </rPh>
    <phoneticPr fontId="113"/>
  </si>
  <si>
    <t>千葉市美浜区真砂4-3-5</t>
    <rPh sb="0" eb="3">
      <t>チバシ</t>
    </rPh>
    <rPh sb="3" eb="6">
      <t>ミハマク</t>
    </rPh>
    <rPh sb="6" eb="8">
      <t>マサゴ</t>
    </rPh>
    <phoneticPr fontId="113"/>
  </si>
  <si>
    <t>西村　和馬</t>
    <rPh sb="0" eb="2">
      <t>ニシムラ</t>
    </rPh>
    <rPh sb="3" eb="5">
      <t>カズマ</t>
    </rPh>
    <phoneticPr fontId="113"/>
  </si>
  <si>
    <t>千葉市美浜区真砂4-3-5</t>
  </si>
  <si>
    <t>Gakkenほいくえん 稲毛東</t>
    <rPh sb="12" eb="14">
      <t>イナゲ</t>
    </rPh>
    <rPh sb="14" eb="15">
      <t>ヒガシ</t>
    </rPh>
    <phoneticPr fontId="2"/>
  </si>
  <si>
    <t>あおぞら保育園</t>
    <rPh sb="4" eb="7">
      <t>ホイクエン</t>
    </rPh>
    <phoneticPr fontId="5"/>
  </si>
  <si>
    <t>スクルドエンジェル保育園幕張園</t>
    <rPh sb="9" eb="12">
      <t>ホイクエン</t>
    </rPh>
    <rPh sb="12" eb="14">
      <t>マクハリ</t>
    </rPh>
    <rPh sb="14" eb="15">
      <t>エン</t>
    </rPh>
    <phoneticPr fontId="7"/>
  </si>
  <si>
    <t>坂井　時正</t>
  </si>
  <si>
    <t>AIAI NURSERY　幕張</t>
    <rPh sb="13" eb="15">
      <t>マクハリ</t>
    </rPh>
    <phoneticPr fontId="5"/>
  </si>
  <si>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</si>
  <si>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</si>
  <si>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</si>
  <si>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</si>
  <si>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そらまめ保育園新千葉</t>
    <rPh sb="4" eb="7">
      <t>ホイクエン</t>
    </rPh>
    <rPh sb="7" eb="8">
      <t>シン</t>
    </rPh>
    <rPh sb="8" eb="10">
      <t>チバ</t>
    </rPh>
    <phoneticPr fontId="5"/>
  </si>
  <si>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</si>
  <si>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</si>
  <si>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9"/>
  </si>
  <si>
    <t>ミルキーホーム都賀園</t>
    <rPh sb="7" eb="9">
      <t>ツガ</t>
    </rPh>
    <rPh sb="9" eb="10">
      <t>エン</t>
    </rPh>
    <phoneticPr fontId="19"/>
  </si>
  <si>
    <t>ぴょんぴょん保育園</t>
    <rPh sb="6" eb="9">
      <t>ホイクエン</t>
    </rPh>
    <phoneticPr fontId="19"/>
  </si>
  <si>
    <t>2/25修正</t>
    <rPh sb="4" eb="6">
      <t>シュウセイ</t>
    </rPh>
    <phoneticPr fontId="1"/>
  </si>
  <si>
    <t>まほろばのお日さま保育園</t>
    <rPh sb="9" eb="12">
      <t>ホイクエン</t>
    </rPh>
    <phoneticPr fontId="19"/>
  </si>
  <si>
    <t>AIAI NURSERY　土気</t>
    <rPh sb="13" eb="15">
      <t>トケ</t>
    </rPh>
    <phoneticPr fontId="5"/>
  </si>
  <si>
    <t>キートスチャイルドケア新田町</t>
    <rPh sb="11" eb="14">
      <t>シンデンチョウ</t>
    </rPh>
    <phoneticPr fontId="5"/>
  </si>
  <si>
    <t>マミー＆ミー西都賀保育園</t>
    <rPh sb="6" eb="7">
      <t>ニシ</t>
    </rPh>
    <rPh sb="7" eb="9">
      <t>ツガ</t>
    </rPh>
    <rPh sb="9" eb="12">
      <t>ホイクエン</t>
    </rPh>
    <phoneticPr fontId="19"/>
  </si>
  <si>
    <t>2/24修正</t>
    <rPh sb="4" eb="6">
      <t>シュウセイ</t>
    </rPh>
    <phoneticPr fontId="1"/>
  </si>
  <si>
    <t>幕張本郷すきっぷ保育園</t>
    <rPh sb="0" eb="4">
      <t>マクハリホンゴウ</t>
    </rPh>
    <rPh sb="8" eb="11">
      <t>ホイクエン</t>
    </rPh>
    <phoneticPr fontId="19"/>
  </si>
  <si>
    <t>若葉保育園</t>
    <rPh sb="0" eb="2">
      <t>ワカバ</t>
    </rPh>
    <rPh sb="2" eb="5">
      <t>ホイクエン</t>
    </rPh>
    <phoneticPr fontId="19"/>
  </si>
  <si>
    <t>（株）INOUE</t>
  </si>
  <si>
    <t>千葉県習志野市谷津２－９－１８</t>
  </si>
  <si>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</si>
  <si>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</si>
  <si>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</si>
  <si>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</si>
  <si>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</si>
  <si>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</si>
  <si>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</si>
  <si>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伊藤　貴紀</t>
    <rPh sb="0" eb="2">
      <t>イトウ</t>
    </rPh>
    <rPh sb="3" eb="4">
      <t>キ</t>
    </rPh>
    <rPh sb="4" eb="5">
      <t>キ</t>
    </rPh>
    <phoneticPr fontId="113"/>
  </si>
  <si>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</si>
  <si>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</si>
  <si>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</si>
  <si>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</si>
  <si>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AIAI NURSERY 園生</t>
    <rPh sb="13" eb="15">
      <t>ソンノウ</t>
    </rPh>
    <phoneticPr fontId="1"/>
  </si>
  <si>
    <t>AMF55601</t>
  </si>
  <si>
    <t>AIAI Child Care㈱</t>
  </si>
  <si>
    <t>東京都墨田区錦糸１丁目２番１号</t>
  </si>
  <si>
    <t>ぽかぽか保育園おてんとさん</t>
    <rPh sb="4" eb="6">
      <t>ホイク</t>
    </rPh>
    <rPh sb="6" eb="7">
      <t>エン</t>
    </rPh>
    <phoneticPr fontId="4"/>
  </si>
  <si>
    <t>リトルガーデンインターナショナル海浜幕張認可保育園</t>
    <phoneticPr fontId="1"/>
  </si>
  <si>
    <t>（株）リトルガーデン</t>
  </si>
  <si>
    <t>佐々木　一真</t>
  </si>
  <si>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</si>
  <si>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</si>
  <si>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</si>
  <si>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理事長</t>
    <rPh sb="0" eb="3">
      <t>リジチョウ</t>
    </rPh>
    <phoneticPr fontId="107"/>
  </si>
  <si>
    <t>前田　効多郎</t>
    <rPh sb="0" eb="2">
      <t>マエダ</t>
    </rPh>
    <rPh sb="3" eb="4">
      <t>コウ</t>
    </rPh>
    <rPh sb="4" eb="6">
      <t>タロウ</t>
    </rPh>
    <phoneticPr fontId="107"/>
  </si>
  <si>
    <t>かえで保育園幕張本郷６丁目</t>
    <rPh sb="3" eb="10">
      <t>ホイクエンマクハリホンゴウ</t>
    </rPh>
    <rPh sb="11" eb="13">
      <t>チョウメ</t>
    </rPh>
    <phoneticPr fontId="1"/>
  </si>
  <si>
    <t>リトルガーデンインターナショナル幕張本郷認可保育園</t>
    <rPh sb="16" eb="18">
      <t>マクハリ</t>
    </rPh>
    <rPh sb="18" eb="20">
      <t>ホンゴウ</t>
    </rPh>
    <rPh sb="20" eb="22">
      <t>ニンカ</t>
    </rPh>
    <rPh sb="22" eb="25">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</si>
  <si>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</si>
  <si>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</si>
  <si>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AIAI NURSERY 小仲台</t>
    <rPh sb="13" eb="14">
      <t>ショウ</t>
    </rPh>
    <rPh sb="14" eb="16">
      <t>ナカダイ</t>
    </rPh>
    <phoneticPr fontId="21"/>
  </si>
  <si>
    <t>JZK97887</t>
  </si>
  <si>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</si>
  <si>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</si>
  <si>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</si>
  <si>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</si>
  <si>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</si>
  <si>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</si>
  <si>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</si>
  <si>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AIAI NURSERY　あすみが丘</t>
    <rPh sb="17" eb="18">
      <t>オカ</t>
    </rPh>
    <phoneticPr fontId="4"/>
  </si>
  <si>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</si>
  <si>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</si>
  <si>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</si>
  <si>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</si>
  <si>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（株）キッズトラスト</t>
  </si>
  <si>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</si>
  <si>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</si>
  <si>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</si>
  <si>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</si>
  <si>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</si>
  <si>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</si>
  <si>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澪川　美紀</t>
  </si>
  <si>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</si>
  <si>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</si>
  <si>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</si>
  <si>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（特非）はなえみ</t>
  </si>
  <si>
    <t>オンジュ ソリール保育園　そが駅前園</t>
    <rPh sb="9" eb="12">
      <t>ホイクエン</t>
    </rPh>
    <rPh sb="15" eb="16">
      <t>エキ</t>
    </rPh>
    <rPh sb="16" eb="17">
      <t>マエ</t>
    </rPh>
    <rPh sb="17" eb="18">
      <t>エン</t>
    </rPh>
    <phoneticPr fontId="0"/>
  </si>
  <si>
    <t>（学）キッズラボ学園</t>
  </si>
  <si>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</si>
  <si>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</si>
  <si>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</si>
  <si>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東京都中央区銀座７丁目１６－１２　G-７ビルディング</t>
    <phoneticPr fontId="113"/>
  </si>
  <si>
    <t>オーチャード・キッズ稲毛海岸保育園第二</t>
    <rPh sb="10" eb="14">
      <t>イナゲカイガン</t>
    </rPh>
    <rPh sb="14" eb="16">
      <t>ホイク</t>
    </rPh>
    <rPh sb="16" eb="17">
      <t>エン</t>
    </rPh>
    <rPh sb="17" eb="18">
      <t>ダイ</t>
    </rPh>
    <rPh sb="18" eb="19">
      <t>ニ</t>
    </rPh>
    <phoneticPr fontId="4"/>
  </si>
  <si>
    <t>サフォークキッズ保育園</t>
    <rPh sb="8" eb="11">
      <t>ホイクエン</t>
    </rPh>
    <phoneticPr fontId="4"/>
  </si>
  <si>
    <t>みらくる保育園</t>
    <rPh sb="4" eb="7">
      <t>ホイクエン</t>
    </rPh>
    <phoneticPr fontId="4"/>
  </si>
  <si>
    <t>AIAI NURSERY 稲毛海岸</t>
    <rPh sb="13" eb="15">
      <t>イナゲ</t>
    </rPh>
    <rPh sb="15" eb="17">
      <t>カイガン</t>
    </rPh>
    <phoneticPr fontId="1"/>
  </si>
  <si>
    <t>UPB11909</t>
  </si>
  <si>
    <t>千葉県旭市見広4226－2</t>
  </si>
  <si>
    <t>川口　能史</t>
  </si>
  <si>
    <t>あおば保育園</t>
    <rPh sb="3" eb="6">
      <t>ホイクエン</t>
    </rPh>
    <phoneticPr fontId="4"/>
  </si>
  <si>
    <t>チャコ保育園</t>
    <rPh sb="3" eb="6">
      <t>ホイクエン</t>
    </rPh>
    <phoneticPr fontId="4"/>
  </si>
  <si>
    <t>かえで保育園千葉中央</t>
    <rPh sb="6" eb="8">
      <t>チバ</t>
    </rPh>
    <rPh sb="8" eb="10">
      <t>チュウオウ</t>
    </rPh>
    <phoneticPr fontId="4"/>
  </si>
  <si>
    <t>かえで保育園おゆみ野</t>
    <rPh sb="3" eb="6">
      <t>ホイクエン</t>
    </rPh>
    <rPh sb="9" eb="10">
      <t>ノ</t>
    </rPh>
    <phoneticPr fontId="4"/>
  </si>
  <si>
    <t>もりのなかま保育園おゆみ野園サイエンス＋</t>
    <rPh sb="6" eb="9">
      <t>ホイクエン</t>
    </rPh>
    <rPh sb="12" eb="13">
      <t>ノ</t>
    </rPh>
    <rPh sb="13" eb="14">
      <t>エン</t>
    </rPh>
    <phoneticPr fontId="4"/>
  </si>
  <si>
    <t>（株）Lateral Kids</t>
  </si>
  <si>
    <t>リトルガーデンインターナショナル幕張ベイパーク保育園</t>
    <rPh sb="16" eb="18">
      <t>マクハリ</t>
    </rPh>
    <rPh sb="23" eb="26">
      <t>ホイクエン</t>
    </rPh>
    <phoneticPr fontId="4"/>
  </si>
  <si>
    <t>千葉蘇我雲母保育園</t>
  </si>
  <si>
    <t>CAI60583</t>
  </si>
  <si>
    <t>㈱モードプランニングジャパン</t>
  </si>
  <si>
    <t>かえで保育園本千葉</t>
  </si>
  <si>
    <t>USN62340</t>
  </si>
  <si>
    <t>㈱Think Education</t>
  </si>
  <si>
    <t>かえで保育園いそべ</t>
  </si>
  <si>
    <t>SQD30998</t>
  </si>
  <si>
    <t>あかり保育園</t>
  </si>
  <si>
    <t>XSQ87133</t>
  </si>
  <si>
    <t>㈱キッズトラスト</t>
  </si>
  <si>
    <t>NWP74920</t>
  </si>
  <si>
    <t>㈱グローバルナビゲーション</t>
  </si>
  <si>
    <t>OJX82941</t>
  </si>
  <si>
    <t>代表取締役</t>
    <rPh sb="4" eb="5">
      <t>ヤク</t>
    </rPh>
    <phoneticPr fontId="113"/>
  </si>
  <si>
    <t>かえで保育園西千葉</t>
    <rPh sb="3" eb="6">
      <t>ホイクエン</t>
    </rPh>
    <phoneticPr fontId="4"/>
  </si>
  <si>
    <t>BVZ35289</t>
  </si>
  <si>
    <t>スマイスセレソンスポーツ保育園新検見川</t>
  </si>
  <si>
    <t>AWJ36046</t>
  </si>
  <si>
    <t>（福）白菊会</t>
  </si>
  <si>
    <t>大分県大分市新川町一丁目1228番地1</t>
    <rPh sb="0" eb="9">
      <t>870-0016</t>
    </rPh>
    <rPh sb="9" eb="12">
      <t>イッチョウメ</t>
    </rPh>
    <rPh sb="16" eb="18">
      <t>バンチ</t>
    </rPh>
    <phoneticPr fontId="113"/>
  </si>
  <si>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</si>
  <si>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</si>
  <si>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</si>
  <si>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</si>
  <si>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</si>
  <si>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</si>
  <si>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</si>
  <si>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</si>
  <si>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小ばと会ちしろ保育園</t>
  </si>
  <si>
    <t>EOB49325</t>
  </si>
  <si>
    <t>千葉県千葉市緑区おゆみ野中央２丁目７－７</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</si>
  <si>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</si>
  <si>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</si>
  <si>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</si>
  <si>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</si>
  <si>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千葉県旭市見広4226-2</t>
    <rPh sb="0" eb="3">
      <t>チバケン</t>
    </rPh>
    <phoneticPr fontId="1"/>
  </si>
  <si>
    <t>千葉県旭市見広4226-2</t>
  </si>
  <si>
    <t>認定こども園かしの木学園　カトライアキンダーガルテン</t>
    <rPh sb="0" eb="2">
      <t>ニンテイ</t>
    </rPh>
    <rPh sb="5" eb="6">
      <t>エン</t>
    </rPh>
    <rPh sb="9" eb="10">
      <t>キ</t>
    </rPh>
    <rPh sb="10" eb="12">
      <t>ガクエン</t>
    </rPh>
    <phoneticPr fontId="14"/>
  </si>
  <si>
    <t>千葉市美浜区高洲１－１－２０</t>
    <rPh sb="0" eb="3">
      <t>チバシ</t>
    </rPh>
    <phoneticPr fontId="1"/>
  </si>
  <si>
    <t>千葉市美浜区高洲１－１－２０</t>
  </si>
  <si>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</si>
  <si>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</si>
  <si>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</si>
  <si>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</si>
  <si>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千葉県八千代市八千代台東2-5-2</t>
    <rPh sb="0" eb="3">
      <t>チバケン</t>
    </rPh>
    <phoneticPr fontId="1"/>
  </si>
  <si>
    <t>千葉県八千代市八千代台東2-5-2</t>
  </si>
  <si>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</si>
  <si>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</si>
  <si>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松ヶ丘幼稚園</t>
    <rPh sb="0" eb="2">
      <t>ニンテイ</t>
    </rPh>
    <phoneticPr fontId="1"/>
  </si>
  <si>
    <t>認定こども園　山王幼稚園</t>
    <rPh sb="0" eb="6">
      <t>ニ</t>
    </rPh>
    <rPh sb="7" eb="9">
      <t>サンノウ</t>
    </rPh>
    <rPh sb="9" eb="12">
      <t>ヨウチエン</t>
    </rPh>
    <phoneticPr fontId="1"/>
  </si>
  <si>
    <t>伊藤　健彦</t>
  </si>
  <si>
    <t>認定こども園　土岐幼稚園</t>
    <rPh sb="0" eb="6">
      <t>ニ</t>
    </rPh>
    <rPh sb="7" eb="9">
      <t>トキ</t>
    </rPh>
    <rPh sb="9" eb="12">
      <t>ヨウチエン</t>
    </rPh>
    <phoneticPr fontId="1"/>
  </si>
  <si>
    <t>認定こども園　鏡戸幼稚園</t>
    <rPh sb="0" eb="6">
      <t>ニ</t>
    </rPh>
    <rPh sb="7" eb="8">
      <t>カガミ</t>
    </rPh>
    <rPh sb="8" eb="9">
      <t>ト</t>
    </rPh>
    <rPh sb="9" eb="12">
      <t>ヨウチエン</t>
    </rPh>
    <phoneticPr fontId="1"/>
  </si>
  <si>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</si>
  <si>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</si>
  <si>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</si>
  <si>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</si>
  <si>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</si>
  <si>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</si>
  <si>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</si>
  <si>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認定こども園　土気中央幼稚園</t>
    <rPh sb="0" eb="2">
      <t>ニンテイ</t>
    </rPh>
    <rPh sb="5" eb="6">
      <t>エン</t>
    </rPh>
    <rPh sb="7" eb="9">
      <t>トケ</t>
    </rPh>
    <rPh sb="9" eb="11">
      <t>チュウオウ</t>
    </rPh>
    <rPh sb="11" eb="14">
      <t>ヨウチエン</t>
    </rPh>
    <phoneticPr fontId="4"/>
  </si>
  <si>
    <t>みのり認定こども園</t>
  </si>
  <si>
    <t>QLX45547</t>
  </si>
  <si>
    <t>QLX45547</t>
    <phoneticPr fontId="1"/>
  </si>
  <si>
    <t>（学）幸正学園</t>
    <phoneticPr fontId="1"/>
  </si>
  <si>
    <t>千葉県千葉市若葉区都賀５丁目２０－２６</t>
  </si>
  <si>
    <t>岩舘正雄</t>
  </si>
  <si>
    <t>KVH27015</t>
  </si>
  <si>
    <t>千葉県千葉市美浜区幸町２丁目１２－８</t>
  </si>
  <si>
    <t>幼保連携型認定こども園　若梅認定こども園</t>
    <phoneticPr fontId="1"/>
  </si>
  <si>
    <t>EWC62326</t>
  </si>
  <si>
    <t>千葉県千葉市美浜区高洲４丁目５－９</t>
  </si>
  <si>
    <t>認定こども園　梅乃園幼稚園</t>
  </si>
  <si>
    <t>FBD94893</t>
  </si>
  <si>
    <t>千葉県千葉市中央区矢作町９３９－６</t>
  </si>
  <si>
    <t>幼保連携型認定こども園　ChaCha Children Makuhari</t>
  </si>
  <si>
    <t>ZBQ23069</t>
  </si>
  <si>
    <t>（福）ChaCha Children ＆ Co.</t>
  </si>
  <si>
    <t>東京都新宿区新宿5丁目1番1　202号</t>
    <phoneticPr fontId="1"/>
  </si>
  <si>
    <t>大橋陽子</t>
  </si>
  <si>
    <t>東京都新宿区新宿5丁目1番1　202号</t>
  </si>
  <si>
    <t>幼保連携型認定こども園　さざれ幼稚園</t>
  </si>
  <si>
    <t>GRV11412</t>
  </si>
  <si>
    <t>さざれ幼稚園</t>
    <rPh sb="3" eb="6">
      <t>ヨウチエン</t>
    </rPh>
    <phoneticPr fontId="1"/>
  </si>
  <si>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</si>
  <si>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</si>
  <si>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</si>
  <si>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</si>
  <si>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</si>
  <si>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</si>
  <si>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</si>
  <si>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</si>
  <si>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</si>
  <si>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</si>
  <si>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</si>
  <si>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</si>
  <si>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</si>
  <si>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</si>
  <si>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</si>
  <si>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</si>
  <si>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</si>
  <si>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</si>
  <si>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</si>
  <si>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</si>
  <si>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</si>
  <si>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</si>
  <si>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</si>
  <si>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千葉県千葉市稲毛区園生町９５６－６</t>
  </si>
  <si>
    <t>羔幼稚園</t>
    <rPh sb="0" eb="1">
      <t>コヒツジ</t>
    </rPh>
    <rPh sb="1" eb="4">
      <t>ヨウチエン</t>
    </rPh>
    <phoneticPr fontId="5"/>
  </si>
  <si>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5"/>
  </si>
  <si>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5"/>
  </si>
  <si>
    <t>愛隣幼稚園</t>
    <rPh sb="0" eb="2">
      <t>アイリン</t>
    </rPh>
    <rPh sb="2" eb="5">
      <t>ヨウチエン</t>
    </rPh>
    <phoneticPr fontId="4"/>
  </si>
  <si>
    <t>暁幼稚園</t>
    <rPh sb="0" eb="1">
      <t>アカツキ</t>
    </rPh>
    <rPh sb="1" eb="4">
      <t>ヨウチエン</t>
    </rPh>
    <phoneticPr fontId="3"/>
  </si>
  <si>
    <t>MTF89139</t>
  </si>
  <si>
    <t>（学）慶泉学園</t>
    <rPh sb="1" eb="2">
      <t>ガク</t>
    </rPh>
    <rPh sb="3" eb="4">
      <t>ケイ</t>
    </rPh>
    <rPh sb="4" eb="5">
      <t>イズミ</t>
    </rPh>
    <rPh sb="5" eb="7">
      <t>ガクエン</t>
    </rPh>
    <phoneticPr fontId="113"/>
  </si>
  <si>
    <t>千葉県千葉市花見川区西小中台２番１号</t>
  </si>
  <si>
    <t>清水貴也</t>
  </si>
  <si>
    <t>若松台幼稚園</t>
    <rPh sb="0" eb="3">
      <t>ワカマツダイ</t>
    </rPh>
    <rPh sb="3" eb="6">
      <t>ヨウチエン</t>
    </rPh>
    <phoneticPr fontId="5"/>
  </si>
  <si>
    <t>SUM99752</t>
  </si>
  <si>
    <t>（学）千葉学研</t>
    <rPh sb="1" eb="2">
      <t>ガク</t>
    </rPh>
    <rPh sb="3" eb="5">
      <t>チバ</t>
    </rPh>
    <rPh sb="5" eb="7">
      <t>ガッケン</t>
    </rPh>
    <phoneticPr fontId="113"/>
  </si>
  <si>
    <t>千葉県千葉市若葉区若松町401</t>
    <rPh sb="0" eb="12">
      <t>264-0021</t>
    </rPh>
    <phoneticPr fontId="113"/>
  </si>
  <si>
    <t>理事長</t>
    <rPh sb="0" eb="3">
      <t>リジチョウ</t>
    </rPh>
    <phoneticPr fontId="35"/>
  </si>
  <si>
    <t>田中信行</t>
    <rPh sb="0" eb="2">
      <t>タナカ</t>
    </rPh>
    <rPh sb="2" eb="4">
      <t>ノブユキ</t>
    </rPh>
    <phoneticPr fontId="113"/>
  </si>
  <si>
    <t>千葉県千葉市若葉区若松町401</t>
  </si>
  <si>
    <t>田中信行</t>
  </si>
  <si>
    <t>めぐみ幼稚園</t>
    <rPh sb="3" eb="6">
      <t>ヨウチエン</t>
    </rPh>
    <phoneticPr fontId="3"/>
  </si>
  <si>
    <t>ENB14004</t>
  </si>
  <si>
    <t>（学）杉森学園</t>
    <rPh sb="1" eb="2">
      <t>ガク</t>
    </rPh>
    <rPh sb="3" eb="5">
      <t>スギモリ</t>
    </rPh>
    <rPh sb="5" eb="7">
      <t>ガクエン</t>
    </rPh>
    <phoneticPr fontId="113"/>
  </si>
  <si>
    <t>千葉県千葉市美浜区高浜３丁目２－１</t>
  </si>
  <si>
    <t>杉森信幸</t>
  </si>
  <si>
    <t>青葉の森保育館</t>
    <rPh sb="0" eb="2">
      <t>アオバ</t>
    </rPh>
    <rPh sb="3" eb="4">
      <t>モリ</t>
    </rPh>
    <rPh sb="4" eb="6">
      <t>ホイク</t>
    </rPh>
    <rPh sb="6" eb="7">
      <t>カン</t>
    </rPh>
    <phoneticPr fontId="9"/>
  </si>
  <si>
    <t>キッズルームチャコ稲毛園</t>
    <rPh sb="9" eb="11">
      <t>イナゲ</t>
    </rPh>
    <rPh sb="11" eb="12">
      <t>エン</t>
    </rPh>
    <phoneticPr fontId="9"/>
  </si>
  <si>
    <t>キートスチャイルドケア みつわ台</t>
    <rPh sb="15" eb="16">
      <t>ダイ</t>
    </rPh>
    <phoneticPr fontId="12"/>
  </si>
  <si>
    <t>森のおうち　コッコロ</t>
    <rPh sb="0" eb="1">
      <t>モリ</t>
    </rPh>
    <phoneticPr fontId="9"/>
  </si>
  <si>
    <t>Kid's Patio まくはり園</t>
    <rPh sb="16" eb="17">
      <t>エン</t>
    </rPh>
    <phoneticPr fontId="13"/>
  </si>
  <si>
    <t>伊藤　　貴紀</t>
    <rPh sb="0" eb="2">
      <t>イトウ</t>
    </rPh>
    <rPh sb="4" eb="5">
      <t>キ</t>
    </rPh>
    <phoneticPr fontId="1"/>
  </si>
  <si>
    <t>伊藤　　貴紀</t>
  </si>
  <si>
    <t>星のおうち千葉中央</t>
    <rPh sb="0" eb="1">
      <t>ホシ</t>
    </rPh>
    <rPh sb="5" eb="7">
      <t>チバ</t>
    </rPh>
    <rPh sb="7" eb="9">
      <t>チュウオウ</t>
    </rPh>
    <phoneticPr fontId="14"/>
  </si>
  <si>
    <t>（株）城南ナーサリー</t>
  </si>
  <si>
    <t>星のおうち幕張</t>
    <rPh sb="5" eb="7">
      <t>マクハリ</t>
    </rPh>
    <phoneticPr fontId="16"/>
  </si>
  <si>
    <t>アストロミニキャンプ小仲台</t>
    <rPh sb="10" eb="11">
      <t>コ</t>
    </rPh>
    <rPh sb="11" eb="12">
      <t>ナカ</t>
    </rPh>
    <rPh sb="12" eb="13">
      <t>ダイ</t>
    </rPh>
    <phoneticPr fontId="14"/>
  </si>
  <si>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</si>
  <si>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</si>
  <si>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ニチイキッズ千葉中央第一</t>
    <rPh sb="6" eb="8">
      <t>チバ</t>
    </rPh>
    <rPh sb="8" eb="10">
      <t>チュウオウ</t>
    </rPh>
    <rPh sb="10" eb="12">
      <t>ダイイチ</t>
    </rPh>
    <phoneticPr fontId="8"/>
  </si>
  <si>
    <t>西千葉たんぽぽ保育室</t>
    <rPh sb="0" eb="3">
      <t>ニシチバ</t>
    </rPh>
    <rPh sb="7" eb="10">
      <t>ホイクシツ</t>
    </rPh>
    <phoneticPr fontId="15"/>
  </si>
  <si>
    <t>キッズスペース・ウィーピー幕張本郷</t>
    <rPh sb="13" eb="15">
      <t>マクハリ</t>
    </rPh>
    <rPh sb="15" eb="17">
      <t>ホンゴウ</t>
    </rPh>
    <phoneticPr fontId="15"/>
  </si>
  <si>
    <t>ハニーキッズ草野園</t>
    <rPh sb="6" eb="8">
      <t>クサノ</t>
    </rPh>
    <rPh sb="8" eb="9">
      <t>エン</t>
    </rPh>
    <phoneticPr fontId="12"/>
  </si>
  <si>
    <t>キートスチャイルドケア新千葉</t>
    <rPh sb="11" eb="14">
      <t>シンチバ</t>
    </rPh>
    <phoneticPr fontId="15"/>
  </si>
  <si>
    <t>稲毛ふわり保育室</t>
    <rPh sb="0" eb="2">
      <t>イナゲ</t>
    </rPh>
    <rPh sb="5" eb="8">
      <t>ホイクシツ</t>
    </rPh>
    <phoneticPr fontId="15"/>
  </si>
  <si>
    <t>星のおうち幕張北</t>
    <rPh sb="7" eb="8">
      <t>キタ</t>
    </rPh>
    <phoneticPr fontId="16"/>
  </si>
  <si>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</si>
  <si>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</si>
  <si>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</si>
  <si>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</si>
  <si>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なないろ浜野園</t>
    <rPh sb="4" eb="7">
      <t>ハマノエン</t>
    </rPh>
    <phoneticPr fontId="7"/>
  </si>
  <si>
    <t>新検見川駅北口キッズランド</t>
    <rPh sb="5" eb="7">
      <t>キタグチ</t>
    </rPh>
    <phoneticPr fontId="4"/>
  </si>
  <si>
    <t>ほしぞらの丘</t>
    <rPh sb="5" eb="6">
      <t>オカ</t>
    </rPh>
    <phoneticPr fontId="4"/>
  </si>
  <si>
    <t>みらいつむぎ検見川浜園</t>
    <rPh sb="6" eb="10">
      <t>ケミガワハマ</t>
    </rPh>
    <rPh sb="10" eb="11">
      <t>エン</t>
    </rPh>
    <phoneticPr fontId="4"/>
  </si>
  <si>
    <t>そらまめ新千葉駅前園</t>
    <rPh sb="4" eb="7">
      <t>シンチバ</t>
    </rPh>
    <rPh sb="7" eb="8">
      <t>エキ</t>
    </rPh>
    <rPh sb="8" eb="9">
      <t>マエ</t>
    </rPh>
    <rPh sb="9" eb="10">
      <t>エン</t>
    </rPh>
    <phoneticPr fontId="4"/>
  </si>
  <si>
    <t>都賀あすか園</t>
    <rPh sb="0" eb="2">
      <t>ツガ</t>
    </rPh>
    <rPh sb="5" eb="6">
      <t>エン</t>
    </rPh>
    <phoneticPr fontId="4"/>
  </si>
  <si>
    <t>稲毛海岸サンフラワー保育室</t>
    <rPh sb="0" eb="2">
      <t>イナゲ</t>
    </rPh>
    <rPh sb="2" eb="4">
      <t>カイガン</t>
    </rPh>
    <rPh sb="10" eb="13">
      <t>ホイクシツ</t>
    </rPh>
    <phoneticPr fontId="4"/>
  </si>
  <si>
    <t>千葉医療センターつばき保育園</t>
    <rPh sb="0" eb="2">
      <t>チバ</t>
    </rPh>
    <rPh sb="2" eb="4">
      <t>イリョウ</t>
    </rPh>
    <rPh sb="11" eb="14">
      <t>ホイクエン</t>
    </rPh>
    <phoneticPr fontId="10"/>
  </si>
  <si>
    <t>園生幼稚園附属園生保育園</t>
    <rPh sb="0" eb="1">
      <t>エン</t>
    </rPh>
    <rPh sb="1" eb="2">
      <t>セイ</t>
    </rPh>
    <rPh sb="2" eb="5">
      <t>ヨウチエン</t>
    </rPh>
    <rPh sb="5" eb="7">
      <t>フゾク</t>
    </rPh>
    <rPh sb="7" eb="8">
      <t>エン</t>
    </rPh>
    <rPh sb="8" eb="9">
      <t>セイ</t>
    </rPh>
    <rPh sb="9" eb="12">
      <t>ホイクエン</t>
    </rPh>
    <phoneticPr fontId="10"/>
  </si>
  <si>
    <t>ひまわり保育室</t>
    <rPh sb="4" eb="6">
      <t>ホイク</t>
    </rPh>
    <rPh sb="6" eb="7">
      <t>シツ</t>
    </rPh>
    <phoneticPr fontId="10"/>
  </si>
  <si>
    <t>みどりの森めばえ保育園</t>
    <rPh sb="4" eb="5">
      <t>モリ</t>
    </rPh>
    <rPh sb="8" eb="11">
      <t>ホイクエン</t>
    </rPh>
    <phoneticPr fontId="11"/>
  </si>
  <si>
    <t>美浜ナーサリーささえ愛</t>
    <rPh sb="0" eb="2">
      <t>ミハマ</t>
    </rPh>
    <rPh sb="10" eb="11">
      <t>アイ</t>
    </rPh>
    <phoneticPr fontId="12"/>
  </si>
  <si>
    <t>イオンゆめみらい保育園　幕張新都心</t>
    <phoneticPr fontId="11"/>
  </si>
  <si>
    <t>HQD61238</t>
  </si>
  <si>
    <t>キッズブレア（株）</t>
    <rPh sb="7" eb="8">
      <t>カブ</t>
    </rPh>
    <phoneticPr fontId="7"/>
  </si>
  <si>
    <t>東京都目黒区東山1-7-8</t>
  </si>
  <si>
    <t>大澤　裕介</t>
  </si>
  <si>
    <t>MXI30033</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</si>
  <si>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114"/>
  </si>
  <si>
    <t>代表取締役</t>
    <rPh sb="0" eb="2">
      <t>ダイヒョウ</t>
    </rPh>
    <rPh sb="2" eb="5">
      <t>トリシマリヤク</t>
    </rPh>
    <phoneticPr fontId="1"/>
  </si>
  <si>
    <t>井上　大輔</t>
    <rPh sb="0" eb="2">
      <t>イノウエ</t>
    </rPh>
    <rPh sb="3" eb="5">
      <t>ダイスケ</t>
    </rPh>
    <phoneticPr fontId="1"/>
  </si>
  <si>
    <t>千葉南病院クニナ保育園</t>
    <rPh sb="0" eb="2">
      <t>チバ</t>
    </rPh>
    <rPh sb="2" eb="3">
      <t>ミナミ</t>
    </rPh>
    <rPh sb="3" eb="5">
      <t>ビョウイン</t>
    </rPh>
    <rPh sb="8" eb="11">
      <t>ホイクエン</t>
    </rPh>
    <phoneticPr fontId="7"/>
  </si>
  <si>
    <t>ひかり保育園</t>
  </si>
  <si>
    <t>保育室リリー</t>
    <rPh sb="0" eb="3">
      <t>ホイクシツ</t>
    </rPh>
    <phoneticPr fontId="4"/>
  </si>
  <si>
    <t>タムスわんぱく保育園花見川</t>
    <rPh sb="7" eb="10">
      <t>ホイクエン</t>
    </rPh>
    <rPh sb="10" eb="13">
      <t>ハナミガワ</t>
    </rPh>
    <phoneticPr fontId="4"/>
  </si>
  <si>
    <t>UVU43881</t>
  </si>
  <si>
    <t>つばめ保育園Soga</t>
    <phoneticPr fontId="4"/>
  </si>
  <si>
    <t>事業所内保育所ぱすてる</t>
    <rPh sb="0" eb="7">
      <t>ジギョウショナイホイクショ</t>
    </rPh>
    <phoneticPr fontId="1"/>
  </si>
  <si>
    <t>HPB90684</t>
  </si>
  <si>
    <t>（福）煌徳会</t>
    <rPh sb="1" eb="2">
      <t>フク</t>
    </rPh>
    <rPh sb="3" eb="4">
      <t>キラ</t>
    </rPh>
    <rPh sb="4" eb="5">
      <t>トク</t>
    </rPh>
    <rPh sb="5" eb="6">
      <t>カイ</t>
    </rPh>
    <phoneticPr fontId="118"/>
  </si>
  <si>
    <t>千葉県千葉市花見川区大日町１４９２－２</t>
  </si>
  <si>
    <t>般若　秀雅</t>
  </si>
  <si>
    <t>学校法人宇野学園みなみちゃんタック</t>
    <rPh sb="0" eb="8">
      <t>ガッコウホウジンウノガクエン</t>
    </rPh>
    <phoneticPr fontId="1"/>
  </si>
  <si>
    <t>DBQ24391</t>
  </si>
  <si>
    <t>（学）宇野学園</t>
    <rPh sb="1" eb="2">
      <t>ガク</t>
    </rPh>
    <rPh sb="3" eb="7">
      <t>ウノガクエン</t>
    </rPh>
    <phoneticPr fontId="118"/>
  </si>
  <si>
    <t>まきの木えん</t>
    <rPh sb="3" eb="4">
      <t>キ</t>
    </rPh>
    <phoneticPr fontId="4"/>
  </si>
  <si>
    <t>宮下　美穂</t>
    <phoneticPr fontId="1"/>
  </si>
  <si>
    <t>MDZ26530</t>
    <phoneticPr fontId="1"/>
  </si>
  <si>
    <t>代表取締役</t>
    <phoneticPr fontId="1"/>
  </si>
  <si>
    <t>兵頭　勉</t>
    <phoneticPr fontId="1"/>
  </si>
  <si>
    <t>保育ハウス　ひよこ</t>
    <rPh sb="0" eb="2">
      <t>ホイク</t>
    </rPh>
    <phoneticPr fontId="6"/>
  </si>
  <si>
    <t>代表社員</t>
    <phoneticPr fontId="1"/>
  </si>
  <si>
    <t>YRP56222</t>
    <phoneticPr fontId="1"/>
  </si>
  <si>
    <t>千葉市若葉区千城台東3-23-3</t>
  </si>
  <si>
    <t>篠﨑　由美子</t>
  </si>
  <si>
    <r>
      <rPr>
        <b/>
        <u/>
        <sz val="24"/>
        <rFont val="Meiryo UI"/>
        <family val="3"/>
        <charset val="128"/>
      </rPr>
      <t>■必ずご回答ください　↓</t>
    </r>
    <r>
      <rPr>
        <b/>
        <u/>
        <sz val="24"/>
        <color rgb="FFFF0000"/>
        <rFont val="Meiryo UI"/>
        <family val="3"/>
        <charset val="128"/>
      </rPr>
      <t>（中間実績時と同じ内容を入力してください）</t>
    </r>
    <rPh sb="1" eb="2">
      <t>カナラ</t>
    </rPh>
    <rPh sb="4" eb="6">
      <t>カイトウ</t>
    </rPh>
    <rPh sb="13" eb="15">
      <t>チュウカン</t>
    </rPh>
    <rPh sb="15" eb="17">
      <t>ジッセキ</t>
    </rPh>
    <rPh sb="17" eb="18">
      <t>ジ</t>
    </rPh>
    <rPh sb="19" eb="20">
      <t>オナ</t>
    </rPh>
    <rPh sb="21" eb="23">
      <t>ナイヨウ</t>
    </rPh>
    <rPh sb="24" eb="26">
      <t>ニュウリョク</t>
    </rPh>
    <phoneticPr fontId="1"/>
  </si>
  <si>
    <r>
      <rPr>
        <b/>
        <sz val="11"/>
        <color rgb="FFFF0000"/>
        <rFont val="Meiryo UI"/>
        <family val="3"/>
        <charset val="128"/>
      </rPr>
      <t>※</t>
    </r>
    <r>
      <rPr>
        <b/>
        <u val="double"/>
        <sz val="11"/>
        <color rgb="FFFF0000"/>
        <rFont val="Meiryo UI"/>
        <family val="3"/>
        <charset val="128"/>
      </rPr>
      <t>法定福利費</t>
    </r>
    <r>
      <rPr>
        <b/>
        <sz val="11"/>
        <color rgb="FFFF0000"/>
        <rFont val="Meiryo UI"/>
        <family val="3"/>
        <charset val="128"/>
      </rPr>
      <t>除く。手当額は「円」をつけず数字のみ</t>
    </r>
    <r>
      <rPr>
        <sz val="11"/>
        <color theme="1"/>
        <rFont val="Meiryo UI"/>
        <family val="3"/>
        <charset val="128"/>
      </rPr>
      <t>入力してください</t>
    </r>
    <rPh sb="1" eb="3">
      <t>ホウテイ</t>
    </rPh>
    <rPh sb="3" eb="5">
      <t>フクリ</t>
    </rPh>
    <rPh sb="5" eb="6">
      <t>ヒ</t>
    </rPh>
    <rPh sb="6" eb="7">
      <t>ノゾ</t>
    </rPh>
    <rPh sb="9" eb="11">
      <t>テアテ</t>
    </rPh>
    <rPh sb="11" eb="12">
      <t>ガク</t>
    </rPh>
    <rPh sb="14" eb="15">
      <t>イェン</t>
    </rPh>
    <rPh sb="20" eb="22">
      <t>スウジ</t>
    </rPh>
    <rPh sb="24" eb="26">
      <t>ニュウリョク</t>
    </rPh>
    <phoneticPr fontId="1"/>
  </si>
  <si>
    <r>
      <t>※①となるのは、</t>
    </r>
    <r>
      <rPr>
        <b/>
        <sz val="12"/>
        <color rgb="FFFF0000"/>
        <rFont val="Meiryo UI"/>
        <family val="3"/>
        <charset val="128"/>
      </rPr>
      <t>年間を通じて</t>
    </r>
    <r>
      <rPr>
        <sz val="12"/>
        <color theme="1"/>
        <rFont val="Meiryo UI"/>
        <family val="3"/>
        <charset val="128"/>
      </rPr>
      <t>、</t>
    </r>
    <r>
      <rPr>
        <b/>
        <sz val="12"/>
        <color rgb="FFFF0000"/>
        <rFont val="Meiryo UI"/>
        <family val="3"/>
        <charset val="128"/>
      </rPr>
      <t>対象者全員</t>
    </r>
    <r>
      <rPr>
        <sz val="12"/>
        <color theme="1"/>
        <rFont val="Meiryo UI"/>
        <family val="3"/>
        <charset val="128"/>
      </rPr>
      <t>に</t>
    </r>
    <r>
      <rPr>
        <b/>
        <sz val="12"/>
        <color rgb="FFFF0000"/>
        <rFont val="Meiryo UI"/>
        <family val="3"/>
        <charset val="128"/>
      </rPr>
      <t>一律</t>
    </r>
    <r>
      <rPr>
        <sz val="12"/>
        <color theme="1"/>
        <rFont val="Meiryo UI"/>
        <family val="3"/>
        <charset val="128"/>
      </rPr>
      <t>の額を支給する場合です（全員に毎月36,000円など）。それ以外は②になります。</t>
    </r>
    <rPh sb="8" eb="10">
      <t>ネンカン</t>
    </rPh>
    <rPh sb="11" eb="12">
      <t>ツウ</t>
    </rPh>
    <rPh sb="15" eb="17">
      <t>タイショウ</t>
    </rPh>
    <rPh sb="17" eb="18">
      <t>シャ</t>
    </rPh>
    <rPh sb="18" eb="20">
      <t>ゼンイン</t>
    </rPh>
    <rPh sb="21" eb="23">
      <t>イチリツ</t>
    </rPh>
    <rPh sb="24" eb="25">
      <t>ガク</t>
    </rPh>
    <rPh sb="26" eb="28">
      <t>シキュウ</t>
    </rPh>
    <rPh sb="30" eb="32">
      <t>バアイ</t>
    </rPh>
    <rPh sb="35" eb="37">
      <t>ゼンイン</t>
    </rPh>
    <rPh sb="38" eb="40">
      <t>マイツキ</t>
    </rPh>
    <rPh sb="46" eb="47">
      <t>エン</t>
    </rPh>
    <rPh sb="53" eb="55">
      <t>イガイ</t>
    </rPh>
    <phoneticPr fontId="1"/>
  </si>
  <si>
    <t>←中間実績のデータからコピペする範囲→</t>
    <rPh sb="1" eb="5">
      <t>チュウカンジッセキ</t>
    </rPh>
    <rPh sb="16" eb="18">
      <t>ハンイ</t>
    </rPh>
    <phoneticPr fontId="1"/>
  </si>
  <si>
    <t>←【参考】中間実績で確定した対象人数</t>
    <rPh sb="10" eb="12">
      <t>カクテイ</t>
    </rPh>
    <phoneticPr fontId="1"/>
  </si>
  <si>
    <t>←【参考】中間実績と今回の人数の一致チェック</t>
    <rPh sb="5" eb="7">
      <t>チュウカン</t>
    </rPh>
    <rPh sb="7" eb="9">
      <t>ジッセキ</t>
    </rPh>
    <rPh sb="10" eb="12">
      <t>コンカイ</t>
    </rPh>
    <rPh sb="13" eb="15">
      <t>ニンズウ</t>
    </rPh>
    <rPh sb="16" eb="18">
      <t>イッチ</t>
    </rPh>
    <phoneticPr fontId="1"/>
  </si>
  <si>
    <t>基準額
E=A×40,000</t>
    <rPh sb="0" eb="2">
      <t>キジュン</t>
    </rPh>
    <rPh sb="2" eb="3">
      <t>ガク</t>
    </rPh>
    <phoneticPr fontId="1"/>
  </si>
  <si>
    <t>【２】返還について</t>
    <rPh sb="3" eb="5">
      <t>ヘンカン</t>
    </rPh>
    <phoneticPr fontId="1"/>
  </si>
  <si>
    <t>返還有無→</t>
    <rPh sb="0" eb="2">
      <t>ヘンカン</t>
    </rPh>
    <rPh sb="2" eb="4">
      <t>ウム</t>
    </rPh>
    <phoneticPr fontId="1"/>
  </si>
  <si>
    <t>返還額→</t>
    <rPh sb="0" eb="2">
      <t>ヘンカン</t>
    </rPh>
    <rPh sb="2" eb="3">
      <t>ガク</t>
    </rPh>
    <phoneticPr fontId="1"/>
  </si>
  <si>
    <r>
      <rPr>
        <sz val="11"/>
        <color theme="0"/>
        <rFont val="ＭＳ Ｐゴシック"/>
        <family val="3"/>
        <charset val="128"/>
      </rPr>
      <t>認定こども園　小ばと幼稚園</t>
    </r>
    <rPh sb="0" eb="2">
      <t>ニンテイ</t>
    </rPh>
    <rPh sb="5" eb="6">
      <t>エン</t>
    </rPh>
    <rPh sb="7" eb="8">
      <t>コ</t>
    </rPh>
    <rPh sb="10" eb="13">
      <t>ヨウチエン</t>
    </rPh>
    <phoneticPr fontId="9"/>
  </si>
  <si>
    <r>
      <rPr>
        <sz val="11"/>
        <color theme="0"/>
        <rFont val="ＭＳ Ｐゴシック"/>
        <family val="3"/>
        <charset val="128"/>
      </rPr>
      <t>認定こども園　白梅幼稚園</t>
    </r>
    <rPh sb="0" eb="2">
      <t>ニンテイ</t>
    </rPh>
    <rPh sb="5" eb="6">
      <t>エン</t>
    </rPh>
    <rPh sb="7" eb="9">
      <t>シラウメ</t>
    </rPh>
    <rPh sb="9" eb="12">
      <t>ヨウチエン</t>
    </rPh>
    <phoneticPr fontId="16"/>
  </si>
  <si>
    <r>
      <rPr>
        <sz val="11"/>
        <color theme="0"/>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</si>
  <si>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中間実績時に不足書類がある場合は、「①基本情報【名簿入力前に必須入力】」シートの「実績報告対応内容」欄に記載しています。</t>
    <rPh sb="0" eb="4">
      <t>チュウカンジッセキ</t>
    </rPh>
    <rPh sb="4" eb="5">
      <t>ジ</t>
    </rPh>
    <rPh sb="6" eb="10">
      <t>フソクショルイ</t>
    </rPh>
    <rPh sb="13" eb="15">
      <t>バアイ</t>
    </rPh>
    <rPh sb="41" eb="45">
      <t>ジッセキホウコク</t>
    </rPh>
    <rPh sb="45" eb="47">
      <t>タイオウ</t>
    </rPh>
    <rPh sb="47" eb="49">
      <t>ナイヨウ</t>
    </rPh>
    <rPh sb="50" eb="51">
      <t>ラン</t>
    </rPh>
    <rPh sb="52" eb="54">
      <t>キサイ</t>
    </rPh>
    <phoneticPr fontId="1"/>
  </si>
  <si>
    <t>（自動判定なし）</t>
    <rPh sb="1" eb="5">
      <t>ジドウハンテイ</t>
    </rPh>
    <phoneticPr fontId="1"/>
  </si>
  <si>
    <t>中間実績時の不足書類がある場合は当該不足書類も添付しているか。</t>
    <rPh sb="0" eb="5">
      <t>チュウカンジッセキジ</t>
    </rPh>
    <rPh sb="6" eb="10">
      <t>フソクショルイ</t>
    </rPh>
    <rPh sb="13" eb="15">
      <t>バアイ</t>
    </rPh>
    <rPh sb="16" eb="18">
      <t>トウガイ</t>
    </rPh>
    <rPh sb="18" eb="22">
      <t>フソクショルイ</t>
    </rPh>
    <rPh sb="23" eb="25">
      <t>テンプ</t>
    </rPh>
    <phoneticPr fontId="1"/>
  </si>
  <si>
    <t>（※本Excelファイル以外）</t>
    <rPh sb="2" eb="3">
      <t>ホン</t>
    </rPh>
    <rPh sb="12" eb="14">
      <t>イガイ</t>
    </rPh>
    <phoneticPr fontId="1"/>
  </si>
  <si>
    <t>１１月分～確定している月までの賃金台帳等は必須提出です。</t>
    <rPh sb="2" eb="3">
      <t>ガツ</t>
    </rPh>
    <rPh sb="3" eb="4">
      <t>ブン</t>
    </rPh>
    <rPh sb="5" eb="7">
      <t>カクテイ</t>
    </rPh>
    <rPh sb="11" eb="12">
      <t>ツキ</t>
    </rPh>
    <rPh sb="15" eb="19">
      <t>チンギンダイチョウ</t>
    </rPh>
    <rPh sb="19" eb="20">
      <t>トウ</t>
    </rPh>
    <rPh sb="21" eb="23">
      <t>ヒッス</t>
    </rPh>
    <rPh sb="23" eb="25">
      <t>テイシュツ</t>
    </rPh>
    <phoneticPr fontId="1"/>
  </si>
  <si>
    <t>千葉市手当の対象者全員の１１月分以降の賃金台帳の写しを添付しているか。</t>
    <rPh sb="0" eb="3">
      <t>チバシ</t>
    </rPh>
    <rPh sb="3" eb="5">
      <t>テア</t>
    </rPh>
    <rPh sb="6" eb="9">
      <t>タイショウシャ</t>
    </rPh>
    <rPh sb="9" eb="11">
      <t>ゼンイン</t>
    </rPh>
    <rPh sb="14" eb="15">
      <t>ガツ</t>
    </rPh>
    <rPh sb="15" eb="16">
      <t>ブン</t>
    </rPh>
    <rPh sb="16" eb="18">
      <t>イコウ</t>
    </rPh>
    <rPh sb="19" eb="21">
      <t>チンギン</t>
    </rPh>
    <rPh sb="21" eb="23">
      <t>ダイチョウ</t>
    </rPh>
    <rPh sb="24" eb="25">
      <t>ウツ</t>
    </rPh>
    <rPh sb="27" eb="29">
      <t>テンプ</t>
    </rPh>
    <phoneticPr fontId="1"/>
  </si>
  <si>
    <t>相違がある場合、幼保運営課担当までご連絡ください。</t>
    <rPh sb="0" eb="2">
      <t>ソウイ</t>
    </rPh>
    <rPh sb="5" eb="7">
      <t>バアイ</t>
    </rPh>
    <rPh sb="8" eb="13">
      <t>ヨウホウンエイカ</t>
    </rPh>
    <rPh sb="13" eb="15">
      <t>タントウ</t>
    </rPh>
    <rPh sb="18" eb="20">
      <t>レンラク</t>
    </rPh>
    <phoneticPr fontId="1"/>
  </si>
  <si>
    <t>⑦変更交付申請書
⑧実績報告書
⑨差額請求書
⑩清算書</t>
    <rPh sb="1" eb="3">
      <t>ヘンコウ</t>
    </rPh>
    <rPh sb="3" eb="8">
      <t>コウフシンセイショ</t>
    </rPh>
    <rPh sb="10" eb="15">
      <t>ジッセキホウコクショ</t>
    </rPh>
    <rPh sb="17" eb="19">
      <t>サガク</t>
    </rPh>
    <rPh sb="19" eb="22">
      <t>セイキュウショ</t>
    </rPh>
    <rPh sb="24" eb="27">
      <t>セイサンショ</t>
    </rPh>
    <phoneticPr fontId="1"/>
  </si>
  <si>
    <t>中間実績で確定した４月～１０月分に万一変更がある場合、変更内容等を入力したか。</t>
    <rPh sb="0" eb="4">
      <t>チュウカンジッセキ</t>
    </rPh>
    <rPh sb="5" eb="7">
      <t>カクテイ</t>
    </rPh>
    <rPh sb="10" eb="11">
      <t>ガツ</t>
    </rPh>
    <rPh sb="14" eb="16">
      <t>ガツブン</t>
    </rPh>
    <rPh sb="17" eb="19">
      <t>マンイチ</t>
    </rPh>
    <rPh sb="19" eb="21">
      <t>ヘンコウ</t>
    </rPh>
    <rPh sb="24" eb="26">
      <t>バアイ</t>
    </rPh>
    <rPh sb="27" eb="32">
      <t>ヘンコウナイヨウトウ</t>
    </rPh>
    <rPh sb="33" eb="35">
      <t>ニュウリョク</t>
    </rPh>
    <phoneticPr fontId="1"/>
  </si>
  <si>
    <t>４～１０月修正箇所</t>
    <phoneticPr fontId="1"/>
  </si>
  <si>
    <t>①～⑥シート入力後、内容の確認をしたか。また、補助金の返還が生じる場合、納付書の送付先住所等を入力したか。</t>
    <rPh sb="6" eb="9">
      <t>ニュウリョクゴ</t>
    </rPh>
    <rPh sb="10" eb="12">
      <t>ナイヨウ</t>
    </rPh>
    <rPh sb="13" eb="15">
      <t>カクニン</t>
    </rPh>
    <rPh sb="23" eb="26">
      <t>ホジョキン</t>
    </rPh>
    <rPh sb="27" eb="29">
      <t>ヘンカン</t>
    </rPh>
    <rPh sb="30" eb="31">
      <t>ショウ</t>
    </rPh>
    <rPh sb="33" eb="35">
      <t>バアイ</t>
    </rPh>
    <rPh sb="36" eb="39">
      <t>ノウフショ</t>
    </rPh>
    <rPh sb="40" eb="43">
      <t>ソウフサキ</t>
    </rPh>
    <rPh sb="43" eb="46">
      <t>ジュウショトウ</t>
    </rPh>
    <rPh sb="47" eb="49">
      <t>ニュウリョク</t>
    </rPh>
    <phoneticPr fontId="1"/>
  </si>
  <si>
    <t>【内容入力後に確認必須】エラー・戻入チェック</t>
    <phoneticPr fontId="1"/>
  </si>
  <si>
    <t>法定福利費比率が適正な範囲（概ね10%～20％)に収まっていることを確認したか。</t>
    <rPh sb="8" eb="10">
      <t>テキセイ</t>
    </rPh>
    <rPh sb="11" eb="13">
      <t>ハンイ</t>
    </rPh>
    <rPh sb="14" eb="15">
      <t>オオム</t>
    </rPh>
    <rPh sb="25" eb="26">
      <t>オサ</t>
    </rPh>
    <rPh sb="34" eb="36">
      <t>カクニン</t>
    </rPh>
    <phoneticPr fontId="1"/>
  </si>
  <si>
    <t>⑥算出内訳表(2)【必須入力】</t>
    <phoneticPr fontId="1"/>
  </si>
  <si>
    <t>月毎の対象判定欄（V:AG列）について、１１月～３月で千葉市手当の対象外とする月の●を削除しているか。</t>
    <rPh sb="0" eb="2">
      <t>ツキゴト</t>
    </rPh>
    <rPh sb="3" eb="5">
      <t>タイショウ</t>
    </rPh>
    <rPh sb="5" eb="8">
      <t>ハンテイラン</t>
    </rPh>
    <rPh sb="13" eb="14">
      <t>レツ</t>
    </rPh>
    <rPh sb="22" eb="23">
      <t>ガツ</t>
    </rPh>
    <rPh sb="25" eb="26">
      <t>ガツ</t>
    </rPh>
    <rPh sb="27" eb="32">
      <t>チバシテア</t>
    </rPh>
    <rPh sb="33" eb="36">
      <t>タイショウガイ</t>
    </rPh>
    <rPh sb="39" eb="40">
      <t>ツキ</t>
    </rPh>
    <rPh sb="43" eb="45">
      <t>サクジョ</t>
    </rPh>
    <phoneticPr fontId="1"/>
  </si>
  <si>
    <t>③職員名簿【年間実績】</t>
    <phoneticPr fontId="1"/>
  </si>
  <si>
    <t>月毎の対象判定欄（V:AG列）について、中間実績時に４月～１０月で●を削除した箇所がある場合、同様に●を削除しているか。</t>
    <rPh sb="0" eb="2">
      <t>ツキゴト</t>
    </rPh>
    <rPh sb="3" eb="5">
      <t>タイショウ</t>
    </rPh>
    <rPh sb="5" eb="8">
      <t>ハンテイラン</t>
    </rPh>
    <rPh sb="13" eb="14">
      <t>レツ</t>
    </rPh>
    <rPh sb="20" eb="25">
      <t>チュウカンジッセキジ</t>
    </rPh>
    <rPh sb="27" eb="28">
      <t>ガツ</t>
    </rPh>
    <rPh sb="31" eb="32">
      <t>ガツ</t>
    </rPh>
    <rPh sb="35" eb="37">
      <t>サクジョ</t>
    </rPh>
    <rPh sb="39" eb="41">
      <t>カショ</t>
    </rPh>
    <rPh sb="44" eb="46">
      <t>バアイ</t>
    </rPh>
    <rPh sb="47" eb="49">
      <t>ドウヨウ</t>
    </rPh>
    <rPh sb="52" eb="54">
      <t>サクジョ</t>
    </rPh>
    <phoneticPr fontId="1"/>
  </si>
  <si>
    <t>必ず中間実績時に千葉市の確認・修正を経たデータを使用してくだい。</t>
    <rPh sb="0" eb="1">
      <t>カナラ</t>
    </rPh>
    <rPh sb="2" eb="7">
      <t>チュウカンジッセキジ</t>
    </rPh>
    <rPh sb="8" eb="11">
      <t>チバシ</t>
    </rPh>
    <rPh sb="12" eb="14">
      <t>カクニン</t>
    </rPh>
    <rPh sb="15" eb="17">
      <t>シュウセイ</t>
    </rPh>
    <rPh sb="18" eb="19">
      <t>ヘ</t>
    </rPh>
    <rPh sb="24" eb="26">
      <t>シヨウ</t>
    </rPh>
    <phoneticPr fontId="1"/>
  </si>
  <si>
    <t>職員名簿欄（B:O列）は中間実績の際に確定したデータ（千葉市から修正の連絡があった場合は、修正後のデータ）を貼り付けているか</t>
    <rPh sb="0" eb="4">
      <t>ショクインメイボ</t>
    </rPh>
    <rPh sb="4" eb="5">
      <t>ラン</t>
    </rPh>
    <rPh sb="9" eb="10">
      <t>レツ</t>
    </rPh>
    <rPh sb="12" eb="14">
      <t>チュウカン</t>
    </rPh>
    <rPh sb="14" eb="16">
      <t>ジッセキ</t>
    </rPh>
    <rPh sb="17" eb="18">
      <t>サイ</t>
    </rPh>
    <rPh sb="19" eb="21">
      <t>カクテイ</t>
    </rPh>
    <rPh sb="27" eb="30">
      <t>チバシ</t>
    </rPh>
    <rPh sb="32" eb="34">
      <t>シュウセイ</t>
    </rPh>
    <rPh sb="35" eb="37">
      <t>レンラク</t>
    </rPh>
    <rPh sb="41" eb="43">
      <t>バアイ</t>
    </rPh>
    <rPh sb="45" eb="48">
      <t>シュウセイゴ</t>
    </rPh>
    <rPh sb="54" eb="55">
      <t>ハ</t>
    </rPh>
    <rPh sb="56" eb="57">
      <t>ツ</t>
    </rPh>
    <phoneticPr fontId="1"/>
  </si>
  <si>
    <t>入力必須の項目のため、必ず入力してください。</t>
    <rPh sb="0" eb="2">
      <t>ニュウリョク</t>
    </rPh>
    <rPh sb="2" eb="4">
      <t>ヒッス</t>
    </rPh>
    <rPh sb="5" eb="7">
      <t>コウモク</t>
    </rPh>
    <rPh sb="11" eb="12">
      <t>カナラ</t>
    </rPh>
    <rPh sb="13" eb="15">
      <t>ニュウリョク</t>
    </rPh>
    <phoneticPr fontId="4"/>
  </si>
  <si>
    <t>「法定福利費の増　計」欄をすべて入力しているか。
※対象人数が0人の行を除く</t>
    <rPh sb="11" eb="12">
      <t>ラン</t>
    </rPh>
    <rPh sb="16" eb="18">
      <t>ニュウリョク</t>
    </rPh>
    <rPh sb="34" eb="35">
      <t>ギョウ</t>
    </rPh>
    <phoneticPr fontId="1"/>
  </si>
  <si>
    <t>（職員・各月により手当額が異なる場合）入力必須の項目のため、必ず入力してください。</t>
    <rPh sb="16" eb="18">
      <t>バアイ</t>
    </rPh>
    <rPh sb="19" eb="21">
      <t>ニュウリョク</t>
    </rPh>
    <rPh sb="21" eb="23">
      <t>ヒッス</t>
    </rPh>
    <rPh sb="24" eb="26">
      <t>コウモク</t>
    </rPh>
    <rPh sb="30" eb="31">
      <t>カナラ</t>
    </rPh>
    <rPh sb="32" eb="34">
      <t>ニュウリョク</t>
    </rPh>
    <phoneticPr fontId="4"/>
  </si>
  <si>
    <t>（職員・各月により手当額が異なる場合）対象となる各月の手当額をすべて入力しているか。</t>
    <rPh sb="16" eb="18">
      <t>バアイ</t>
    </rPh>
    <rPh sb="19" eb="21">
      <t>タイショウ</t>
    </rPh>
    <rPh sb="24" eb="26">
      <t>カクツキ</t>
    </rPh>
    <rPh sb="27" eb="30">
      <t>テアテガク</t>
    </rPh>
    <rPh sb="34" eb="36">
      <t>ニュウリョク</t>
    </rPh>
    <phoneticPr fontId="4"/>
  </si>
  <si>
    <t>④-2【変動】金額確認用シート</t>
    <phoneticPr fontId="1"/>
  </si>
  <si>
    <t>名簿が入力されているか</t>
    <rPh sb="0" eb="2">
      <t>メイボ</t>
    </rPh>
    <rPh sb="3" eb="5">
      <t>ニュウリョク</t>
    </rPh>
    <phoneticPr fontId="4"/>
  </si>
  <si>
    <t>不明な場合は当初申請時の内容等をご確認ください。</t>
    <rPh sb="0" eb="2">
      <t>フメイ</t>
    </rPh>
    <rPh sb="3" eb="5">
      <t>バアイ</t>
    </rPh>
    <rPh sb="6" eb="11">
      <t>トウショシンセイジ</t>
    </rPh>
    <rPh sb="12" eb="14">
      <t>ナイヨウ</t>
    </rPh>
    <rPh sb="14" eb="15">
      <t>トウ</t>
    </rPh>
    <rPh sb="17" eb="19">
      <t>カクニン</t>
    </rPh>
    <phoneticPr fontId="1"/>
  </si>
  <si>
    <t>正しい園の固有番号が入力されているか</t>
    <rPh sb="0" eb="1">
      <t>タダ</t>
    </rPh>
    <rPh sb="3" eb="4">
      <t>エン</t>
    </rPh>
    <rPh sb="5" eb="9">
      <t>コユウバンゴウ</t>
    </rPh>
    <rPh sb="10" eb="12">
      <t>ニュウリョク</t>
    </rPh>
    <phoneticPr fontId="1"/>
  </si>
  <si>
    <t>①基本情報【名簿入力前に必須入力】</t>
    <phoneticPr fontId="1"/>
  </si>
  <si>
    <t>必須入力項目（黄色セル）がすべて入力されているか</t>
    <rPh sb="0" eb="2">
      <t>ヒッス</t>
    </rPh>
    <rPh sb="2" eb="4">
      <t>ニュウリョク</t>
    </rPh>
    <rPh sb="4" eb="6">
      <t>コウモク</t>
    </rPh>
    <rPh sb="7" eb="9">
      <t>キイロ</t>
    </rPh>
    <rPh sb="16" eb="18">
      <t>ニュウリョク</t>
    </rPh>
    <phoneticPr fontId="4"/>
  </si>
  <si>
    <t>備考</t>
    <rPh sb="0" eb="2">
      <t>ビコウ</t>
    </rPh>
    <phoneticPr fontId="4"/>
  </si>
  <si>
    <t>園の確認欄</t>
    <rPh sb="0" eb="1">
      <t>エン</t>
    </rPh>
    <rPh sb="2" eb="4">
      <t>カクニン</t>
    </rPh>
    <rPh sb="4" eb="5">
      <t>ラン</t>
    </rPh>
    <phoneticPr fontId="4"/>
  </si>
  <si>
    <t>　判定結果
（自動判定）</t>
    <rPh sb="1" eb="3">
      <t>ハンテイ</t>
    </rPh>
    <rPh sb="3" eb="5">
      <t>ケッカ</t>
    </rPh>
    <rPh sb="7" eb="11">
      <t>ジドウハンテイ</t>
    </rPh>
    <phoneticPr fontId="4"/>
  </si>
  <si>
    <t>チェック内容</t>
    <rPh sb="4" eb="6">
      <t>ナイヨウ</t>
    </rPh>
    <phoneticPr fontId="4"/>
  </si>
  <si>
    <t>対象シート</t>
    <rPh sb="0" eb="2">
      <t>タイショウ</t>
    </rPh>
    <phoneticPr fontId="4"/>
  </si>
  <si>
    <t>↓自動判定される項目についてはすべて「〇」となってから提出してください。</t>
    <rPh sb="1" eb="3">
      <t>ジドウ</t>
    </rPh>
    <rPh sb="3" eb="5">
      <t>ハンテイ</t>
    </rPh>
    <rPh sb="8" eb="10">
      <t>コウモク</t>
    </rPh>
    <rPh sb="27" eb="29">
      <t>テイシュツ</t>
    </rPh>
    <phoneticPr fontId="1"/>
  </si>
  <si>
    <t>※①自動判定チェック項目については、判定結果がすべて「〇」となってから送付してくださいますようお願いいたします。</t>
    <rPh sb="2" eb="4">
      <t>ジドウ</t>
    </rPh>
    <rPh sb="4" eb="6">
      <t>ハンテイ</t>
    </rPh>
    <rPh sb="10" eb="12">
      <t>コウモク</t>
    </rPh>
    <rPh sb="18" eb="22">
      <t>ハンテイケッカ</t>
    </rPh>
    <rPh sb="35" eb="37">
      <t>ソウフ</t>
    </rPh>
    <rPh sb="48" eb="49">
      <t>ネガ</t>
    </rPh>
    <phoneticPr fontId="4"/>
  </si>
  <si>
    <t>※本市への送付前に、必ず確認を行い、「園への確認欄」（黄色セル）がすべて入力済の状態で提出してください。</t>
    <rPh sb="1" eb="3">
      <t>ホンシ</t>
    </rPh>
    <rPh sb="5" eb="8">
      <t>ソウフマエ</t>
    </rPh>
    <rPh sb="10" eb="11">
      <t>カナラ</t>
    </rPh>
    <rPh sb="12" eb="14">
      <t>カクニン</t>
    </rPh>
    <rPh sb="15" eb="16">
      <t>オコナ</t>
    </rPh>
    <rPh sb="19" eb="20">
      <t>エン</t>
    </rPh>
    <rPh sb="22" eb="25">
      <t>カクニンラン</t>
    </rPh>
    <rPh sb="27" eb="29">
      <t>キイロ</t>
    </rPh>
    <rPh sb="36" eb="39">
      <t>ニュウリョクスミ</t>
    </rPh>
    <rPh sb="40" eb="42">
      <t>ジョウタイ</t>
    </rPh>
    <rPh sb="43" eb="45">
      <t>テイシュツ</t>
    </rPh>
    <phoneticPr fontId="4"/>
  </si>
  <si>
    <t>住所、法人名、代表者職氏名等が本市に債権者登録されている令和８年３月３１日時点の内容と一致するか。</t>
    <rPh sb="0" eb="2">
      <t>ジュウショ</t>
    </rPh>
    <rPh sb="3" eb="6">
      <t>ホウジンメイ</t>
    </rPh>
    <rPh sb="7" eb="10">
      <t>ダイヒョウシャ</t>
    </rPh>
    <rPh sb="10" eb="13">
      <t>ショクシメイ</t>
    </rPh>
    <rPh sb="13" eb="14">
      <t>トウ</t>
    </rPh>
    <rPh sb="15" eb="17">
      <t>ホンシ</t>
    </rPh>
    <rPh sb="18" eb="21">
      <t>サイケンシャ</t>
    </rPh>
    <rPh sb="21" eb="23">
      <t>トウロク</t>
    </rPh>
    <rPh sb="28" eb="30">
      <t>レイワ</t>
    </rPh>
    <rPh sb="31" eb="32">
      <t>ネン</t>
    </rPh>
    <rPh sb="33" eb="34">
      <t>ガツ</t>
    </rPh>
    <rPh sb="36" eb="37">
      <t>ニチ</t>
    </rPh>
    <rPh sb="37" eb="39">
      <t>ジテン</t>
    </rPh>
    <rPh sb="40" eb="42">
      <t>ナイヨウ</t>
    </rPh>
    <rPh sb="43" eb="45">
      <t>イッチ</t>
    </rPh>
    <phoneticPr fontId="1"/>
  </si>
  <si>
    <t>(1)①本データ、②１１月分以降の賃金台帳を提出してください。
【本データの入力について】
(2)「③職員名簿」シートは、中間実績時に修正があった場合は千葉市から返送した中間実績データ（Excel）の、クリーム色セル部分をコピーして貼り付けしてください（修正前データを貼り付けないよう十分ご注意ください）。その他、シート上の案内に従い、必要に応じて追記・修正等してください。
(3)↑の「【１】手当額について」において、「②各月・各職員によって手当額が異なる場合」を選択している園は、「④-2【変動】金額確認用シート」も中間実績時に確認したExcelの、クリーム色セル部分をコピーして貼り付け等して転記してください。
(4)「④算出内訳表(2)」シートの黄色セル部分に入力してください（必須入力）。
(5)「【内容入力後に確認必須】エラー・戻入チェック」シートで中間実績で確定した4月～10月分について一致しているか確認してください。万一、4月～10月分に修正が生じる場合は、修正の内容を「４～１０月修正箇所」シートに記載してください。
返還が生じる場合は、連絡先等を入力してください。
(6)「⑦変更交付申請書」～「⑩清算書」については、内容に相違ないか確認してください。特に、住所・代表者名等が年度末（3月31日時点）のものになっているかご確認ください。相違ある場合は幼保運営課の担当までご連絡ください。
(7)「【重要】送付前確認シート」を確認し、「判定結果」列が「×」となっている項目については必要な修正をしてください。また「園の確認欄」列をすべて入力してください。</t>
    <rPh sb="4" eb="5">
      <t>ホン</t>
    </rPh>
    <rPh sb="12" eb="13">
      <t>ガツ</t>
    </rPh>
    <rPh sb="13" eb="14">
      <t>ブン</t>
    </rPh>
    <rPh sb="14" eb="16">
      <t>イコウ</t>
    </rPh>
    <rPh sb="17" eb="19">
      <t>チンギン</t>
    </rPh>
    <rPh sb="19" eb="21">
      <t>ダイチョウ</t>
    </rPh>
    <rPh sb="22" eb="24">
      <t>テイシュツ</t>
    </rPh>
    <rPh sb="34" eb="35">
      <t>ホン</t>
    </rPh>
    <rPh sb="39" eb="41">
      <t>ニュウリョク</t>
    </rPh>
    <rPh sb="60" eb="63">
      <t>テアテガク</t>
    </rPh>
    <rPh sb="72" eb="74">
      <t>カクツキ</t>
    </rPh>
    <rPh sb="82" eb="85">
      <t>テアテガク</t>
    </rPh>
    <rPh sb="86" eb="88">
      <t>チュウカン</t>
    </rPh>
    <rPh sb="88" eb="90">
      <t>ジッセキ</t>
    </rPh>
    <rPh sb="102" eb="104">
      <t>センタク</t>
    </rPh>
    <rPh sb="108" eb="109">
      <t>エン</t>
    </rPh>
    <rPh sb="149" eb="150">
      <t>イロ</t>
    </rPh>
    <rPh sb="156" eb="157">
      <t>ホカ</t>
    </rPh>
    <rPh sb="161" eb="162">
      <t>ジョウ</t>
    </rPh>
    <rPh sb="163" eb="165">
      <t>アンナイ</t>
    </rPh>
    <rPh sb="166" eb="167">
      <t>シタガ</t>
    </rPh>
    <rPh sb="169" eb="171">
      <t>ヒツヨウ</t>
    </rPh>
    <rPh sb="172" eb="173">
      <t>オウ</t>
    </rPh>
    <rPh sb="175" eb="177">
      <t>ツイキ</t>
    </rPh>
    <rPh sb="178" eb="181">
      <t>シュウセイトウ</t>
    </rPh>
    <rPh sb="196" eb="197">
      <t>ハ</t>
    </rPh>
    <rPh sb="198" eb="199">
      <t>ツ</t>
    </rPh>
    <rPh sb="200" eb="201">
      <t>ナド</t>
    </rPh>
    <rPh sb="203" eb="205">
      <t>テンキ</t>
    </rPh>
    <rPh sb="317" eb="319">
      <t>サンシュツ</t>
    </rPh>
    <rPh sb="319" eb="322">
      <t>ウチワケヒョウ</t>
    </rPh>
    <rPh sb="330" eb="332">
      <t>キイロ</t>
    </rPh>
    <rPh sb="334" eb="336">
      <t>ブブン</t>
    </rPh>
    <rPh sb="337" eb="339">
      <t>ニュウリョク</t>
    </rPh>
    <rPh sb="346" eb="348">
      <t>ヒッス</t>
    </rPh>
    <rPh sb="348" eb="350">
      <t>ニュウリョク</t>
    </rPh>
    <rPh sb="385" eb="389">
      <t>チュウカンジッセキ</t>
    </rPh>
    <rPh sb="390" eb="392">
      <t>カクテイ</t>
    </rPh>
    <rPh sb="395" eb="396">
      <t>ガツ</t>
    </rPh>
    <rPh sb="399" eb="401">
      <t>ガツブン</t>
    </rPh>
    <rPh sb="405" eb="407">
      <t>イッチ</t>
    </rPh>
    <rPh sb="412" eb="414">
      <t>カクニン</t>
    </rPh>
    <rPh sb="421" eb="423">
      <t>マンイチ</t>
    </rPh>
    <rPh sb="425" eb="426">
      <t>ガツ</t>
    </rPh>
    <rPh sb="429" eb="431">
      <t>ガツブン</t>
    </rPh>
    <rPh sb="432" eb="434">
      <t>シュウセイ</t>
    </rPh>
    <rPh sb="435" eb="436">
      <t>ショウ</t>
    </rPh>
    <rPh sb="438" eb="440">
      <t>バアイ</t>
    </rPh>
    <rPh sb="442" eb="444">
      <t>シュウセイ</t>
    </rPh>
    <rPh sb="445" eb="447">
      <t>ナイヨウ</t>
    </rPh>
    <rPh sb="463" eb="465">
      <t>キサイ</t>
    </rPh>
    <rPh sb="473" eb="475">
      <t>ヘンカン</t>
    </rPh>
    <rPh sb="476" eb="477">
      <t>ショウ</t>
    </rPh>
    <rPh sb="479" eb="481">
      <t>バアイ</t>
    </rPh>
    <rPh sb="483" eb="487">
      <t>レンラクサキトウ</t>
    </rPh>
    <rPh sb="488" eb="490">
      <t>ニュウリョク</t>
    </rPh>
    <rPh sb="504" eb="506">
      <t>ヘンコウ</t>
    </rPh>
    <rPh sb="506" eb="511">
      <t>コウフシンセイショ</t>
    </rPh>
    <rPh sb="515" eb="518">
      <t>セイサンショ</t>
    </rPh>
    <rPh sb="525" eb="527">
      <t>ナイヨウ</t>
    </rPh>
    <rPh sb="528" eb="530">
      <t>ソウイ</t>
    </rPh>
    <rPh sb="533" eb="535">
      <t>カクニン</t>
    </rPh>
    <rPh sb="542" eb="543">
      <t>トク</t>
    </rPh>
    <rPh sb="545" eb="547">
      <t>ジュウショ</t>
    </rPh>
    <rPh sb="548" eb="551">
      <t>ダイヒョウシャ</t>
    </rPh>
    <rPh sb="551" eb="553">
      <t>メイトウ</t>
    </rPh>
    <rPh sb="554" eb="557">
      <t>ネンドマツ</t>
    </rPh>
    <rPh sb="559" eb="560">
      <t>ガツ</t>
    </rPh>
    <rPh sb="562" eb="563">
      <t>ニチ</t>
    </rPh>
    <rPh sb="563" eb="565">
      <t>ジテン</t>
    </rPh>
    <rPh sb="577" eb="579">
      <t>カクニン</t>
    </rPh>
    <rPh sb="584" eb="586">
      <t>ソウイ</t>
    </rPh>
    <rPh sb="588" eb="590">
      <t>バアイ</t>
    </rPh>
    <rPh sb="591" eb="596">
      <t>ヨウホウンエイカ</t>
    </rPh>
    <rPh sb="597" eb="599">
      <t>タントウ</t>
    </rPh>
    <rPh sb="602" eb="604">
      <t>レンラク</t>
    </rPh>
    <rPh sb="629" eb="631">
      <t>カクニン</t>
    </rPh>
    <rPh sb="639" eb="640">
      <t>レツ</t>
    </rPh>
    <rPh sb="650" eb="652">
      <t>コウモク</t>
    </rPh>
    <rPh sb="657" eb="659">
      <t>ヒツヨウ</t>
    </rPh>
    <rPh sb="660" eb="662">
      <t>シュウセイ</t>
    </rPh>
    <rPh sb="673" eb="674">
      <t>エン</t>
    </rPh>
    <rPh sb="675" eb="678">
      <t>カクニンラン</t>
    </rPh>
    <rPh sb="679" eb="680">
      <t>レツ</t>
    </rPh>
    <rPh sb="684" eb="686">
      <t>ニュウリョク</t>
    </rPh>
    <phoneticPr fontId="1"/>
  </si>
  <si>
    <t>(1)①中間実績時に不足のあった書類、②本データ、③１１月分以降の賃金台帳を提出してください。
【本データの入力について】
(2)「③職員名簿」シートは、中間実績時に修正があった場合は千葉市から返送した中間実績データ（Excel）の、クリーム色セル部分をコピーして貼り付けしてください（修正前データを貼り付けないよう十分ご注意ください）。その他、シート上の案内に従い、必要に応じて追記・修正等してください。
(3)↑の「【１】手当額について」において、「②各月・各職員によって手当額が異なる場合」を選択している園は、「④-2【変動】金額確認用シート」も中間実績時に確認したExcelの、クリーム色セル部分をコピーして貼り付け等して転記してください。
(4)「④算出内訳表(2)」シートの黄色セル部分に入力してください（必須入力）。
(5)「【内容入力後に確認必須】エラー・戻入チェック」シートで中間実績で確定した4月～10月分について一致しているか確認してください。万一、4月～10月分に修正が生じる場合は、修正の内容を「４～１０月修正箇所」シートに記載してください。
返還が生じる場合は、連絡先等を入力してください。
(6)「⑦変更交付申請書」～「⑩清算書」については、内容に相違ないか確認してください。特に、住所・代表者名等が年度末（3月31日時点）のものになっているかご確認ください。相違ある場合は幼保運営課の担当までご連絡ください。
(7)「【重要】送付前確認シート」を確認し、「判定結果」列が「×」となっている項目については必要な修正をしてください。また「園の確認欄」列をすべて入力してください。</t>
    <rPh sb="4" eb="6">
      <t>チュウカン</t>
    </rPh>
    <rPh sb="6" eb="8">
      <t>ジッセキ</t>
    </rPh>
    <rPh sb="8" eb="9">
      <t>ジ</t>
    </rPh>
    <rPh sb="10" eb="12">
      <t>フソク</t>
    </rPh>
    <rPh sb="16" eb="18">
      <t>ショルイ</t>
    </rPh>
    <rPh sb="20" eb="21">
      <t>ホン</t>
    </rPh>
    <rPh sb="28" eb="29">
      <t>ガツ</t>
    </rPh>
    <rPh sb="29" eb="30">
      <t>ブン</t>
    </rPh>
    <rPh sb="30" eb="32">
      <t>イコウ</t>
    </rPh>
    <rPh sb="33" eb="35">
      <t>チンギン</t>
    </rPh>
    <rPh sb="35" eb="37">
      <t>ダイチョウ</t>
    </rPh>
    <rPh sb="38" eb="40">
      <t>テイシュツ</t>
    </rPh>
    <phoneticPr fontId="1"/>
  </si>
  <si>
    <t>(1)①本データ、②４月分からの賃金台帳を提出してください。
【本データの入力について】
(2)「③職員名簿」シートは、中間実績時に修正があった場合は千葉市から返送した中間実績データ（Excel）の、クリーム色セル部分をコピーして貼り付けしてください（修正前データを貼り付けないよう十分ご注意ください）。その他、シート上の案内に従い、必要に応じて追記・修正等してください。
(3)↑の「【１】手当額について」において、「②各月・各職員によって手当額が異なる場合」を選択している園は、「④-2【変動】金額確認用シート」も中間実績時に確認したExcelの、クリーム色セル部分をコピーして貼り付け等して転記してください。
(4)「④算出内訳表(2)」シートの黄色セル部分に入力してください（必須入力）。
(5)「【内容入力後に確認必須】エラー・戻入チェック」シートで中間実績時の入力内容と一致しているか確認してください。4月～10月分に修正が生じる場合は、修正の内容を「４～１０月修正箇所」に記入してください。返還が生じる場合は、連絡先等を入力してください。
(6)「⑦変更交付申請書」～「⑩清算書」については、内容に相違ないか確認してください。特に、住所・代表者名等が年度末（3月31日時点）のものになっているかご確認ください。相違ある場合は幼保運営課の担当までご連絡ください。
(7)「【重要】送付前確認シート」を確認し、「判定結果」列が「×」となっている項目については必要な修正をしてください。また「園の確認欄」列をすべて入力してください。</t>
    <rPh sb="4" eb="5">
      <t>ホン</t>
    </rPh>
    <rPh sb="11" eb="12">
      <t>ガツ</t>
    </rPh>
    <rPh sb="12" eb="13">
      <t>ブン</t>
    </rPh>
    <rPh sb="16" eb="18">
      <t>チンギン</t>
    </rPh>
    <rPh sb="18" eb="20">
      <t>ダイチョウ</t>
    </rPh>
    <rPh sb="21" eb="23">
      <t>テイシュツ</t>
    </rPh>
    <rPh sb="388" eb="389">
      <t>ジ</t>
    </rPh>
    <rPh sb="390" eb="392">
      <t>ニュウリョク</t>
    </rPh>
    <rPh sb="392" eb="394">
      <t>ナイヨウ</t>
    </rPh>
    <rPh sb="440" eb="441">
      <t>ガツ</t>
    </rPh>
    <rPh sb="441" eb="443">
      <t>シュウセイ</t>
    </rPh>
    <rPh sb="443" eb="445">
      <t>カショ</t>
    </rPh>
    <rPh sb="447" eb="449">
      <t>キニュウ</t>
    </rPh>
    <phoneticPr fontId="1"/>
  </si>
  <si>
    <t>(1)中間実績でExcelデータのご提出がないようでしたので、本データにて最初から作成してください。また、１１月分以降の賃金台帳を提出してください。
〈提出物〉①本データ、②11月分以降の賃金台帳
【本データの入力について】
(2)「③職員名簿」シートは、記載例や当初申請の内容等を参考にクリーム色部分を入力してください。その他、シート上の案内に従い、必要に応じて修正等してください。
(3)↑の「【１】手当額について」において、「②各月・各職員によって手当額が異なる場合」を選択している園は、「④-2【変動】金額確認用シート」も中間実績時に確認したExcelの、クリーム色セル部分をコピーして貼り付け等して転記してください。
(4)「④算出内訳表(2)」シートの黄色セル部分に入力してください（必須入力）。
(5)「【内容入力後に確認必須】エラー・戻入チェック」シートについて、中間実績とのエラーチェックの欄は確認不要です。下部の返還の欄を確認いただき、返還が生じる場合は、連絡先等を入力してください。
(6)「⑦変更交付申請書」～「⑩清算書」については、内容に相違ないか確認してください。特に、住所・代表者名等が年度末（3月31日時点）のものになっているかご確認ください。相違ある場合は幼保運営課の担当までご連絡ください。
(7)「【重要】送付前確認シート」を確認し、「判定結果」列が「×」となっている項目については必要な修正をしてください。また「園の確認欄」列をすべて入力してください。</t>
    <rPh sb="3" eb="5">
      <t>チュウカン</t>
    </rPh>
    <rPh sb="5" eb="7">
      <t>ジッセキ</t>
    </rPh>
    <rPh sb="18" eb="20">
      <t>テイシュツ</t>
    </rPh>
    <rPh sb="31" eb="32">
      <t>ホン</t>
    </rPh>
    <rPh sb="37" eb="39">
      <t>サイショ</t>
    </rPh>
    <rPh sb="41" eb="43">
      <t>サクセイ</t>
    </rPh>
    <rPh sb="55" eb="56">
      <t>ガツ</t>
    </rPh>
    <rPh sb="56" eb="57">
      <t>ブン</t>
    </rPh>
    <rPh sb="57" eb="59">
      <t>イコウ</t>
    </rPh>
    <rPh sb="60" eb="62">
      <t>チンギン</t>
    </rPh>
    <rPh sb="62" eb="64">
      <t>ダイチョウ</t>
    </rPh>
    <rPh sb="65" eb="67">
      <t>テイシュツ</t>
    </rPh>
    <rPh sb="76" eb="79">
      <t>テイシュツブツ</t>
    </rPh>
    <rPh sb="81" eb="82">
      <t>ホン</t>
    </rPh>
    <rPh sb="89" eb="90">
      <t>ガツ</t>
    </rPh>
    <rPh sb="90" eb="91">
      <t>ブン</t>
    </rPh>
    <rPh sb="91" eb="93">
      <t>イコウ</t>
    </rPh>
    <rPh sb="94" eb="96">
      <t>チンギン</t>
    </rPh>
    <rPh sb="96" eb="98">
      <t>ダイチョウ</t>
    </rPh>
    <rPh sb="129" eb="132">
      <t>キサイレイ</t>
    </rPh>
    <rPh sb="133" eb="137">
      <t>トウショシンセイ</t>
    </rPh>
    <rPh sb="138" eb="141">
      <t>ナイヨウトウ</t>
    </rPh>
    <rPh sb="142" eb="144">
      <t>サンコウ</t>
    </rPh>
    <rPh sb="149" eb="150">
      <t>イロ</t>
    </rPh>
    <rPh sb="150" eb="152">
      <t>ブブン</t>
    </rPh>
    <rPh sb="153" eb="155">
      <t>ニュウリョク</t>
    </rPh>
    <rPh sb="394" eb="398">
      <t>チュウカンジッセキ</t>
    </rPh>
    <rPh sb="408" eb="409">
      <t>ラン</t>
    </rPh>
    <rPh sb="410" eb="412">
      <t>カクニン</t>
    </rPh>
    <rPh sb="412" eb="414">
      <t>フヨウ</t>
    </rPh>
    <rPh sb="417" eb="419">
      <t>カブ</t>
    </rPh>
    <rPh sb="423" eb="424">
      <t>ラン</t>
    </rPh>
    <rPh sb="425" eb="427">
      <t>カクニン</t>
    </rPh>
    <rPh sb="432" eb="434">
      <t>ヘンカン</t>
    </rPh>
    <phoneticPr fontId="1"/>
  </si>
  <si>
    <t>(1)中間実績でExcelデータのご提出がないようでしたので、本データにて最初から作成してください。また、４月分からの賃金台帳を提出してください。
〈提出物〉①本データ、②４月分からの賃金台帳
【本データの入力について】
(2)「③職員名簿」シートは、記載例や当初申請の内容等を参考にクリーム色部分を入力してください。その他、シート上の案内に従い、必要に応じて修正等してください。
(3)↑の「【１】手当額について」において、「②各月・各職員によって手当額が異なる場合」を選択している園は、「④-2【変動】金額確認用シート」も中間実績時に確認したExcelの、クリーム色セル部分をコピーして貼り付け等して転記してください。
(4)「④算出内訳表(2)」シートの黄色セル部分に入力してください（必須入力）。
(5)「【内容入力後に確認必須】エラー・戻入チェック」シートについて、中間実績とのエラーチェックの欄は確認不要です。下部の返還の欄を確認いただき、返還が生じる場合は、連絡先等を入力してください。
(6)「⑦変更交付申請書」～「⑩清算書」については、内容に相違ないか確認してください。特に、住所・代表者名等が年度末（3月31日時点）のものになっているかご確認ください。相違ある場合は幼保運営課の担当までご連絡ください。
(7)「【重要】送付前確認シート」を確認し、「判定結果」列が「×」となっている項目については必要な修正をしてください。また「園の確認欄」列をすべて入力してください。</t>
    <phoneticPr fontId="1"/>
  </si>
  <si>
    <t>↓中間実績の対応状況に応じ、各園ごとの今回の作業内容を記載しています。よくご確認のうえご対応をお願いします。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</si>
</sst>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月&quot;"/>
    <numFmt numFmtId="177" formatCode="[$-411]ge\.m\.d;@"/>
    <numFmt numFmtId="178" formatCode="#,###&quot;円&quot;_ "/>
    <numFmt numFmtId="179" formatCode="&quot;(&quot;@&quot;)&quot;"/>
    <numFmt numFmtId="180" formatCode="#,##0_ "/>
    <numFmt numFmtId="181" formatCode="#,##0&quot;円&quot;"/>
    <numFmt numFmtId="182" formatCode="#,##0&quot;人&quot;"/>
    <numFmt numFmtId="183" formatCode="0.0%"/>
    <numFmt numFmtId="184" formatCode="_(* #,##0_);_(* \(#,##0\);_(* &quot;-&quot;_);_(@_)"/>
    <numFmt numFmtId="185" formatCode="#,###&quot;か月&quot;"/>
    <numFmt numFmtId="186" formatCode="0_ "/>
    <numFmt numFmtId="187" formatCode="[$-411]ggge&quot;年&quot;m&quot;月&quot;d&quot;日&quot;;@"/>
    <numFmt numFmtId="188" formatCode="#&quot;月&quot;"/>
  </numFmts>
  <fonts count="15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sz val="6"/>
      <name val="ＭＳ Ｐ明朝"/>
      <family val="1"/>
      <charset val="128"/>
    </font>
    <font>
      <sz val="10"/>
      <color indexed="10"/>
      <name val="ＭＳ Ｐゴシック"/>
      <family val="3"/>
      <charset val="128"/>
    </font>
    <font>
      <sz val="10"/>
      <color indexed="8"/>
      <name val="ＭＳ Ｐゴシック"/>
      <family val="3"/>
      <charset val="128"/>
    </font>
    <font>
      <sz val="11"/>
      <color indexed="8"/>
      <name val="ＭＳ Ｐゴシック"/>
      <family val="3"/>
      <charset val="128"/>
    </font>
    <font>
      <u/>
      <sz val="10"/>
      <name val="ＭＳ Ｐゴシック"/>
      <family val="3"/>
      <charset val="128"/>
    </font>
    <font>
      <sz val="10"/>
      <color rgb="FFFF0000"/>
      <name val="ＭＳ Ｐゴシック"/>
      <family val="3"/>
      <charset val="128"/>
    </font>
    <font>
      <sz val="11"/>
      <color rgb="FFFF0000"/>
      <name val="ＭＳ Ｐゴシック"/>
      <family val="2"/>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sz val="11"/>
      <color theme="1"/>
      <name val="ＭＳ Ｐゴシック"/>
      <family val="3"/>
      <charset val="128"/>
      <scheme val="minor"/>
    </font>
    <font>
      <b/>
      <sz val="16"/>
      <name val="ＭＳ Ｐゴシック"/>
      <family val="3"/>
      <charset val="128"/>
    </font>
    <font>
      <b/>
      <sz val="10"/>
      <name val="ＭＳ Ｐゴシック"/>
      <family val="3"/>
      <charset val="128"/>
    </font>
    <font>
      <sz val="14"/>
      <name val="ＭＳ Ｐ明朝"/>
      <family val="1"/>
      <charset val="128"/>
    </font>
    <font>
      <sz val="11"/>
      <name val="ＭＳ Ｐ明朝"/>
      <family val="1"/>
      <charset val="128"/>
    </font>
    <font>
      <u/>
      <sz val="11"/>
      <name val="ＭＳ Ｐ明朝"/>
      <family val="1"/>
      <charset val="128"/>
    </font>
    <font>
      <sz val="11"/>
      <color rgb="FFFF0000"/>
      <name val="ＭＳ Ｐ明朝"/>
      <family val="1"/>
      <charset val="128"/>
    </font>
    <font>
      <sz val="9"/>
      <color indexed="10"/>
      <name val="ＭＳ Ｐゴシック"/>
      <family val="3"/>
      <charset val="128"/>
    </font>
    <font>
      <sz val="10"/>
      <color theme="0"/>
      <name val="ＭＳ Ｐゴシック"/>
      <family val="3"/>
      <charset val="128"/>
    </font>
    <font>
      <u/>
      <sz val="11"/>
      <color theme="10"/>
      <name val="ＭＳ Ｐゴシック"/>
      <family val="2"/>
      <charset val="128"/>
      <scheme val="minor"/>
    </font>
    <font>
      <sz val="11"/>
      <name val="ＭＳ 明朝"/>
      <family val="1"/>
      <charset val="128"/>
    </font>
    <font>
      <sz val="18"/>
      <name val="ＭＳ 明朝"/>
      <family val="1"/>
      <charset val="128"/>
    </font>
    <font>
      <sz val="14"/>
      <name val="ＭＳ 明朝"/>
      <family val="1"/>
      <charset val="128"/>
    </font>
    <font>
      <b/>
      <sz val="12"/>
      <color theme="1"/>
      <name val="ＭＳ Ｐゴシック"/>
      <family val="3"/>
      <charset val="128"/>
      <scheme val="minor"/>
    </font>
    <font>
      <b/>
      <sz val="11"/>
      <color indexed="81"/>
      <name val="ＭＳ Ｐゴシック"/>
      <family val="3"/>
      <charset val="128"/>
    </font>
    <font>
      <sz val="16"/>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b/>
      <sz val="12"/>
      <color indexed="81"/>
      <name val="ＭＳ Ｐゴシック"/>
      <family val="3"/>
      <charset val="128"/>
    </font>
    <font>
      <sz val="11"/>
      <name val="明朝"/>
      <family val="1"/>
      <charset val="128"/>
    </font>
    <font>
      <sz val="12"/>
      <color theme="1"/>
      <name val="ＭＳ Ｐ明朝"/>
      <family val="1"/>
      <charset val="128"/>
    </font>
    <font>
      <b/>
      <sz val="18"/>
      <color theme="1"/>
      <name val="ＭＳ Ｐ明朝"/>
      <family val="1"/>
      <charset val="128"/>
    </font>
    <font>
      <sz val="18"/>
      <color theme="1"/>
      <name val="ＭＳ Ｐ明朝"/>
      <family val="1"/>
      <charset val="128"/>
    </font>
    <font>
      <sz val="6"/>
      <color theme="1"/>
      <name val="ＭＳ Ｐ明朝"/>
      <family val="1"/>
      <charset val="128"/>
    </font>
    <font>
      <sz val="6"/>
      <name val="ＭＳ 明朝"/>
      <family val="1"/>
      <charset val="128"/>
    </font>
    <font>
      <sz val="6"/>
      <color indexed="8"/>
      <name val="ＭＳ Ｐ明朝"/>
      <family val="1"/>
      <charset val="128"/>
    </font>
    <font>
      <i/>
      <sz val="12"/>
      <color theme="1"/>
      <name val="ＭＳ Ｐ明朝"/>
      <family val="1"/>
      <charset val="128"/>
    </font>
    <font>
      <sz val="10"/>
      <color indexed="8"/>
      <name val="ＭＳ Ｐ明朝"/>
      <family val="1"/>
      <charset val="128"/>
    </font>
    <font>
      <b/>
      <sz val="9"/>
      <color indexed="81"/>
      <name val="MS P ゴシック"/>
      <family val="3"/>
      <charset val="128"/>
    </font>
    <font>
      <sz val="10"/>
      <color theme="1"/>
      <name val="ＭＳ Ｐゴシック"/>
      <family val="2"/>
      <charset val="128"/>
      <scheme val="minor"/>
    </font>
    <font>
      <b/>
      <sz val="12"/>
      <name val="ＭＳ Ｐ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1"/>
      <color theme="2" tint="-0.249977111117893"/>
      <name val="ＭＳ 明朝"/>
      <family val="1"/>
      <charset val="128"/>
    </font>
    <font>
      <sz val="12"/>
      <color theme="2" tint="-0.249977111117893"/>
      <name val="ＭＳ Ｐ明朝"/>
      <family val="1"/>
      <charset val="128"/>
    </font>
    <font>
      <sz val="10"/>
      <name val="ＭＳ 明朝"/>
      <family val="1"/>
      <charset val="128"/>
    </font>
    <font>
      <sz val="10"/>
      <color theme="0" tint="-0.34998626667073579"/>
      <name val="ＭＳ Ｐゴシック"/>
      <family val="3"/>
      <charset val="128"/>
    </font>
    <font>
      <b/>
      <sz val="24"/>
      <color rgb="FFFF0000"/>
      <name val="ＭＳ Ｐゴシック"/>
      <family val="3"/>
      <charset val="128"/>
    </font>
    <font>
      <sz val="20"/>
      <color theme="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b/>
      <sz val="12"/>
      <name val="ＭＳ Ｐゴシック"/>
      <family val="3"/>
      <charset val="128"/>
      <scheme val="minor"/>
    </font>
    <font>
      <sz val="14"/>
      <color theme="1"/>
      <name val="ＭＳ Ｐゴシック"/>
      <family val="2"/>
      <charset val="128"/>
      <scheme val="minor"/>
    </font>
    <font>
      <sz val="26"/>
      <color theme="1"/>
      <name val="ＭＳ Ｐゴシック"/>
      <family val="2"/>
      <charset val="128"/>
      <scheme val="minor"/>
    </font>
    <font>
      <sz val="22"/>
      <color rgb="FFFF0000"/>
      <name val="ＭＳ Ｐゴシック"/>
      <family val="2"/>
      <charset val="128"/>
      <scheme val="minor"/>
    </font>
    <font>
      <sz val="9"/>
      <color indexed="81"/>
      <name val="MS P ゴシック"/>
      <family val="3"/>
      <charset val="128"/>
    </font>
    <font>
      <b/>
      <u/>
      <sz val="14"/>
      <color theme="1"/>
      <name val="ＭＳ Ｐゴシック"/>
      <family val="3"/>
      <charset val="128"/>
      <scheme val="minor"/>
    </font>
    <font>
      <b/>
      <sz val="28"/>
      <name val="ＭＳ Ｐゴシック"/>
      <family val="3"/>
      <charset val="128"/>
      <scheme val="minor"/>
    </font>
    <font>
      <b/>
      <u/>
      <sz val="12"/>
      <name val="ＭＳ Ｐゴシック"/>
      <family val="3"/>
      <charset val="128"/>
      <scheme val="minor"/>
    </font>
    <font>
      <u/>
      <sz val="20"/>
      <name val="ＭＳ Ｐゴシック"/>
      <family val="3"/>
      <charset val="128"/>
      <scheme val="minor"/>
    </font>
    <font>
      <sz val="22"/>
      <color theme="1"/>
      <name val="ＭＳ Ｐゴシック"/>
      <family val="2"/>
      <charset val="128"/>
      <scheme val="minor"/>
    </font>
    <font>
      <b/>
      <sz val="11"/>
      <color rgb="FF000000"/>
      <name val="ＭＳ Ｐゴシック"/>
      <family val="3"/>
      <charset val="128"/>
      <scheme val="minor"/>
    </font>
    <font>
      <b/>
      <u/>
      <sz val="12"/>
      <color rgb="FF000000"/>
      <name val="ＭＳ Ｐゴシック"/>
      <family val="3"/>
      <charset val="128"/>
      <scheme val="minor"/>
    </font>
    <font>
      <sz val="18"/>
      <color theme="1"/>
      <name val="ＭＳ Ｐゴシック"/>
      <family val="2"/>
      <charset val="128"/>
      <scheme val="minor"/>
    </font>
    <font>
      <b/>
      <sz val="14"/>
      <color theme="1"/>
      <name val="ＭＳ Ｐゴシック"/>
      <family val="3"/>
      <charset val="128"/>
      <scheme val="minor"/>
    </font>
    <font>
      <sz val="16"/>
      <name val="ＭＳ Ｐ明朝"/>
      <family val="1"/>
      <charset val="128"/>
    </font>
    <font>
      <b/>
      <sz val="12"/>
      <color rgb="FFFF0000"/>
      <name val="ＭＳ Ｐゴシック"/>
      <family val="3"/>
      <charset val="128"/>
      <scheme val="minor"/>
    </font>
    <font>
      <sz val="14"/>
      <color theme="1"/>
      <name val="ＭＳ Ｐゴシック"/>
      <family val="3"/>
      <charset val="128"/>
      <scheme val="minor"/>
    </font>
    <font>
      <sz val="9"/>
      <color theme="1"/>
      <name val="HG丸ｺﾞｼｯｸM-PRO"/>
      <family val="3"/>
      <charset val="128"/>
    </font>
    <font>
      <sz val="10.5"/>
      <color theme="1"/>
      <name val="HG丸ｺﾞｼｯｸM-PRO"/>
      <family val="3"/>
      <charset val="128"/>
    </font>
    <font>
      <sz val="8"/>
      <color theme="1"/>
      <name val="HG丸ｺﾞｼｯｸM-PRO"/>
      <family val="3"/>
      <charset val="128"/>
    </font>
    <font>
      <sz val="10"/>
      <color theme="1"/>
      <name val="HG丸ｺﾞｼｯｸM-PRO"/>
      <family val="3"/>
      <charset val="128"/>
    </font>
    <font>
      <b/>
      <sz val="10.5"/>
      <color rgb="FFFF0000"/>
      <name val="HG丸ｺﾞｼｯｸM-PRO"/>
      <family val="3"/>
      <charset val="128"/>
    </font>
    <font>
      <sz val="10.5"/>
      <name val="HG丸ｺﾞｼｯｸM-PRO"/>
      <family val="3"/>
      <charset val="128"/>
    </font>
    <font>
      <sz val="20"/>
      <name val="ＭＳ Ｐゴシック"/>
      <family val="3"/>
      <charset val="128"/>
      <scheme val="minor"/>
    </font>
    <font>
      <b/>
      <sz val="16"/>
      <color rgb="FFFF0000"/>
      <name val="ＭＳ Ｐゴシック"/>
      <family val="3"/>
      <charset val="128"/>
      <scheme val="minor"/>
    </font>
    <font>
      <b/>
      <sz val="12"/>
      <color rgb="FFFF0000"/>
      <name val="BIZ UDPゴシック"/>
      <family val="3"/>
      <charset val="128"/>
    </font>
    <font>
      <sz val="12"/>
      <color theme="1"/>
      <name val="BIZ UDPゴシック"/>
      <family val="3"/>
      <charset val="128"/>
    </font>
    <font>
      <b/>
      <sz val="16"/>
      <name val="ＭＳ Ｐゴシック"/>
      <family val="3"/>
      <charset val="128"/>
      <scheme val="minor"/>
    </font>
    <font>
      <b/>
      <sz val="16"/>
      <color theme="1"/>
      <name val="ＭＳ Ｐゴシック"/>
      <family val="3"/>
      <charset val="128"/>
      <scheme val="minor"/>
    </font>
    <font>
      <b/>
      <u/>
      <sz val="11"/>
      <color theme="10"/>
      <name val="ＭＳ Ｐゴシック"/>
      <family val="3"/>
      <charset val="128"/>
      <scheme val="minor"/>
    </font>
    <font>
      <u/>
      <sz val="11"/>
      <color theme="10"/>
      <name val="ＭＳ Ｐゴシック"/>
      <family val="3"/>
      <charset val="128"/>
      <scheme val="minor"/>
    </font>
    <font>
      <sz val="12"/>
      <color indexed="81"/>
      <name val="MS P ゴシック"/>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11"/>
      <color rgb="FFFF0000"/>
      <name val="ＭＳ Ｐゴシック"/>
      <family val="3"/>
      <charset val="128"/>
    </font>
    <font>
      <sz val="16"/>
      <color theme="1"/>
      <name val="ＭＳ Ｐゴシック"/>
      <family val="2"/>
      <charset val="128"/>
      <scheme val="minor"/>
    </font>
    <font>
      <sz val="12"/>
      <name val="ＭＳ 明朝"/>
      <family val="1"/>
      <charset val="128"/>
    </font>
    <font>
      <sz val="9"/>
      <color theme="1"/>
      <name val="ＭＳ Ｐゴシック"/>
      <family val="3"/>
      <charset val="128"/>
      <scheme val="minor"/>
    </font>
    <font>
      <sz val="10"/>
      <color theme="1"/>
      <name val="ＭＳ Ｐゴシック"/>
      <family val="3"/>
      <charset val="128"/>
      <scheme val="minor"/>
    </font>
    <font>
      <sz val="12"/>
      <name val="ＭＳ Ｐ明朝"/>
      <family val="1"/>
      <charset val="128"/>
    </font>
    <font>
      <b/>
      <sz val="11"/>
      <color rgb="FF3F3F3F"/>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u/>
      <sz val="11"/>
      <color theme="1"/>
      <name val="ＭＳ Ｐゴシック"/>
      <family val="3"/>
      <charset val="128"/>
      <scheme val="minor"/>
    </font>
    <font>
      <sz val="10.5"/>
      <name val="ＭＳ 明朝"/>
      <family val="1"/>
      <charset val="128"/>
    </font>
    <font>
      <sz val="18"/>
      <color indexed="8"/>
      <name val="ＭＳ Ｐ明朝"/>
      <family val="1"/>
      <charset val="128"/>
    </font>
    <font>
      <sz val="11"/>
      <color rgb="FF9C6500"/>
      <name val="ＭＳ Ｐゴシック"/>
      <family val="2"/>
      <charset val="128"/>
      <scheme val="minor"/>
    </font>
    <font>
      <b/>
      <sz val="8"/>
      <color indexed="81"/>
      <name val="MS P ゴシック"/>
      <family val="3"/>
      <charset val="128"/>
    </font>
    <font>
      <b/>
      <sz val="12"/>
      <color indexed="81"/>
      <name val="MS P ゴシック"/>
      <family val="3"/>
      <charset val="128"/>
    </font>
    <font>
      <b/>
      <sz val="11"/>
      <color theme="1"/>
      <name val="Meiryo UI"/>
      <family val="3"/>
      <charset val="128"/>
    </font>
    <font>
      <sz val="11"/>
      <color theme="1"/>
      <name val="Meiryo UI"/>
      <family val="3"/>
      <charset val="128"/>
    </font>
    <font>
      <sz val="11"/>
      <color theme="0"/>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sz val="10"/>
      <color theme="1"/>
      <name val="Meiryo UI"/>
      <family val="3"/>
      <charset val="128"/>
    </font>
    <font>
      <b/>
      <u/>
      <sz val="24"/>
      <color rgb="FFFF0000"/>
      <name val="Meiryo UI"/>
      <family val="3"/>
      <charset val="128"/>
    </font>
    <font>
      <b/>
      <u/>
      <sz val="24"/>
      <name val="Meiryo UI"/>
      <family val="3"/>
      <charset val="128"/>
    </font>
    <font>
      <b/>
      <sz val="12"/>
      <color rgb="FFFF0000"/>
      <name val="Meiryo UI"/>
      <family val="3"/>
      <charset val="128"/>
    </font>
    <font>
      <b/>
      <sz val="14"/>
      <name val="Meiryo UI"/>
      <family val="3"/>
      <charset val="128"/>
    </font>
    <font>
      <b/>
      <sz val="11"/>
      <color rgb="FFFF0000"/>
      <name val="Meiryo UI"/>
      <family val="3"/>
      <charset val="128"/>
    </font>
    <font>
      <b/>
      <u val="double"/>
      <sz val="11"/>
      <color rgb="FFFF0000"/>
      <name val="Meiryo UI"/>
      <family val="3"/>
      <charset val="128"/>
    </font>
    <font>
      <b/>
      <sz val="14"/>
      <color theme="1"/>
      <name val="Meiryo UI"/>
      <family val="3"/>
      <charset val="128"/>
    </font>
    <font>
      <sz val="8"/>
      <color theme="1"/>
      <name val="Meiryo UI"/>
      <family val="3"/>
      <charset val="128"/>
    </font>
    <font>
      <b/>
      <sz val="13"/>
      <color rgb="FFFF0000"/>
      <name val="ＭＳ Ｐゴシック"/>
      <family val="3"/>
      <charset val="128"/>
    </font>
    <font>
      <b/>
      <sz val="10"/>
      <color rgb="FFFF0000"/>
      <name val="ＭＳ Ｐゴシック"/>
      <family val="3"/>
      <charset val="128"/>
      <scheme val="minor"/>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
      <b/>
      <sz val="12"/>
      <color theme="1"/>
      <name val="Meiryo UI"/>
      <family val="3"/>
      <charset val="128"/>
    </font>
    <font>
      <sz val="12"/>
      <name val="Meiryo UI"/>
      <family val="3"/>
      <charset val="128"/>
    </font>
    <font>
      <b/>
      <sz val="14"/>
      <color rgb="FFFF0000"/>
      <name val="Meiryo UI"/>
      <family val="3"/>
      <charset val="128"/>
    </font>
    <font>
      <sz val="11"/>
      <name val="ＭＳ Ｐゴシック"/>
      <family val="3"/>
      <charset val="128"/>
      <scheme val="minor"/>
    </font>
  </fonts>
  <fills count="22">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00FFFF"/>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6"/>
        <bgColor indexed="64"/>
      </patternFill>
    </fill>
    <fill>
      <patternFill patternType="solid">
        <fgColor rgb="FF66FFFF"/>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auto="1"/>
      </left>
      <right style="hair">
        <color auto="1"/>
      </right>
      <top style="thin">
        <color auto="1"/>
      </top>
      <bottom style="thin">
        <color auto="1"/>
      </bottom>
      <diagonal/>
    </border>
    <border diagonalUp="1">
      <left/>
      <right/>
      <top/>
      <bottom/>
      <diagonal style="thin">
        <color indexed="64"/>
      </diagonal>
    </border>
    <border>
      <left style="thin">
        <color indexed="64"/>
      </left>
      <right style="thin">
        <color indexed="64"/>
      </right>
      <top/>
      <bottom style="medium">
        <color indexed="64"/>
      </bottom>
      <diagonal/>
    </border>
  </borders>
  <cellStyleXfs count="28">
    <xf numFmtId="0" fontId="0" fillId="0" borderId="0">
      <alignment vertical="center"/>
    </xf>
    <xf numFmtId="0" fontId="2" fillId="0" borderId="0"/>
    <xf numFmtId="38" fontId="2" fillId="0" borderId="0" applyFont="0" applyFill="0" applyBorder="0" applyAlignment="0" applyProtection="0"/>
    <xf numFmtId="0" fontId="9" fillId="0" borderId="0"/>
    <xf numFmtId="0" fontId="13" fillId="0" borderId="0"/>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21" fillId="0" borderId="0" applyFont="0" applyFill="0" applyBorder="0" applyAlignment="0" applyProtection="0">
      <alignment vertical="center"/>
    </xf>
    <xf numFmtId="0" fontId="32" fillId="0" borderId="0" applyNumberFormat="0" applyFill="0" applyBorder="0" applyAlignment="0" applyProtection="0">
      <alignment vertical="center"/>
    </xf>
    <xf numFmtId="38" fontId="21" fillId="0" borderId="0" applyFont="0" applyFill="0" applyBorder="0" applyAlignment="0" applyProtection="0">
      <alignment vertical="center"/>
    </xf>
    <xf numFmtId="0" fontId="33" fillId="0" borderId="0"/>
    <xf numFmtId="0" fontId="45" fillId="0" borderId="0"/>
    <xf numFmtId="184" fontId="51" fillId="0" borderId="0" applyFont="0" applyFill="0" applyBorder="0" applyAlignment="0" applyProtection="0"/>
    <xf numFmtId="9" fontId="2" fillId="0" borderId="0" applyFont="0" applyFill="0" applyBorder="0" applyAlignment="0" applyProtection="0"/>
    <xf numFmtId="0" fontId="33" fillId="0" borderId="0"/>
    <xf numFmtId="0" fontId="2" fillId="0" borderId="0">
      <alignment vertical="center"/>
    </xf>
    <xf numFmtId="0" fontId="2" fillId="0" borderId="0">
      <alignment vertical="center"/>
    </xf>
    <xf numFmtId="0" fontId="2" fillId="0" borderId="0"/>
    <xf numFmtId="0" fontId="21" fillId="0" borderId="0">
      <alignment vertical="center"/>
    </xf>
    <xf numFmtId="0" fontId="57" fillId="0" borderId="0"/>
    <xf numFmtId="0" fontId="2" fillId="0" borderId="0">
      <alignment vertical="center"/>
    </xf>
    <xf numFmtId="0" fontId="2" fillId="0" borderId="0"/>
    <xf numFmtId="0" fontId="21" fillId="0" borderId="0">
      <alignment vertical="center"/>
    </xf>
  </cellStyleXfs>
  <cellXfs count="686">
    <xf numFmtId="0" fontId="0" fillId="0" borderId="0" xfId="0">
      <alignment vertical="center"/>
    </xf>
    <xf numFmtId="0" fontId="11" fillId="0" borderId="19" xfId="3" applyFont="1" applyBorder="1" applyAlignment="1" applyProtection="1">
      <alignment horizontal="center" vertical="center"/>
      <protection locked="0"/>
    </xf>
    <xf numFmtId="0" fontId="11" fillId="0" borderId="18" xfId="3" applyFont="1" applyBorder="1" applyAlignment="1" applyProtection="1">
      <alignment horizontal="center" vertical="center"/>
      <protection locked="0"/>
    </xf>
    <xf numFmtId="0" fontId="11" fillId="0" borderId="13"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177" fontId="7" fillId="0" borderId="13" xfId="3" applyNumberFormat="1" applyFont="1" applyBorder="1" applyAlignment="1" applyProtection="1">
      <alignment horizontal="center" vertical="center"/>
      <protection locked="0"/>
    </xf>
    <xf numFmtId="177" fontId="15" fillId="0" borderId="13" xfId="4" applyNumberFormat="1" applyFont="1" applyBorder="1" applyAlignment="1" applyProtection="1">
      <alignment horizontal="center" vertical="center" shrinkToFit="1"/>
      <protection locked="0"/>
    </xf>
    <xf numFmtId="0" fontId="2" fillId="0" borderId="0" xfId="1"/>
    <xf numFmtId="0" fontId="27" fillId="0" borderId="0" xfId="1" applyFont="1" applyAlignment="1">
      <alignment horizontal="center"/>
    </xf>
    <xf numFmtId="0" fontId="27" fillId="0" borderId="0" xfId="1" applyFont="1"/>
    <xf numFmtId="0" fontId="2" fillId="0" borderId="0" xfId="1" applyAlignment="1">
      <alignment horizontal="center"/>
    </xf>
    <xf numFmtId="0" fontId="27" fillId="0" borderId="0" xfId="1" applyFont="1" applyAlignment="1">
      <alignment horizontal="left"/>
    </xf>
    <xf numFmtId="0" fontId="28" fillId="0" borderId="0" xfId="1" applyFont="1"/>
    <xf numFmtId="0" fontId="27" fillId="0" borderId="21" xfId="1" applyFont="1" applyBorder="1" applyAlignment="1">
      <alignment vertical="center" shrinkToFit="1"/>
    </xf>
    <xf numFmtId="0" fontId="26" fillId="7" borderId="24" xfId="1" applyFont="1" applyFill="1" applyBorder="1" applyAlignment="1">
      <alignment horizontal="center" vertical="center"/>
    </xf>
    <xf numFmtId="0" fontId="30" fillId="4" borderId="1" xfId="3" applyFont="1" applyFill="1" applyBorder="1" applyAlignment="1" applyProtection="1">
      <alignment horizontal="center" vertical="center" wrapText="1"/>
      <protection locked="0"/>
    </xf>
    <xf numFmtId="0" fontId="33" fillId="0" borderId="0" xfId="1" applyFont="1"/>
    <xf numFmtId="0" fontId="33" fillId="0" borderId="0" xfId="15" applyAlignment="1">
      <alignment vertical="center"/>
    </xf>
    <xf numFmtId="58" fontId="33" fillId="0" borderId="0" xfId="1" applyNumberFormat="1" applyFont="1"/>
    <xf numFmtId="0" fontId="33" fillId="0" borderId="0" xfId="1" applyFont="1" applyAlignment="1">
      <alignment vertical="center" wrapText="1"/>
    </xf>
    <xf numFmtId="0" fontId="35" fillId="0" borderId="0" xfId="1" applyFont="1"/>
    <xf numFmtId="0" fontId="0" fillId="0" borderId="0" xfId="0" applyAlignment="1">
      <alignment horizontal="center" vertical="center"/>
    </xf>
    <xf numFmtId="0" fontId="33" fillId="0" borderId="0" xfId="15" applyAlignment="1">
      <alignment vertical="top"/>
    </xf>
    <xf numFmtId="0" fontId="33" fillId="0" borderId="0" xfId="1" applyFont="1" applyAlignment="1">
      <alignment shrinkToFit="1"/>
    </xf>
    <xf numFmtId="58" fontId="33" fillId="0" borderId="0" xfId="1" applyNumberFormat="1" applyFont="1" applyAlignment="1">
      <alignment horizontal="right"/>
    </xf>
    <xf numFmtId="0" fontId="39" fillId="0" borderId="0" xfId="0" applyFont="1">
      <alignment vertical="center"/>
    </xf>
    <xf numFmtId="0" fontId="39" fillId="0" borderId="0" xfId="0" applyFont="1" applyAlignment="1">
      <alignment horizontal="center" vertical="center"/>
    </xf>
    <xf numFmtId="0" fontId="39" fillId="0" borderId="2" xfId="0" applyFont="1" applyBorder="1" applyAlignment="1">
      <alignment horizontal="center" vertical="center"/>
    </xf>
    <xf numFmtId="181" fontId="39" fillId="0" borderId="0" xfId="0" applyNumberFormat="1" applyFont="1">
      <alignment vertical="center"/>
    </xf>
    <xf numFmtId="182" fontId="36" fillId="7" borderId="20" xfId="0" applyNumberFormat="1" applyFont="1" applyFill="1" applyBorder="1" applyAlignment="1">
      <alignment horizontal="center" vertical="center" shrinkToFit="1"/>
    </xf>
    <xf numFmtId="181" fontId="36" fillId="7" borderId="20" xfId="0" applyNumberFormat="1" applyFont="1" applyFill="1" applyBorder="1" applyAlignment="1">
      <alignment horizontal="right" vertical="center" shrinkToFit="1"/>
    </xf>
    <xf numFmtId="183" fontId="36" fillId="7" borderId="20" xfId="0" applyNumberFormat="1" applyFont="1" applyFill="1" applyBorder="1" applyAlignment="1">
      <alignment vertical="center" shrinkToFit="1"/>
    </xf>
    <xf numFmtId="182" fontId="39" fillId="0" borderId="23" xfId="0" applyNumberFormat="1" applyFont="1" applyBorder="1" applyAlignment="1">
      <alignment horizontal="center" vertical="center" shrinkToFit="1"/>
    </xf>
    <xf numFmtId="181" fontId="39" fillId="0" borderId="23" xfId="0" applyNumberFormat="1" applyFont="1" applyBorder="1" applyAlignment="1">
      <alignment horizontal="right" vertical="center" shrinkToFit="1"/>
    </xf>
    <xf numFmtId="181" fontId="39" fillId="0" borderId="23" xfId="0" applyNumberFormat="1" applyFont="1" applyBorder="1" applyAlignment="1">
      <alignment vertical="center" shrinkToFit="1"/>
    </xf>
    <xf numFmtId="183" fontId="39" fillId="0" borderId="23" xfId="0" applyNumberFormat="1" applyFont="1" applyBorder="1" applyAlignment="1">
      <alignment vertical="center" shrinkToFit="1"/>
    </xf>
    <xf numFmtId="0" fontId="20" fillId="7" borderId="20" xfId="0" applyFont="1" applyFill="1" applyBorder="1" applyAlignment="1">
      <alignment horizontal="center" vertical="center" shrinkToFit="1"/>
    </xf>
    <xf numFmtId="0" fontId="27" fillId="0" borderId="35" xfId="1" applyFont="1" applyBorder="1" applyAlignment="1">
      <alignment vertical="center" shrinkToFit="1"/>
    </xf>
    <xf numFmtId="0" fontId="27" fillId="0" borderId="1" xfId="1" applyFont="1" applyBorder="1" applyAlignment="1">
      <alignment vertical="center" shrinkToFit="1"/>
    </xf>
    <xf numFmtId="0" fontId="27" fillId="0" borderId="33" xfId="1" applyFont="1" applyBorder="1" applyAlignment="1">
      <alignment vertical="center" shrinkToFit="1"/>
    </xf>
    <xf numFmtId="178" fontId="26" fillId="7" borderId="40" xfId="12" applyNumberFormat="1" applyFont="1" applyFill="1" applyBorder="1" applyAlignment="1" applyProtection="1">
      <alignment vertical="center"/>
    </xf>
    <xf numFmtId="182" fontId="39" fillId="0" borderId="41" xfId="0" applyNumberFormat="1" applyFont="1" applyBorder="1" applyAlignment="1">
      <alignment horizontal="center" vertical="center" shrinkToFit="1"/>
    </xf>
    <xf numFmtId="181" fontId="39" fillId="0" borderId="41" xfId="0" applyNumberFormat="1" applyFont="1" applyBorder="1" applyAlignment="1">
      <alignment horizontal="right" vertical="center" shrinkToFit="1"/>
    </xf>
    <xf numFmtId="181" fontId="39" fillId="0" borderId="41" xfId="0" applyNumberFormat="1" applyFont="1" applyBorder="1" applyAlignment="1">
      <alignment vertical="center" shrinkToFit="1"/>
    </xf>
    <xf numFmtId="183" fontId="39" fillId="0" borderId="41" xfId="0" applyNumberFormat="1" applyFont="1" applyBorder="1" applyAlignment="1">
      <alignment vertical="center" shrinkToFit="1"/>
    </xf>
    <xf numFmtId="0" fontId="42" fillId="0" borderId="23" xfId="0" applyFont="1" applyBorder="1" applyAlignment="1">
      <alignment horizontal="left" vertical="center" wrapText="1" shrinkToFit="1"/>
    </xf>
    <xf numFmtId="0" fontId="41" fillId="0" borderId="41" xfId="0" applyFont="1" applyBorder="1" applyAlignment="1">
      <alignment horizontal="left" vertical="center" shrinkToFit="1"/>
    </xf>
    <xf numFmtId="181" fontId="39" fillId="3" borderId="23" xfId="0" applyNumberFormat="1" applyFont="1" applyFill="1" applyBorder="1" applyAlignment="1" applyProtection="1">
      <alignment horizontal="right" vertical="center" shrinkToFit="1"/>
      <protection locked="0"/>
    </xf>
    <xf numFmtId="181" fontId="39" fillId="3" borderId="41" xfId="0" applyNumberFormat="1" applyFont="1" applyFill="1" applyBorder="1" applyAlignment="1" applyProtection="1">
      <alignment horizontal="right" vertical="center" shrinkToFit="1"/>
      <protection locked="0"/>
    </xf>
    <xf numFmtId="0" fontId="7" fillId="0" borderId="10" xfId="3" applyFont="1" applyBorder="1" applyAlignment="1" applyProtection="1">
      <alignment horizontal="center" vertical="center" shrinkToFit="1"/>
      <protection locked="0"/>
    </xf>
    <xf numFmtId="178" fontId="0" fillId="0" borderId="1" xfId="0" applyNumberFormat="1" applyBorder="1">
      <alignment vertical="center"/>
    </xf>
    <xf numFmtId="0" fontId="7" fillId="0" borderId="6" xfId="1" applyFont="1" applyBorder="1" applyAlignment="1">
      <alignment horizontal="center" vertical="center"/>
    </xf>
    <xf numFmtId="178" fontId="0" fillId="0" borderId="6" xfId="0" applyNumberFormat="1" applyBorder="1">
      <alignment vertical="center"/>
    </xf>
    <xf numFmtId="0" fontId="2" fillId="0" borderId="9" xfId="1" applyBorder="1" applyAlignment="1">
      <alignment vertical="center"/>
    </xf>
    <xf numFmtId="178" fontId="2" fillId="0" borderId="9" xfId="1" applyNumberFormat="1" applyBorder="1" applyAlignment="1">
      <alignment vertical="center" shrinkToFit="1"/>
    </xf>
    <xf numFmtId="0" fontId="2" fillId="0" borderId="3" xfId="1" applyBorder="1"/>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2" fillId="0" borderId="12" xfId="1" applyBorder="1" applyAlignment="1">
      <alignment horizontal="center" vertical="center" shrinkToFit="1"/>
    </xf>
    <xf numFmtId="178" fontId="2" fillId="0" borderId="13" xfId="1" applyNumberFormat="1" applyBorder="1" applyAlignment="1">
      <alignment horizontal="right" vertical="center" shrinkToFit="1"/>
    </xf>
    <xf numFmtId="178" fontId="2" fillId="0" borderId="14" xfId="1" applyNumberFormat="1" applyBorder="1" applyAlignment="1">
      <alignment horizontal="right" vertical="center" shrinkToFit="1"/>
    </xf>
    <xf numFmtId="0" fontId="46" fillId="0" borderId="0" xfId="16" applyFont="1" applyAlignment="1">
      <alignment vertical="center"/>
    </xf>
    <xf numFmtId="0" fontId="48" fillId="0" borderId="0" xfId="16" applyFont="1" applyAlignment="1">
      <alignment vertical="center"/>
    </xf>
    <xf numFmtId="0" fontId="46" fillId="0" borderId="0" xfId="16" applyFont="1" applyAlignment="1">
      <alignment horizontal="right" vertical="center"/>
    </xf>
    <xf numFmtId="0" fontId="38" fillId="0" borderId="0" xfId="16" applyFont="1" applyAlignment="1">
      <alignment vertical="center"/>
    </xf>
    <xf numFmtId="0" fontId="46" fillId="0" borderId="0" xfId="16" applyFont="1" applyAlignment="1">
      <alignment horizontal="distributed" vertical="center"/>
    </xf>
    <xf numFmtId="0" fontId="46" fillId="0" borderId="0" xfId="16" applyFont="1" applyAlignment="1">
      <alignment vertical="center" wrapText="1" shrinkToFit="1"/>
    </xf>
    <xf numFmtId="0" fontId="46" fillId="0" borderId="0" xfId="16" applyFont="1" applyAlignment="1">
      <alignment horizontal="center" vertical="center"/>
    </xf>
    <xf numFmtId="0" fontId="46" fillId="0" borderId="0" xfId="16" applyFont="1" applyAlignment="1">
      <alignment vertical="center" shrinkToFit="1"/>
    </xf>
    <xf numFmtId="0" fontId="46" fillId="0" borderId="0" xfId="16" applyFont="1" applyAlignment="1">
      <alignment horizontal="left" vertical="center" shrinkToFit="1"/>
    </xf>
    <xf numFmtId="0" fontId="46" fillId="0" borderId="0" xfId="16" applyFont="1" applyAlignment="1">
      <alignment vertical="top"/>
    </xf>
    <xf numFmtId="0" fontId="49" fillId="0" borderId="0" xfId="16" applyFont="1" applyAlignment="1">
      <alignment horizontal="center" vertical="center"/>
    </xf>
    <xf numFmtId="0" fontId="46" fillId="0" borderId="0" xfId="16" applyFont="1" applyAlignment="1">
      <alignment horizontal="left" vertical="center"/>
    </xf>
    <xf numFmtId="0" fontId="46" fillId="0" borderId="0" xfId="16" applyFont="1" applyAlignment="1">
      <alignment horizontal="right"/>
    </xf>
    <xf numFmtId="0" fontId="46" fillId="0" borderId="1" xfId="16" applyFont="1" applyBorder="1" applyAlignment="1">
      <alignment horizontal="center" vertical="center"/>
    </xf>
    <xf numFmtId="0" fontId="46" fillId="0" borderId="1" xfId="16" applyFont="1" applyBorder="1" applyAlignment="1">
      <alignment horizontal="center" vertical="center" wrapText="1"/>
    </xf>
    <xf numFmtId="181" fontId="46" fillId="0" borderId="45" xfId="17" applyNumberFormat="1" applyFont="1" applyFill="1" applyBorder="1" applyAlignment="1">
      <alignment horizontal="center" vertical="center"/>
    </xf>
    <xf numFmtId="181" fontId="46" fillId="0" borderId="9" xfId="16" applyNumberFormat="1" applyFont="1" applyBorder="1" applyAlignment="1">
      <alignment horizontal="center" vertical="center"/>
    </xf>
    <xf numFmtId="181" fontId="46" fillId="0" borderId="0" xfId="17" applyNumberFormat="1" applyFont="1" applyFill="1" applyBorder="1" applyAlignment="1">
      <alignment horizontal="center" vertical="center"/>
    </xf>
    <xf numFmtId="181" fontId="46" fillId="0" borderId="0" xfId="16" applyNumberFormat="1" applyFont="1" applyAlignment="1">
      <alignment horizontal="center" vertical="center"/>
    </xf>
    <xf numFmtId="0" fontId="52" fillId="0" borderId="0" xfId="16" applyFont="1" applyAlignment="1">
      <alignment horizontal="center" vertical="center"/>
    </xf>
    <xf numFmtId="181" fontId="52" fillId="0" borderId="0" xfId="16" applyNumberFormat="1" applyFont="1" applyAlignment="1">
      <alignment horizontal="center" vertical="center"/>
    </xf>
    <xf numFmtId="0" fontId="52" fillId="0" borderId="0" xfId="16" applyFont="1" applyAlignment="1">
      <alignment vertical="center"/>
    </xf>
    <xf numFmtId="0" fontId="52" fillId="0" borderId="0" xfId="16" applyFont="1" applyAlignment="1">
      <alignment horizontal="center"/>
    </xf>
    <xf numFmtId="181" fontId="52" fillId="0" borderId="0" xfId="17" applyNumberFormat="1" applyFont="1" applyFill="1" applyAlignment="1">
      <alignment horizontal="center" vertical="center"/>
    </xf>
    <xf numFmtId="184" fontId="52" fillId="0" borderId="0" xfId="17" applyFont="1" applyFill="1" applyAlignment="1">
      <alignment vertical="center"/>
    </xf>
    <xf numFmtId="184" fontId="46" fillId="0" borderId="0" xfId="16" applyNumberFormat="1" applyFont="1" applyAlignment="1">
      <alignment vertical="center"/>
    </xf>
    <xf numFmtId="178" fontId="0" fillId="0" borderId="1" xfId="12" applyNumberFormat="1" applyFont="1" applyBorder="1" applyAlignment="1" applyProtection="1">
      <alignment horizontal="right" vertical="center" shrinkToFit="1"/>
    </xf>
    <xf numFmtId="0" fontId="39" fillId="9" borderId="1" xfId="0" applyFont="1" applyFill="1" applyBorder="1" applyAlignment="1">
      <alignment horizontal="center" vertical="center" shrinkToFit="1"/>
    </xf>
    <xf numFmtId="0" fontId="40" fillId="9"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0" fontId="0" fillId="0" borderId="0" xfId="3" applyFont="1" applyAlignment="1" applyProtection="1">
      <alignment vertical="center" shrinkToFit="1"/>
      <protection locked="0"/>
    </xf>
    <xf numFmtId="0" fontId="46" fillId="0" borderId="33" xfId="16" applyFont="1" applyBorder="1" applyAlignment="1">
      <alignment horizontal="center" vertical="center"/>
    </xf>
    <xf numFmtId="178" fontId="26" fillId="0" borderId="0" xfId="12" applyNumberFormat="1" applyFont="1" applyFill="1" applyBorder="1" applyAlignment="1" applyProtection="1">
      <alignment vertical="center"/>
    </xf>
    <xf numFmtId="0" fontId="26" fillId="0" borderId="0" xfId="1" applyFont="1" applyAlignment="1">
      <alignment horizontal="center" vertical="center"/>
    </xf>
    <xf numFmtId="178" fontId="3" fillId="7" borderId="20" xfId="1" applyNumberFormat="1" applyFont="1" applyFill="1" applyBorder="1" applyAlignment="1">
      <alignment vertical="center" shrinkToFit="1"/>
    </xf>
    <xf numFmtId="58" fontId="46" fillId="0" borderId="0" xfId="16" quotePrefix="1" applyNumberFormat="1" applyFont="1" applyAlignment="1">
      <alignment horizontal="right" vertical="center"/>
    </xf>
    <xf numFmtId="0" fontId="6" fillId="4" borderId="1" xfId="3" applyFont="1" applyFill="1" applyBorder="1" applyAlignment="1" applyProtection="1">
      <alignment horizontal="center" vertical="center" shrinkToFit="1"/>
      <protection locked="0"/>
    </xf>
    <xf numFmtId="0" fontId="7" fillId="0" borderId="47" xfId="3" applyFont="1" applyBorder="1" applyAlignment="1" applyProtection="1">
      <alignment horizontal="center" vertical="center" wrapText="1"/>
      <protection locked="0"/>
    </xf>
    <xf numFmtId="185" fontId="2" fillId="0" borderId="1" xfId="1" applyNumberFormat="1" applyBorder="1" applyAlignment="1">
      <alignment horizontal="right" vertical="center"/>
    </xf>
    <xf numFmtId="185" fontId="2" fillId="0" borderId="13" xfId="1" applyNumberFormat="1" applyBorder="1" applyAlignment="1">
      <alignment horizontal="right" vertical="center"/>
    </xf>
    <xf numFmtId="185" fontId="2" fillId="0" borderId="9" xfId="1" applyNumberFormat="1" applyBorder="1" applyAlignment="1">
      <alignment vertical="center"/>
    </xf>
    <xf numFmtId="0" fontId="2" fillId="0" borderId="10" xfId="1" applyBorder="1" applyAlignment="1">
      <alignment horizontal="left" vertical="center" shrinkToFit="1"/>
    </xf>
    <xf numFmtId="0" fontId="2" fillId="0" borderId="44" xfId="1" applyBorder="1" applyAlignment="1">
      <alignment horizontal="left" vertical="center" shrinkToFit="1"/>
    </xf>
    <xf numFmtId="0" fontId="7" fillId="0" borderId="0" xfId="1" applyFont="1"/>
    <xf numFmtId="0" fontId="55" fillId="0" borderId="0" xfId="0" applyFont="1" applyAlignment="1">
      <alignment horizontal="center" vertical="center"/>
    </xf>
    <xf numFmtId="0" fontId="39" fillId="10" borderId="1" xfId="0" applyFont="1" applyFill="1" applyBorder="1" applyAlignment="1">
      <alignment horizontal="center" vertical="center" wrapText="1"/>
    </xf>
    <xf numFmtId="0" fontId="16" fillId="0" borderId="0" xfId="0" applyFont="1" applyAlignment="1">
      <alignment vertical="center" shrinkToFit="1"/>
    </xf>
    <xf numFmtId="0" fontId="19" fillId="0" borderId="0" xfId="0" applyFont="1" applyAlignment="1">
      <alignment vertical="center" shrinkToFit="1"/>
    </xf>
    <xf numFmtId="0" fontId="21" fillId="0" borderId="0" xfId="7">
      <alignment vertical="center"/>
    </xf>
    <xf numFmtId="0" fontId="62" fillId="0" borderId="0" xfId="1" applyFont="1"/>
    <xf numFmtId="0" fontId="63" fillId="0" borderId="0" xfId="16" applyFont="1" applyAlignment="1">
      <alignment horizontal="right" vertical="center"/>
    </xf>
    <xf numFmtId="187" fontId="39" fillId="0" borderId="1" xfId="16" applyNumberFormat="1" applyFont="1" applyBorder="1" applyAlignment="1">
      <alignment horizontal="distributed" vertical="center" wrapText="1"/>
    </xf>
    <xf numFmtId="0" fontId="64" fillId="0" borderId="0" xfId="1" applyFont="1" applyAlignment="1">
      <alignment vertical="center"/>
    </xf>
    <xf numFmtId="0" fontId="31" fillId="0" borderId="0" xfId="3" applyFont="1" applyAlignment="1">
      <alignment horizontal="center" vertical="center" shrinkToFit="1"/>
    </xf>
    <xf numFmtId="3" fontId="0" fillId="0" borderId="0" xfId="0" applyNumberFormat="1">
      <alignment vertical="center"/>
    </xf>
    <xf numFmtId="0" fontId="0" fillId="0" borderId="0" xfId="0" applyProtection="1">
      <alignment vertical="center"/>
      <protection locked="0"/>
    </xf>
    <xf numFmtId="180" fontId="34" fillId="0" borderId="0" xfId="1" applyNumberFormat="1" applyFont="1"/>
    <xf numFmtId="0" fontId="34" fillId="0" borderId="0" xfId="1" applyFont="1"/>
    <xf numFmtId="0" fontId="33" fillId="0" borderId="0" xfId="1" applyFont="1" applyAlignment="1">
      <alignment horizontal="left"/>
    </xf>
    <xf numFmtId="0" fontId="73" fillId="0" borderId="0" xfId="0" applyFont="1" applyAlignment="1">
      <alignment vertical="center" wrapText="1"/>
    </xf>
    <xf numFmtId="3" fontId="22" fillId="12" borderId="23" xfId="0" applyNumberFormat="1" applyFont="1" applyFill="1" applyBorder="1" applyAlignment="1">
      <alignment horizontal="center" vertical="center"/>
    </xf>
    <xf numFmtId="3" fontId="70" fillId="13" borderId="1" xfId="0" applyNumberFormat="1" applyFont="1" applyFill="1" applyBorder="1" applyAlignment="1">
      <alignment horizontal="center" vertical="center"/>
    </xf>
    <xf numFmtId="0" fontId="71" fillId="0" borderId="51" xfId="0" applyFont="1" applyBorder="1" applyAlignment="1">
      <alignment vertical="center" shrinkToFit="1"/>
    </xf>
    <xf numFmtId="0" fontId="0" fillId="0" borderId="53" xfId="0" applyBorder="1">
      <alignment vertical="center"/>
    </xf>
    <xf numFmtId="38" fontId="0" fillId="0" borderId="52" xfId="0" applyNumberFormat="1" applyBorder="1">
      <alignment vertical="center"/>
    </xf>
    <xf numFmtId="3" fontId="68" fillId="4" borderId="52" xfId="0" applyNumberFormat="1" applyFont="1" applyFill="1" applyBorder="1" applyAlignment="1">
      <alignment horizontal="right" vertical="center"/>
    </xf>
    <xf numFmtId="0" fontId="0" fillId="0" borderId="52" xfId="0" applyBorder="1">
      <alignment vertical="center"/>
    </xf>
    <xf numFmtId="0" fontId="0" fillId="0" borderId="45" xfId="0" applyBorder="1">
      <alignment vertical="center"/>
    </xf>
    <xf numFmtId="3" fontId="0" fillId="0" borderId="49" xfId="0" applyNumberFormat="1" applyBorder="1">
      <alignment vertical="center"/>
    </xf>
    <xf numFmtId="0" fontId="0" fillId="0" borderId="9" xfId="0" applyBorder="1">
      <alignment vertical="center"/>
    </xf>
    <xf numFmtId="3" fontId="0" fillId="0" borderId="9" xfId="0" applyNumberFormat="1" applyBorder="1">
      <alignment vertical="center"/>
    </xf>
    <xf numFmtId="0" fontId="0" fillId="0" borderId="33" xfId="0" applyBorder="1">
      <alignment vertical="center"/>
    </xf>
    <xf numFmtId="0" fontId="0" fillId="0" borderId="1" xfId="0" applyBorder="1">
      <alignment vertical="center"/>
    </xf>
    <xf numFmtId="0" fontId="38" fillId="0" borderId="0" xfId="0" applyFont="1" applyAlignment="1">
      <alignment horizontal="center" vertical="center"/>
    </xf>
    <xf numFmtId="0" fontId="46" fillId="0" borderId="2" xfId="0" applyFont="1" applyBorder="1" applyAlignment="1">
      <alignment horizontal="center" vertical="center"/>
    </xf>
    <xf numFmtId="0" fontId="3" fillId="0" borderId="0" xfId="3" applyFont="1" applyAlignment="1" applyProtection="1">
      <alignment vertical="center"/>
      <protection locked="0"/>
    </xf>
    <xf numFmtId="0" fontId="8" fillId="0" borderId="0" xfId="3" applyFont="1" applyAlignment="1" applyProtection="1">
      <alignment horizontal="left" vertical="center"/>
      <protection locked="0"/>
    </xf>
    <xf numFmtId="0" fontId="7" fillId="0" borderId="0" xfId="3" applyFont="1" applyAlignment="1" applyProtection="1">
      <alignment vertical="center"/>
      <protection locked="0"/>
    </xf>
    <xf numFmtId="0" fontId="66" fillId="0" borderId="0" xfId="3" applyFont="1" applyAlignment="1" applyProtection="1">
      <alignment vertical="center"/>
      <protection locked="0"/>
    </xf>
    <xf numFmtId="0" fontId="8" fillId="0" borderId="2" xfId="3" applyFont="1" applyBorder="1" applyAlignment="1" applyProtection="1">
      <alignment horizontal="right" vertical="center"/>
      <protection locked="0"/>
    </xf>
    <xf numFmtId="0" fontId="5" fillId="0" borderId="0" xfId="3" applyFont="1" applyAlignment="1" applyProtection="1">
      <alignment vertical="center"/>
      <protection locked="0"/>
    </xf>
    <xf numFmtId="0" fontId="2" fillId="0" borderId="0" xfId="3" applyFont="1" applyAlignment="1" applyProtection="1">
      <alignment horizontal="center" vertical="center"/>
      <protection locked="0"/>
    </xf>
    <xf numFmtId="0" fontId="12" fillId="4" borderId="16" xfId="3" applyFont="1" applyFill="1" applyBorder="1" applyAlignment="1" applyProtection="1">
      <alignment horizontal="center" vertical="center" shrinkToFit="1"/>
      <protection locked="0"/>
    </xf>
    <xf numFmtId="0" fontId="12" fillId="4" borderId="6" xfId="3" applyFont="1" applyFill="1" applyBorder="1" applyAlignment="1" applyProtection="1">
      <alignment horizontal="center" vertical="center"/>
      <protection locked="0"/>
    </xf>
    <xf numFmtId="0" fontId="11" fillId="4" borderId="1" xfId="3" applyFont="1" applyFill="1" applyBorder="1" applyAlignment="1" applyProtection="1">
      <alignment horizontal="center" vertical="center" shrinkToFit="1"/>
      <protection locked="0"/>
    </xf>
    <xf numFmtId="0" fontId="12"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protection locked="0"/>
    </xf>
    <xf numFmtId="0" fontId="12"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shrinkToFit="1"/>
      <protection locked="0"/>
    </xf>
    <xf numFmtId="177" fontId="15" fillId="4" borderId="1" xfId="4" applyNumberFormat="1" applyFont="1" applyFill="1" applyBorder="1" applyAlignment="1" applyProtection="1">
      <alignment horizontal="center" vertical="center" shrinkToFit="1"/>
      <protection locked="0"/>
    </xf>
    <xf numFmtId="0" fontId="6" fillId="4" borderId="12" xfId="3" applyFont="1" applyFill="1" applyBorder="1" applyAlignment="1" applyProtection="1">
      <alignment horizontal="center" vertical="center" wrapText="1"/>
      <protection locked="0"/>
    </xf>
    <xf numFmtId="0" fontId="6" fillId="4" borderId="12" xfId="3" applyFont="1" applyFill="1" applyBorder="1" applyAlignment="1" applyProtection="1">
      <alignment horizontal="center" vertical="center" shrinkToFit="1"/>
      <protection locked="0"/>
    </xf>
    <xf numFmtId="0" fontId="7" fillId="0" borderId="0" xfId="3" applyFont="1" applyAlignment="1" applyProtection="1">
      <alignment horizontal="center" vertical="center"/>
      <protection locked="0"/>
    </xf>
    <xf numFmtId="0" fontId="24" fillId="0" borderId="14" xfId="3" applyFont="1" applyBorder="1" applyAlignment="1" applyProtection="1">
      <alignment horizontal="center" vertical="center"/>
      <protection locked="0"/>
    </xf>
    <xf numFmtId="0" fontId="0" fillId="0" borderId="0" xfId="7" applyFont="1">
      <alignment vertical="center"/>
    </xf>
    <xf numFmtId="0" fontId="75" fillId="0" borderId="58" xfId="0" applyFont="1" applyBorder="1" applyAlignment="1">
      <alignment horizontal="center" vertical="center" wrapText="1" shrinkToFit="1"/>
    </xf>
    <xf numFmtId="0" fontId="27" fillId="0" borderId="2" xfId="1" applyFont="1" applyBorder="1" applyAlignment="1">
      <alignment horizontal="right"/>
    </xf>
    <xf numFmtId="178" fontId="26" fillId="0" borderId="22" xfId="1" applyNumberFormat="1" applyFont="1" applyBorder="1" applyAlignment="1">
      <alignment vertical="center" shrinkToFit="1"/>
    </xf>
    <xf numFmtId="0" fontId="27" fillId="8" borderId="2" xfId="1" applyFont="1" applyFill="1" applyBorder="1" applyAlignment="1">
      <alignment horizontal="center" shrinkToFit="1"/>
    </xf>
    <xf numFmtId="0" fontId="80" fillId="0" borderId="0" xfId="0" applyFont="1" applyAlignment="1">
      <alignment horizontal="left" vertical="center"/>
    </xf>
    <xf numFmtId="0" fontId="81" fillId="0" borderId="0" xfId="0" applyFont="1" applyAlignment="1">
      <alignment horizontal="left" vertical="center"/>
    </xf>
    <xf numFmtId="0" fontId="21" fillId="0" borderId="0" xfId="7" applyAlignment="1">
      <alignment horizontal="left" vertical="center"/>
    </xf>
    <xf numFmtId="0" fontId="20" fillId="0" borderId="3" xfId="7" applyFont="1" applyBorder="1" applyAlignment="1">
      <alignment horizontal="center" vertical="center"/>
    </xf>
    <xf numFmtId="0" fontId="20" fillId="0" borderId="4" xfId="7" applyFont="1" applyBorder="1" applyAlignment="1">
      <alignment horizontal="center" vertical="center"/>
    </xf>
    <xf numFmtId="0" fontId="20" fillId="0" borderId="5" xfId="7" applyFont="1" applyBorder="1" applyAlignment="1">
      <alignment horizontal="center" vertical="center"/>
    </xf>
    <xf numFmtId="0" fontId="20" fillId="0" borderId="44" xfId="7" applyFont="1" applyBorder="1" applyAlignment="1">
      <alignment horizontal="center" vertical="center"/>
    </xf>
    <xf numFmtId="0" fontId="20" fillId="0" borderId="13" xfId="7" applyFont="1" applyBorder="1" applyAlignment="1">
      <alignment horizontal="center" vertical="center"/>
    </xf>
    <xf numFmtId="0" fontId="20" fillId="0" borderId="14" xfId="7"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24" fillId="5" borderId="64" xfId="3" applyFont="1" applyFill="1" applyBorder="1" applyAlignment="1" applyProtection="1">
      <alignment horizontal="center" vertical="center"/>
      <protection locked="0"/>
    </xf>
    <xf numFmtId="0" fontId="24" fillId="0" borderId="42" xfId="3" applyFont="1" applyBorder="1" applyAlignment="1" applyProtection="1">
      <alignment horizontal="center" vertical="center"/>
      <protection locked="0"/>
    </xf>
    <xf numFmtId="3" fontId="22" fillId="13" borderId="23" xfId="0" applyNumberFormat="1" applyFont="1" applyFill="1" applyBorder="1" applyAlignment="1">
      <alignment horizontal="center" vertical="center"/>
    </xf>
    <xf numFmtId="0" fontId="7" fillId="0" borderId="0" xfId="3" applyFont="1" applyAlignment="1">
      <alignment horizontal="center" vertical="center"/>
    </xf>
    <xf numFmtId="0" fontId="56" fillId="0" borderId="1" xfId="3" applyFont="1" applyBorder="1" applyAlignment="1">
      <alignment horizontal="center" vertical="center" shrinkToFit="1"/>
    </xf>
    <xf numFmtId="0" fontId="76" fillId="0" borderId="0" xfId="0" applyFont="1" applyAlignment="1">
      <alignment vertical="center" wrapText="1"/>
    </xf>
    <xf numFmtId="0" fontId="3" fillId="0" borderId="0" xfId="3" applyFont="1" applyAlignment="1" applyProtection="1">
      <alignment horizontal="center" vertical="center"/>
      <protection locked="0"/>
    </xf>
    <xf numFmtId="0" fontId="0" fillId="13" borderId="23" xfId="0" applyFill="1" applyBorder="1" applyAlignment="1">
      <alignment horizontal="center" vertical="center" wrapText="1"/>
    </xf>
    <xf numFmtId="0" fontId="0" fillId="0" borderId="9" xfId="0" applyBorder="1" applyAlignment="1">
      <alignment vertical="center" wrapText="1"/>
    </xf>
    <xf numFmtId="0" fontId="0" fillId="0" borderId="1" xfId="0" applyBorder="1" applyAlignment="1">
      <alignment horizontal="center" vertical="center"/>
    </xf>
    <xf numFmtId="0" fontId="0" fillId="0" borderId="65" xfId="0" applyBorder="1">
      <alignment vertical="center"/>
    </xf>
    <xf numFmtId="0" fontId="83" fillId="15" borderId="66" xfId="0" applyFont="1" applyFill="1" applyBorder="1" applyAlignment="1">
      <alignment horizontal="center" vertical="center"/>
    </xf>
    <xf numFmtId="0" fontId="83" fillId="15" borderId="67" xfId="0" applyFont="1" applyFill="1" applyBorder="1" applyAlignment="1">
      <alignment horizontal="center" vertical="center"/>
    </xf>
    <xf numFmtId="0" fontId="86" fillId="6" borderId="9" xfId="0" applyFont="1" applyFill="1" applyBorder="1">
      <alignment vertical="center"/>
    </xf>
    <xf numFmtId="0" fontId="86" fillId="6" borderId="9" xfId="0" applyFont="1" applyFill="1" applyBorder="1" applyAlignment="1">
      <alignment vertical="center" wrapText="1"/>
    </xf>
    <xf numFmtId="0" fontId="86" fillId="6" borderId="43" xfId="0" applyFont="1" applyFill="1" applyBorder="1" applyAlignment="1">
      <alignment vertical="center" wrapText="1"/>
    </xf>
    <xf numFmtId="0" fontId="86" fillId="6" borderId="1" xfId="0" applyFont="1" applyFill="1" applyBorder="1">
      <alignment vertical="center"/>
    </xf>
    <xf numFmtId="0" fontId="86" fillId="6" borderId="1" xfId="0" applyFont="1" applyFill="1" applyBorder="1" applyAlignment="1">
      <alignment vertical="center" wrapText="1"/>
    </xf>
    <xf numFmtId="0" fontId="86" fillId="6" borderId="12" xfId="0" applyFont="1" applyFill="1" applyBorder="1" applyAlignment="1">
      <alignment vertical="center" wrapText="1"/>
    </xf>
    <xf numFmtId="0" fontId="86" fillId="6" borderId="13" xfId="0" applyFont="1" applyFill="1" applyBorder="1">
      <alignment vertical="center"/>
    </xf>
    <xf numFmtId="0" fontId="86" fillId="6" borderId="13" xfId="0" applyFont="1" applyFill="1" applyBorder="1" applyAlignment="1">
      <alignment vertical="center" wrapText="1"/>
    </xf>
    <xf numFmtId="0" fontId="86" fillId="6" borderId="14" xfId="0" applyFont="1" applyFill="1" applyBorder="1" applyAlignment="1">
      <alignment vertical="center" wrapText="1"/>
    </xf>
    <xf numFmtId="0" fontId="70" fillId="14" borderId="68" xfId="0" applyFont="1" applyFill="1" applyBorder="1" applyAlignment="1">
      <alignment horizontal="center" vertical="center"/>
    </xf>
    <xf numFmtId="0" fontId="36" fillId="14" borderId="10" xfId="0" applyFont="1" applyFill="1" applyBorder="1" applyAlignment="1">
      <alignment horizontal="center" vertical="center"/>
    </xf>
    <xf numFmtId="0" fontId="36" fillId="14" borderId="44" xfId="0" applyFont="1" applyFill="1" applyBorder="1" applyAlignment="1">
      <alignment horizontal="center" vertical="center"/>
    </xf>
    <xf numFmtId="0" fontId="87" fillId="14" borderId="27" xfId="0" applyFont="1" applyFill="1" applyBorder="1" applyAlignment="1">
      <alignment horizontal="center" vertical="center" wrapText="1"/>
    </xf>
    <xf numFmtId="0" fontId="87" fillId="14" borderId="26" xfId="0" applyFont="1" applyFill="1" applyBorder="1" applyAlignment="1">
      <alignment horizontal="center" vertical="center" wrapText="1"/>
    </xf>
    <xf numFmtId="0" fontId="87" fillId="14" borderId="31" xfId="0" applyFont="1" applyFill="1" applyBorder="1" applyAlignment="1">
      <alignment horizontal="center" vertical="center" wrapText="1"/>
    </xf>
    <xf numFmtId="0" fontId="87" fillId="14" borderId="29" xfId="0" applyFont="1" applyFill="1" applyBorder="1" applyAlignment="1">
      <alignment horizontal="center" vertical="center" wrapText="1"/>
    </xf>
    <xf numFmtId="0" fontId="88" fillId="6" borderId="29" xfId="0" applyFont="1" applyFill="1" applyBorder="1" applyAlignment="1">
      <alignment horizontal="center" vertical="center" wrapText="1"/>
    </xf>
    <xf numFmtId="0" fontId="87" fillId="6" borderId="38" xfId="0" applyFont="1" applyFill="1" applyBorder="1" applyAlignment="1">
      <alignment horizontal="center" vertical="center" wrapText="1"/>
    </xf>
    <xf numFmtId="0" fontId="88" fillId="6" borderId="31" xfId="0" applyFont="1" applyFill="1" applyBorder="1" applyAlignment="1">
      <alignment horizontal="center" vertical="center" wrapText="1"/>
    </xf>
    <xf numFmtId="0" fontId="88" fillId="6" borderId="59" xfId="0" applyFont="1" applyFill="1" applyBorder="1" applyAlignment="1">
      <alignment horizontal="center" vertical="center" wrapText="1"/>
    </xf>
    <xf numFmtId="0" fontId="88" fillId="6" borderId="39" xfId="0" applyFont="1" applyFill="1" applyBorder="1" applyAlignment="1">
      <alignment horizontal="center" vertical="center" wrapText="1"/>
    </xf>
    <xf numFmtId="0" fontId="88" fillId="6" borderId="58" xfId="0" applyFont="1" applyFill="1" applyBorder="1" applyAlignment="1">
      <alignment horizontal="center" vertical="center" wrapText="1"/>
    </xf>
    <xf numFmtId="0" fontId="87" fillId="6" borderId="58" xfId="0" applyFont="1" applyFill="1" applyBorder="1" applyAlignment="1">
      <alignment horizontal="center" vertical="center" wrapText="1"/>
    </xf>
    <xf numFmtId="0" fontId="89" fillId="6" borderId="31" xfId="0" applyFont="1" applyFill="1" applyBorder="1" applyAlignment="1">
      <alignment horizontal="center" vertical="center" wrapText="1"/>
    </xf>
    <xf numFmtId="0" fontId="87" fillId="6" borderId="31" xfId="0" applyFont="1" applyFill="1" applyBorder="1" applyAlignment="1">
      <alignment horizontal="center" vertical="center" wrapText="1"/>
    </xf>
    <xf numFmtId="0" fontId="89" fillId="6" borderId="58" xfId="0" applyFont="1" applyFill="1" applyBorder="1" applyAlignment="1">
      <alignment horizontal="center" vertical="center" wrapText="1"/>
    </xf>
    <xf numFmtId="0" fontId="87" fillId="6" borderId="39" xfId="0" applyFont="1" applyFill="1" applyBorder="1" applyAlignment="1">
      <alignment horizontal="left" vertical="center" wrapText="1"/>
    </xf>
    <xf numFmtId="0" fontId="90" fillId="6" borderId="31" xfId="0" applyFont="1" applyFill="1" applyBorder="1" applyAlignment="1">
      <alignment horizontal="center" vertical="center" wrapText="1"/>
    </xf>
    <xf numFmtId="0" fontId="87" fillId="6" borderId="39" xfId="0" applyFont="1" applyFill="1" applyBorder="1" applyAlignment="1">
      <alignment horizontal="center" vertical="center" wrapText="1"/>
    </xf>
    <xf numFmtId="0" fontId="6" fillId="4" borderId="33" xfId="3" applyFont="1" applyFill="1" applyBorder="1" applyAlignment="1" applyProtection="1">
      <alignment horizontal="center" vertical="center" wrapText="1"/>
      <protection locked="0"/>
    </xf>
    <xf numFmtId="0" fontId="6" fillId="4" borderId="68" xfId="3" applyFont="1" applyFill="1" applyBorder="1" applyAlignment="1" applyProtection="1">
      <alignment horizontal="center" vertical="center" shrinkToFit="1"/>
      <protection locked="0"/>
    </xf>
    <xf numFmtId="0" fontId="6" fillId="4" borderId="10" xfId="3" applyFont="1" applyFill="1" applyBorder="1" applyAlignment="1" applyProtection="1">
      <alignment horizontal="center" vertical="center" shrinkToFit="1"/>
      <protection locked="0"/>
    </xf>
    <xf numFmtId="0" fontId="24" fillId="0" borderId="44" xfId="3" applyFont="1" applyBorder="1" applyAlignment="1" applyProtection="1">
      <alignment horizontal="center" vertical="center"/>
      <protection locked="0"/>
    </xf>
    <xf numFmtId="0" fontId="20" fillId="0" borderId="0" xfId="0" applyFont="1" applyAlignment="1">
      <alignment horizontal="center" vertical="center" shrinkToFit="1"/>
    </xf>
    <xf numFmtId="0" fontId="20" fillId="0" borderId="0" xfId="0" applyFont="1" applyAlignment="1">
      <alignment vertical="center" shrinkToFit="1"/>
    </xf>
    <xf numFmtId="0" fontId="0" fillId="0" borderId="1" xfId="0" applyBorder="1" applyAlignment="1">
      <alignment vertical="center" shrinkToFit="1"/>
    </xf>
    <xf numFmtId="0" fontId="21" fillId="0" borderId="0" xfId="27">
      <alignment vertical="center"/>
    </xf>
    <xf numFmtId="0" fontId="21" fillId="0" borderId="1" xfId="27" applyBorder="1">
      <alignment vertical="center"/>
    </xf>
    <xf numFmtId="0" fontId="29" fillId="0" borderId="21" xfId="1" applyFont="1" applyBorder="1" applyAlignment="1">
      <alignment horizontal="center" vertical="center"/>
    </xf>
    <xf numFmtId="0" fontId="29" fillId="0" borderId="33" xfId="1" applyFont="1" applyBorder="1" applyAlignment="1">
      <alignment horizontal="center" vertical="center"/>
    </xf>
    <xf numFmtId="178" fontId="26" fillId="0" borderId="6" xfId="1" applyNumberFormat="1" applyFont="1" applyBorder="1" applyAlignment="1">
      <alignment vertical="center" shrinkToFit="1"/>
    </xf>
    <xf numFmtId="0" fontId="40" fillId="0" borderId="9" xfId="0" applyFont="1" applyBorder="1" applyAlignment="1">
      <alignment horizontal="left" vertical="center" shrinkToFit="1"/>
    </xf>
    <xf numFmtId="0" fontId="40" fillId="0" borderId="41" xfId="0" applyFont="1" applyBorder="1" applyAlignment="1">
      <alignment horizontal="left" vertical="center" shrinkToFit="1"/>
    </xf>
    <xf numFmtId="182" fontId="39" fillId="0" borderId="9" xfId="0" applyNumberFormat="1" applyFont="1" applyBorder="1" applyAlignment="1">
      <alignment horizontal="center" vertical="center" shrinkToFit="1"/>
    </xf>
    <xf numFmtId="181" fontId="39" fillId="0" borderId="9" xfId="0" applyNumberFormat="1" applyFont="1" applyBorder="1" applyAlignment="1">
      <alignment horizontal="right" vertical="center" shrinkToFit="1"/>
    </xf>
    <xf numFmtId="181" fontId="39" fillId="3" borderId="9" xfId="0" applyNumberFormat="1" applyFont="1" applyFill="1" applyBorder="1" applyAlignment="1" applyProtection="1">
      <alignment horizontal="right" vertical="center" shrinkToFit="1"/>
      <protection locked="0"/>
    </xf>
    <xf numFmtId="181" fontId="39" fillId="0" borderId="9" xfId="0" applyNumberFormat="1" applyFont="1" applyBorder="1" applyAlignment="1">
      <alignment vertical="center" shrinkToFit="1"/>
    </xf>
    <xf numFmtId="183" fontId="39" fillId="0" borderId="9" xfId="0" applyNumberFormat="1" applyFont="1" applyBorder="1" applyAlignment="1">
      <alignment vertical="center" shrinkToFit="1"/>
    </xf>
    <xf numFmtId="181" fontId="39" fillId="3" borderId="7" xfId="0" applyNumberFormat="1" applyFont="1" applyFill="1" applyBorder="1" applyAlignment="1" applyProtection="1">
      <alignment horizontal="right" vertical="center" shrinkToFit="1"/>
      <protection locked="0"/>
    </xf>
    <xf numFmtId="181" fontId="39" fillId="0" borderId="7" xfId="0" applyNumberFormat="1" applyFont="1" applyBorder="1" applyAlignment="1">
      <alignment horizontal="right" vertical="center" shrinkToFit="1"/>
    </xf>
    <xf numFmtId="181" fontId="39" fillId="0" borderId="7" xfId="0" applyNumberFormat="1" applyFont="1" applyBorder="1" applyAlignment="1">
      <alignment vertical="center" shrinkToFit="1"/>
    </xf>
    <xf numFmtId="183" fontId="39" fillId="0" borderId="7" xfId="0" applyNumberFormat="1" applyFont="1" applyBorder="1" applyAlignment="1">
      <alignment vertical="center" shrinkToFit="1"/>
    </xf>
    <xf numFmtId="182" fontId="39" fillId="0" borderId="7" xfId="0" applyNumberFormat="1" applyFont="1" applyBorder="1" applyAlignment="1">
      <alignment horizontal="center" vertical="center" shrinkToFit="1"/>
    </xf>
    <xf numFmtId="182" fontId="39" fillId="0" borderId="76" xfId="0" applyNumberFormat="1" applyFont="1" applyBorder="1" applyAlignment="1">
      <alignment horizontal="center" vertical="center" shrinkToFit="1"/>
    </xf>
    <xf numFmtId="182" fontId="39" fillId="0" borderId="75" xfId="0" applyNumberFormat="1" applyFont="1" applyBorder="1" applyAlignment="1">
      <alignment horizontal="center" vertical="center" shrinkToFit="1"/>
    </xf>
    <xf numFmtId="0" fontId="7" fillId="0" borderId="0" xfId="3" applyFont="1" applyAlignment="1">
      <alignment horizontal="center" vertical="center" shrinkToFit="1"/>
    </xf>
    <xf numFmtId="0" fontId="92" fillId="6" borderId="39" xfId="0" applyFont="1" applyFill="1" applyBorder="1" applyAlignment="1">
      <alignment horizontal="center" vertical="center" wrapText="1"/>
    </xf>
    <xf numFmtId="0" fontId="27" fillId="9" borderId="23" xfId="1" applyFont="1" applyFill="1" applyBorder="1" applyAlignment="1">
      <alignment horizontal="center" vertical="center"/>
    </xf>
    <xf numFmtId="0" fontId="27" fillId="9" borderId="9" xfId="1" applyFont="1" applyFill="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25" fillId="13" borderId="1" xfId="12" applyNumberFormat="1" applyFont="1" applyFill="1" applyBorder="1" applyAlignment="1" applyProtection="1">
      <alignment horizontal="center" vertical="center" shrinkToFit="1"/>
      <protection locked="0"/>
    </xf>
    <xf numFmtId="0" fontId="8" fillId="0" borderId="0" xfId="3" applyFont="1" applyAlignment="1">
      <alignment horizontal="left" vertical="center"/>
    </xf>
    <xf numFmtId="0" fontId="7" fillId="0" borderId="0" xfId="3" applyFont="1" applyAlignment="1">
      <alignment vertical="center"/>
    </xf>
    <xf numFmtId="0" fontId="66" fillId="0" borderId="0" xfId="3" applyFont="1" applyAlignment="1">
      <alignment vertical="center"/>
    </xf>
    <xf numFmtId="0" fontId="8" fillId="0" borderId="2" xfId="3" applyFont="1" applyBorder="1" applyAlignment="1">
      <alignment horizontal="right" vertical="center"/>
    </xf>
    <xf numFmtId="0" fontId="0" fillId="0" borderId="0" xfId="3" applyFont="1" applyAlignment="1">
      <alignment vertical="center" shrinkToFit="1"/>
    </xf>
    <xf numFmtId="0" fontId="25" fillId="0" borderId="0" xfId="3" applyFont="1" applyAlignment="1">
      <alignment horizontal="center" shrinkToFit="1"/>
    </xf>
    <xf numFmtId="0" fontId="8" fillId="0" borderId="0" xfId="3" applyFont="1" applyAlignment="1">
      <alignment horizontal="right" vertical="center"/>
    </xf>
    <xf numFmtId="0" fontId="0" fillId="0" borderId="0" xfId="3" applyFont="1" applyAlignment="1">
      <alignment horizontal="center" vertical="center" shrinkToFit="1"/>
    </xf>
    <xf numFmtId="0" fontId="5" fillId="0" borderId="0" xfId="3" applyFont="1" applyAlignment="1">
      <alignment vertical="center"/>
    </xf>
    <xf numFmtId="0" fontId="5" fillId="0" borderId="15" xfId="3" applyFont="1" applyBorder="1" applyAlignment="1">
      <alignment horizontal="left" vertical="center" wrapText="1"/>
    </xf>
    <xf numFmtId="0" fontId="5" fillId="0" borderId="0" xfId="3" applyFont="1" applyAlignment="1">
      <alignment horizontal="left" vertical="center" wrapText="1"/>
    </xf>
    <xf numFmtId="0" fontId="2" fillId="0" borderId="0" xfId="3" applyFont="1" applyAlignment="1">
      <alignment horizontal="center" vertical="center"/>
    </xf>
    <xf numFmtId="14" fontId="2" fillId="0" borderId="0" xfId="3" applyNumberFormat="1" applyFont="1" applyAlignment="1">
      <alignment horizontal="center" vertical="center"/>
    </xf>
    <xf numFmtId="14" fontId="2" fillId="0" borderId="0" xfId="3" applyNumberFormat="1" applyFont="1" applyAlignment="1">
      <alignment horizontal="center" vertical="center" shrinkToFit="1"/>
    </xf>
    <xf numFmtId="0" fontId="2" fillId="0" borderId="0" xfId="3" applyFont="1" applyAlignment="1">
      <alignment horizontal="left" vertical="center"/>
    </xf>
    <xf numFmtId="176" fontId="7" fillId="2" borderId="1" xfId="3" applyNumberFormat="1" applyFont="1" applyFill="1" applyBorder="1" applyAlignment="1">
      <alignment horizontal="center" vertical="center"/>
    </xf>
    <xf numFmtId="0" fontId="7" fillId="9" borderId="1" xfId="3" applyFont="1" applyFill="1" applyBorder="1" applyAlignment="1">
      <alignment horizontal="center" vertical="center" shrinkToFit="1"/>
    </xf>
    <xf numFmtId="176" fontId="7" fillId="9" borderId="1" xfId="3" applyNumberFormat="1" applyFont="1" applyFill="1" applyBorder="1" applyAlignment="1">
      <alignment horizontal="center" vertical="center"/>
    </xf>
    <xf numFmtId="0" fontId="5" fillId="0" borderId="0" xfId="3" applyFont="1" applyAlignment="1">
      <alignment horizontal="center" vertical="center" wrapText="1"/>
    </xf>
    <xf numFmtId="0" fontId="7" fillId="0" borderId="10" xfId="3" applyFont="1" applyBorder="1" applyAlignment="1">
      <alignment horizontal="center" vertical="center" shrinkToFit="1"/>
    </xf>
    <xf numFmtId="0" fontId="24" fillId="5" borderId="64" xfId="3" applyFont="1" applyFill="1" applyBorder="1" applyAlignment="1">
      <alignment horizontal="center" vertical="center"/>
    </xf>
    <xf numFmtId="0" fontId="24" fillId="0" borderId="15" xfId="3" applyFont="1" applyBorder="1" applyAlignment="1">
      <alignment horizontal="center" vertical="center"/>
    </xf>
    <xf numFmtId="0" fontId="24" fillId="0" borderId="0" xfId="3" applyFont="1" applyAlignment="1">
      <alignment horizontal="center" vertical="center"/>
    </xf>
    <xf numFmtId="0" fontId="17" fillId="0" borderId="1" xfId="12" applyNumberFormat="1" applyFont="1" applyBorder="1" applyAlignment="1" applyProtection="1">
      <alignment horizontal="center" vertical="center" shrinkToFit="1"/>
    </xf>
    <xf numFmtId="38" fontId="17" fillId="0" borderId="1" xfId="12" applyFont="1" applyBorder="1" applyAlignment="1" applyProtection="1">
      <alignment horizontal="center" vertical="center" shrinkToFit="1"/>
    </xf>
    <xf numFmtId="0" fontId="11" fillId="0" borderId="19" xfId="3" applyFont="1" applyBorder="1" applyAlignment="1">
      <alignment horizontal="center" vertical="center"/>
    </xf>
    <xf numFmtId="0" fontId="11" fillId="0" borderId="18" xfId="3" applyFont="1" applyBorder="1" applyAlignment="1">
      <alignment horizontal="center" vertical="center"/>
    </xf>
    <xf numFmtId="0" fontId="11" fillId="0" borderId="13" xfId="3" applyFont="1" applyBorder="1" applyAlignment="1">
      <alignment horizontal="center" vertical="center"/>
    </xf>
    <xf numFmtId="0" fontId="7" fillId="0" borderId="13" xfId="3" applyFont="1" applyBorder="1" applyAlignment="1">
      <alignment horizontal="center" vertical="center"/>
    </xf>
    <xf numFmtId="177" fontId="7" fillId="0" borderId="13" xfId="3" applyNumberFormat="1" applyFont="1" applyBorder="1" applyAlignment="1">
      <alignment horizontal="center" vertical="center"/>
    </xf>
    <xf numFmtId="177" fontId="15" fillId="0" borderId="13" xfId="4" applyNumberFormat="1" applyFont="1" applyBorder="1" applyAlignment="1">
      <alignment horizontal="center" vertical="center" shrinkToFit="1"/>
    </xf>
    <xf numFmtId="0" fontId="7" fillId="0" borderId="47" xfId="3" applyFont="1" applyBorder="1" applyAlignment="1">
      <alignment horizontal="center" vertical="center" wrapText="1"/>
    </xf>
    <xf numFmtId="0" fontId="24" fillId="0" borderId="13" xfId="3" applyFont="1" applyBorder="1" applyAlignment="1">
      <alignment horizontal="center" vertical="center"/>
    </xf>
    <xf numFmtId="0" fontId="24" fillId="0" borderId="14" xfId="3" applyFont="1" applyBorder="1" applyAlignment="1">
      <alignment horizontal="center" vertical="center"/>
    </xf>
    <xf numFmtId="0" fontId="24" fillId="0" borderId="42" xfId="3" applyFont="1" applyBorder="1" applyAlignment="1">
      <alignment horizontal="center" vertical="center"/>
    </xf>
    <xf numFmtId="0" fontId="65" fillId="0" borderId="0" xfId="3" applyFont="1" applyAlignment="1">
      <alignment horizontal="center" vertical="center" shrinkToFit="1"/>
    </xf>
    <xf numFmtId="0" fontId="25" fillId="0" borderId="0" xfId="3" applyFont="1" applyAlignment="1">
      <alignment horizontal="center" vertical="center" shrinkToFit="1"/>
    </xf>
    <xf numFmtId="0" fontId="7" fillId="0" borderId="0" xfId="3" applyFont="1" applyAlignment="1">
      <alignment horizontal="left" vertical="center"/>
    </xf>
    <xf numFmtId="0" fontId="0" fillId="4" borderId="0" xfId="0" applyFill="1" applyAlignment="1">
      <alignment horizontal="center" vertical="center" shrinkToFit="1"/>
    </xf>
    <xf numFmtId="0" fontId="0" fillId="4" borderId="0" xfId="0" applyFill="1" applyAlignment="1">
      <alignment vertical="center" shrinkToFit="1"/>
    </xf>
    <xf numFmtId="0" fontId="14" fillId="0" borderId="0" xfId="3" applyFont="1" applyAlignment="1">
      <alignment horizontal="left" vertical="center" shrinkToFit="1"/>
    </xf>
    <xf numFmtId="0" fontId="7" fillId="0" borderId="0" xfId="3" applyFont="1" applyAlignment="1">
      <alignment horizontal="left" vertical="center" wrapText="1"/>
    </xf>
    <xf numFmtId="0" fontId="20" fillId="4" borderId="0" xfId="0" applyFont="1" applyFill="1" applyAlignment="1">
      <alignment horizontal="center" vertical="center" shrinkToFit="1"/>
    </xf>
    <xf numFmtId="0" fontId="20" fillId="4" borderId="0" xfId="0" applyFont="1" applyFill="1" applyAlignment="1">
      <alignment vertical="center" shrinkToFit="1"/>
    </xf>
    <xf numFmtId="0" fontId="14" fillId="0" borderId="0" xfId="3" applyFont="1" applyAlignment="1">
      <alignment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19" fillId="0" borderId="0" xfId="0" applyFont="1" applyAlignment="1">
      <alignment horizontal="center" vertical="center" shrinkToFit="1"/>
    </xf>
    <xf numFmtId="0" fontId="16" fillId="0" borderId="0" xfId="0" applyFont="1" applyAlignment="1">
      <alignment horizontal="center" vertical="center" wrapText="1" shrinkToFit="1"/>
    </xf>
    <xf numFmtId="0" fontId="18" fillId="0" borderId="0" xfId="0" applyFont="1" applyAlignment="1">
      <alignment vertical="center" shrinkToFit="1"/>
    </xf>
    <xf numFmtId="0" fontId="22" fillId="0" borderId="0" xfId="0" applyFont="1">
      <alignment vertical="center"/>
    </xf>
    <xf numFmtId="0" fontId="17" fillId="0" borderId="0" xfId="12" applyNumberFormat="1" applyFont="1" applyBorder="1" applyAlignment="1" applyProtection="1">
      <alignment horizontal="center" vertical="center" shrinkToFit="1"/>
    </xf>
    <xf numFmtId="176" fontId="7" fillId="0" borderId="0" xfId="3" applyNumberFormat="1" applyFont="1" applyAlignment="1">
      <alignment horizontal="center" vertical="center"/>
    </xf>
    <xf numFmtId="0" fontId="0" fillId="0" borderId="78" xfId="0" applyBorder="1">
      <alignment vertical="center"/>
    </xf>
    <xf numFmtId="38" fontId="0" fillId="0" borderId="79" xfId="0" applyNumberFormat="1" applyBorder="1">
      <alignment vertical="center"/>
    </xf>
    <xf numFmtId="3" fontId="68" fillId="4" borderId="79" xfId="0" applyNumberFormat="1" applyFont="1" applyFill="1" applyBorder="1" applyAlignment="1">
      <alignment horizontal="right" vertical="center"/>
    </xf>
    <xf numFmtId="0" fontId="0" fillId="0" borderId="79" xfId="0" applyBorder="1">
      <alignment vertical="center"/>
    </xf>
    <xf numFmtId="3" fontId="68" fillId="4" borderId="52" xfId="0" applyNumberFormat="1" applyFont="1" applyFill="1" applyBorder="1" applyAlignment="1" applyProtection="1">
      <alignment horizontal="right" vertical="center"/>
      <protection locked="0"/>
    </xf>
    <xf numFmtId="3" fontId="68" fillId="4" borderId="79" xfId="0" applyNumberFormat="1" applyFont="1" applyFill="1" applyBorder="1" applyAlignment="1" applyProtection="1">
      <alignment horizontal="right" vertical="center"/>
      <protection locked="0"/>
    </xf>
    <xf numFmtId="0" fontId="27" fillId="0" borderId="0" xfId="1" applyFont="1" applyAlignment="1">
      <alignment vertical="center" shrinkToFit="1"/>
    </xf>
    <xf numFmtId="0" fontId="25" fillId="6" borderId="1" xfId="12" applyNumberFormat="1" applyFont="1" applyFill="1" applyBorder="1" applyAlignment="1" applyProtection="1">
      <alignment horizontal="center" vertical="center" shrinkToFit="1"/>
      <protection locked="0"/>
    </xf>
    <xf numFmtId="0" fontId="94" fillId="16" borderId="0" xfId="7" applyFont="1" applyFill="1">
      <alignment vertical="center"/>
    </xf>
    <xf numFmtId="0" fontId="0" fillId="16" borderId="0" xfId="7" applyFont="1" applyFill="1">
      <alignment vertical="center"/>
    </xf>
    <xf numFmtId="0" fontId="21" fillId="16" borderId="0" xfId="7" applyFill="1">
      <alignment vertical="center"/>
    </xf>
    <xf numFmtId="0" fontId="69" fillId="0" borderId="0" xfId="7" applyFont="1" applyAlignment="1">
      <alignment vertical="center" wrapText="1"/>
    </xf>
    <xf numFmtId="0" fontId="83" fillId="0" borderId="0" xfId="7" applyFont="1">
      <alignment vertical="center"/>
    </xf>
    <xf numFmtId="0" fontId="95" fillId="0" borderId="0" xfId="7" applyFont="1">
      <alignment vertical="center"/>
    </xf>
    <xf numFmtId="0" fontId="96" fillId="0" borderId="0" xfId="7" applyFont="1">
      <alignment vertical="center"/>
    </xf>
    <xf numFmtId="0" fontId="61" fillId="0" borderId="0" xfId="7" applyFont="1">
      <alignment vertical="center"/>
    </xf>
    <xf numFmtId="0" fontId="20" fillId="0" borderId="0" xfId="7" applyFont="1" applyAlignment="1">
      <alignment horizontal="center" vertical="center"/>
    </xf>
    <xf numFmtId="186" fontId="98" fillId="0" borderId="59" xfId="7" applyNumberFormat="1" applyFont="1" applyBorder="1" applyProtection="1">
      <alignment vertical="center"/>
      <protection locked="0"/>
    </xf>
    <xf numFmtId="186" fontId="98" fillId="0" borderId="60" xfId="7" applyNumberFormat="1" applyFont="1" applyBorder="1" applyProtection="1">
      <alignment vertical="center"/>
      <protection locked="0"/>
    </xf>
    <xf numFmtId="0" fontId="93" fillId="0" borderId="58" xfId="7" applyFont="1" applyBorder="1" applyAlignment="1">
      <alignment horizontal="center" vertical="center" shrinkToFit="1"/>
    </xf>
    <xf numFmtId="0" fontId="77" fillId="0" borderId="0" xfId="7" applyFont="1">
      <alignment vertical="center"/>
    </xf>
    <xf numFmtId="0" fontId="78" fillId="0" borderId="0" xfId="7" applyFont="1" applyAlignment="1">
      <alignment horizontal="center" vertical="center" shrinkToFit="1"/>
    </xf>
    <xf numFmtId="186" fontId="68" fillId="0" borderId="0" xfId="7" applyNumberFormat="1" applyFont="1" applyAlignment="1" applyProtection="1">
      <alignment horizontal="center" vertical="center"/>
      <protection locked="0"/>
    </xf>
    <xf numFmtId="180" fontId="79" fillId="0" borderId="0" xfId="7" applyNumberFormat="1" applyFont="1" applyAlignment="1" applyProtection="1">
      <alignment horizontal="center" vertical="center"/>
      <protection locked="0"/>
    </xf>
    <xf numFmtId="0" fontId="82" fillId="0" borderId="0" xfId="7" applyFont="1">
      <alignment vertical="center"/>
    </xf>
    <xf numFmtId="0" fontId="36" fillId="0" borderId="59" xfId="7" applyFont="1" applyBorder="1">
      <alignment vertical="center"/>
    </xf>
    <xf numFmtId="0" fontId="21" fillId="0" borderId="60" xfId="7" applyBorder="1">
      <alignment vertical="center"/>
    </xf>
    <xf numFmtId="0" fontId="21" fillId="0" borderId="61" xfId="7" applyBorder="1">
      <alignment vertical="center"/>
    </xf>
    <xf numFmtId="0" fontId="0" fillId="0" borderId="68" xfId="7" applyFont="1" applyBorder="1">
      <alignment vertical="center"/>
    </xf>
    <xf numFmtId="49" fontId="21" fillId="0" borderId="9" xfId="7" applyNumberFormat="1" applyBorder="1" applyProtection="1">
      <alignment vertical="center"/>
      <protection locked="0"/>
    </xf>
    <xf numFmtId="0" fontId="0" fillId="0" borderId="36" xfId="7" applyFont="1" applyBorder="1">
      <alignment vertical="center"/>
    </xf>
    <xf numFmtId="0" fontId="0" fillId="0" borderId="0" xfId="7" applyFont="1" applyAlignment="1">
      <alignment vertical="center" wrapText="1"/>
    </xf>
    <xf numFmtId="0" fontId="0" fillId="0" borderId="31" xfId="7" applyFont="1" applyBorder="1">
      <alignment vertical="center"/>
    </xf>
    <xf numFmtId="0" fontId="2" fillId="0" borderId="1" xfId="1" applyBorder="1" applyAlignment="1">
      <alignment horizontal="right"/>
    </xf>
    <xf numFmtId="3" fontId="2" fillId="0" borderId="1" xfId="1" applyNumberFormat="1" applyBorder="1"/>
    <xf numFmtId="0" fontId="86" fillId="6" borderId="12" xfId="0" applyFont="1" applyFill="1" applyBorder="1" applyAlignment="1">
      <alignment horizontal="left" vertical="center" wrapText="1"/>
    </xf>
    <xf numFmtId="38" fontId="56" fillId="0" borderId="1" xfId="12" quotePrefix="1" applyFont="1" applyBorder="1" applyAlignment="1" applyProtection="1">
      <alignment horizontal="center" vertical="center" shrinkToFit="1"/>
    </xf>
    <xf numFmtId="0" fontId="69" fillId="16" borderId="0" xfId="7" applyFont="1" applyFill="1" applyAlignment="1">
      <alignment vertical="center" wrapText="1"/>
    </xf>
    <xf numFmtId="0" fontId="20" fillId="0" borderId="0" xfId="0" applyFont="1">
      <alignment vertical="center"/>
    </xf>
    <xf numFmtId="0" fontId="109" fillId="18" borderId="83" xfId="8" applyFont="1" applyFill="1" applyBorder="1" applyAlignment="1" applyProtection="1">
      <alignment horizontal="center" vertical="top" textRotation="255" wrapText="1"/>
      <protection locked="0"/>
    </xf>
    <xf numFmtId="0" fontId="109" fillId="9" borderId="83" xfId="8" applyFont="1" applyFill="1" applyBorder="1" applyAlignment="1" applyProtection="1">
      <alignment horizontal="center" vertical="top" textRotation="255" wrapText="1"/>
      <protection locked="0"/>
    </xf>
    <xf numFmtId="3" fontId="59" fillId="2" borderId="83" xfId="12" applyNumberFormat="1" applyFont="1" applyFill="1" applyBorder="1" applyAlignment="1" applyProtection="1">
      <alignment horizontal="center" vertical="top" textRotation="255" wrapText="1"/>
      <protection locked="0"/>
    </xf>
    <xf numFmtId="3" fontId="110" fillId="18" borderId="83" xfId="12" applyNumberFormat="1" applyFont="1" applyFill="1" applyBorder="1" applyAlignment="1" applyProtection="1">
      <alignment horizontal="center" vertical="top" textRotation="255" wrapText="1"/>
      <protection locked="0"/>
    </xf>
    <xf numFmtId="3" fontId="110" fillId="18" borderId="34" xfId="12" applyNumberFormat="1" applyFont="1" applyFill="1" applyBorder="1" applyAlignment="1" applyProtection="1">
      <alignment horizontal="center" vertical="top" textRotation="255" wrapText="1"/>
      <protection locked="0"/>
    </xf>
    <xf numFmtId="0" fontId="23" fillId="6" borderId="83" xfId="8" applyFont="1" applyFill="1" applyBorder="1" applyAlignment="1" applyProtection="1">
      <alignment horizontal="right" vertical="center" shrinkToFit="1"/>
      <protection locked="0"/>
    </xf>
    <xf numFmtId="0" fontId="23" fillId="9" borderId="83" xfId="8" applyFont="1" applyFill="1" applyBorder="1" applyAlignment="1" applyProtection="1">
      <alignment horizontal="right" vertical="center" shrinkToFit="1"/>
      <protection locked="0"/>
    </xf>
    <xf numFmtId="3" fontId="23" fillId="0" borderId="83" xfId="8" applyNumberFormat="1" applyFont="1" applyBorder="1" applyAlignment="1" applyProtection="1">
      <alignment horizontal="center" vertical="center" shrinkToFit="1"/>
      <protection locked="0"/>
    </xf>
    <xf numFmtId="3" fontId="23" fillId="0" borderId="83" xfId="8" applyNumberFormat="1" applyFont="1" applyBorder="1" applyAlignment="1" applyProtection="1">
      <alignment horizontal="center" vertical="center" wrapText="1"/>
      <protection locked="0"/>
    </xf>
    <xf numFmtId="3" fontId="23" fillId="0" borderId="34" xfId="8" applyNumberFormat="1" applyFont="1" applyBorder="1" applyAlignment="1" applyProtection="1">
      <alignment horizontal="center" vertical="center" wrapText="1"/>
      <protection locked="0"/>
    </xf>
    <xf numFmtId="0" fontId="111" fillId="0" borderId="0" xfId="1" applyFont="1" applyAlignment="1">
      <alignment vertical="center" shrinkToFit="1"/>
    </xf>
    <xf numFmtId="0" fontId="121" fillId="6" borderId="0" xfId="7" applyFont="1" applyFill="1">
      <alignment vertical="center"/>
    </xf>
    <xf numFmtId="0" fontId="122" fillId="6" borderId="0" xfId="7" applyFont="1" applyFill="1">
      <alignment vertical="center"/>
    </xf>
    <xf numFmtId="0" fontId="122" fillId="6" borderId="0" xfId="7" applyFont="1" applyFill="1" applyAlignment="1">
      <alignment horizontal="right" vertical="center"/>
    </xf>
    <xf numFmtId="0" fontId="126" fillId="6" borderId="0" xfId="7" applyFont="1" applyFill="1">
      <alignment vertical="center"/>
    </xf>
    <xf numFmtId="0" fontId="127" fillId="6" borderId="0" xfId="7" applyFont="1" applyFill="1">
      <alignment vertical="center"/>
    </xf>
    <xf numFmtId="0" fontId="122" fillId="2" borderId="34" xfId="7" applyFont="1" applyFill="1" applyBorder="1" applyAlignment="1">
      <alignment horizontal="center" vertical="center"/>
    </xf>
    <xf numFmtId="0" fontId="128" fillId="6" borderId="0" xfId="7" applyFont="1" applyFill="1" applyAlignment="1">
      <alignment horizontal="left"/>
    </xf>
    <xf numFmtId="0" fontId="122" fillId="6" borderId="0" xfId="7" applyFont="1" applyFill="1" applyAlignment="1">
      <alignment horizontal="left"/>
    </xf>
    <xf numFmtId="186" fontId="122" fillId="6" borderId="0" xfId="7" applyNumberFormat="1" applyFont="1" applyFill="1" applyAlignment="1">
      <alignment horizontal="left"/>
    </xf>
    <xf numFmtId="186" fontId="122" fillId="6" borderId="0" xfId="7" applyNumberFormat="1" applyFont="1" applyFill="1" applyAlignment="1">
      <alignment horizontal="center" vertical="center"/>
    </xf>
    <xf numFmtId="49" fontId="122" fillId="6" borderId="0" xfId="7" applyNumberFormat="1" applyFont="1" applyFill="1" applyAlignment="1">
      <alignment horizontal="center" vertical="center"/>
    </xf>
    <xf numFmtId="0" fontId="124" fillId="6" borderId="0" xfId="7" applyFont="1" applyFill="1">
      <alignment vertical="center"/>
    </xf>
    <xf numFmtId="0" fontId="122" fillId="6" borderId="0" xfId="7" applyFont="1" applyFill="1" applyAlignment="1">
      <alignment horizontal="center" vertical="center"/>
    </xf>
    <xf numFmtId="180" fontId="122" fillId="6" borderId="0" xfId="7" applyNumberFormat="1" applyFont="1" applyFill="1" applyAlignment="1">
      <alignment vertical="center" shrinkToFit="1"/>
    </xf>
    <xf numFmtId="186" fontId="122" fillId="6" borderId="0" xfId="7" applyNumberFormat="1" applyFont="1" applyFill="1" applyAlignment="1" applyProtection="1">
      <alignment horizontal="center" vertical="center"/>
      <protection locked="0"/>
    </xf>
    <xf numFmtId="49" fontId="122" fillId="6" borderId="0" xfId="7" applyNumberFormat="1" applyFont="1" applyFill="1" applyAlignment="1" applyProtection="1">
      <alignment horizontal="center" vertical="center"/>
      <protection locked="0"/>
    </xf>
    <xf numFmtId="0" fontId="122" fillId="19" borderId="0" xfId="7" applyFont="1" applyFill="1">
      <alignment vertical="center"/>
    </xf>
    <xf numFmtId="0" fontId="123" fillId="19" borderId="0" xfId="7" applyFont="1" applyFill="1">
      <alignment vertical="center"/>
    </xf>
    <xf numFmtId="0" fontId="124" fillId="19" borderId="0" xfId="7" applyFont="1" applyFill="1">
      <alignment vertical="center"/>
    </xf>
    <xf numFmtId="0" fontId="122" fillId="19" borderId="0" xfId="7" applyFont="1" applyFill="1" applyAlignment="1">
      <alignment horizontal="center" vertical="center"/>
    </xf>
    <xf numFmtId="0" fontId="121" fillId="19" borderId="0" xfId="7" applyFont="1" applyFill="1">
      <alignment vertical="center"/>
    </xf>
    <xf numFmtId="0" fontId="122" fillId="19" borderId="0" xfId="7" applyFont="1" applyFill="1" applyAlignment="1">
      <alignment vertical="center" shrinkToFit="1"/>
    </xf>
    <xf numFmtId="0" fontId="135" fillId="19" borderId="0" xfId="7" applyFont="1" applyFill="1" applyAlignment="1">
      <alignment vertical="center" wrapText="1"/>
    </xf>
    <xf numFmtId="0" fontId="122" fillId="6" borderId="0" xfId="7" quotePrefix="1" applyFont="1" applyFill="1">
      <alignment vertical="center"/>
    </xf>
    <xf numFmtId="0" fontId="0" fillId="0" borderId="1" xfId="0" applyBorder="1" applyAlignment="1">
      <alignment horizontal="center" vertical="center" shrinkToFit="1"/>
    </xf>
    <xf numFmtId="0" fontId="20" fillId="0" borderId="1" xfId="0" applyFont="1" applyBorder="1" applyAlignment="1">
      <alignment vertical="center" shrinkToFit="1"/>
    </xf>
    <xf numFmtId="0" fontId="137" fillId="20" borderId="1" xfId="0" applyFont="1" applyFill="1" applyBorder="1" applyAlignment="1">
      <alignment horizontal="center" vertical="center"/>
    </xf>
    <xf numFmtId="0" fontId="18" fillId="20" borderId="1" xfId="0" applyFont="1" applyFill="1" applyBorder="1" applyAlignment="1">
      <alignment vertical="center" shrinkToFit="1"/>
    </xf>
    <xf numFmtId="0" fontId="122" fillId="19" borderId="0" xfId="7" quotePrefix="1" applyFont="1" applyFill="1">
      <alignment vertical="center"/>
    </xf>
    <xf numFmtId="0" fontId="18" fillId="0" borderId="0" xfId="0" applyFont="1" applyAlignment="1">
      <alignment horizontal="center" vertical="center" shrinkToFit="1"/>
    </xf>
    <xf numFmtId="0" fontId="137" fillId="20" borderId="0" xfId="0" applyFont="1" applyFill="1" applyAlignment="1">
      <alignment horizontal="center" vertical="center"/>
    </xf>
    <xf numFmtId="0" fontId="138" fillId="0" borderId="0" xfId="24" applyFont="1"/>
    <xf numFmtId="177" fontId="138" fillId="0" borderId="0" xfId="24" applyNumberFormat="1" applyFont="1"/>
    <xf numFmtId="0" fontId="138" fillId="0" borderId="0" xfId="24" applyFont="1" applyAlignment="1">
      <alignment vertical="center" wrapText="1"/>
    </xf>
    <xf numFmtId="0" fontId="139" fillId="6" borderId="0" xfId="20" applyFont="1" applyFill="1">
      <alignment vertical="center"/>
    </xf>
    <xf numFmtId="0" fontId="139" fillId="6" borderId="0" xfId="20" applyFont="1" applyFill="1" applyAlignment="1">
      <alignment horizontal="center" vertical="center"/>
    </xf>
    <xf numFmtId="177" fontId="140" fillId="6" borderId="0" xfId="20" applyNumberFormat="1" applyFont="1" applyFill="1" applyAlignment="1">
      <alignment horizontal="center" vertical="center"/>
    </xf>
    <xf numFmtId="0" fontId="141" fillId="6" borderId="0" xfId="20" applyFont="1" applyFill="1">
      <alignment vertical="center"/>
    </xf>
    <xf numFmtId="0" fontId="141" fillId="6" borderId="0" xfId="20" applyFont="1" applyFill="1" applyAlignment="1">
      <alignment horizontal="left" vertical="center"/>
    </xf>
    <xf numFmtId="0" fontId="139" fillId="6" borderId="0" xfId="20" applyFont="1" applyFill="1" applyAlignment="1">
      <alignment horizontal="left" vertical="center"/>
    </xf>
    <xf numFmtId="0" fontId="139" fillId="6" borderId="1" xfId="20" applyFont="1" applyFill="1" applyBorder="1">
      <alignment vertical="center"/>
    </xf>
    <xf numFmtId="0" fontId="139" fillId="6" borderId="33" xfId="20" applyFont="1" applyFill="1" applyBorder="1">
      <alignment vertical="center"/>
    </xf>
    <xf numFmtId="0" fontId="139" fillId="6" borderId="34" xfId="20" applyFont="1" applyFill="1" applyBorder="1">
      <alignment vertical="center"/>
    </xf>
    <xf numFmtId="0" fontId="139" fillId="6" borderId="6" xfId="20" applyFont="1" applyFill="1" applyBorder="1">
      <alignment vertical="center"/>
    </xf>
    <xf numFmtId="0" fontId="141" fillId="6" borderId="0" xfId="25" applyFont="1" applyFill="1">
      <alignment vertical="center"/>
    </xf>
    <xf numFmtId="0" fontId="139" fillId="6" borderId="1" xfId="20" applyFont="1" applyFill="1" applyBorder="1" applyAlignment="1">
      <alignment horizontal="center" vertical="center" wrapText="1"/>
    </xf>
    <xf numFmtId="0" fontId="139" fillId="6" borderId="1" xfId="20" applyFont="1" applyFill="1" applyBorder="1" applyAlignment="1">
      <alignment vertical="center" wrapText="1"/>
    </xf>
    <xf numFmtId="0" fontId="142" fillId="6" borderId="1" xfId="20" applyFont="1" applyFill="1" applyBorder="1" applyAlignment="1">
      <alignment horizontal="center" vertical="center"/>
    </xf>
    <xf numFmtId="0" fontId="139" fillId="6" borderId="32" xfId="20" applyFont="1" applyFill="1" applyBorder="1">
      <alignment vertical="center"/>
    </xf>
    <xf numFmtId="0" fontId="139" fillId="6" borderId="80" xfId="20" applyFont="1" applyFill="1" applyBorder="1">
      <alignment vertical="center"/>
    </xf>
    <xf numFmtId="0" fontId="138" fillId="6" borderId="1" xfId="0" applyFont="1" applyFill="1" applyBorder="1" applyAlignment="1">
      <alignment horizontal="center" vertical="center" shrinkToFit="1"/>
    </xf>
    <xf numFmtId="0" fontId="138" fillId="6" borderId="1" xfId="0" applyFont="1" applyFill="1" applyBorder="1" applyAlignment="1">
      <alignment vertical="center" shrinkToFit="1"/>
    </xf>
    <xf numFmtId="0" fontId="139" fillId="6" borderId="1" xfId="20" applyFont="1" applyFill="1" applyBorder="1" applyAlignment="1">
      <alignment horizontal="center" vertical="center"/>
    </xf>
    <xf numFmtId="0" fontId="143" fillId="6" borderId="9" xfId="0" applyFont="1" applyFill="1" applyBorder="1" applyAlignment="1">
      <alignment horizontal="center" vertical="center"/>
    </xf>
    <xf numFmtId="0" fontId="138" fillId="6" borderId="9" xfId="0" applyFont="1" applyFill="1" applyBorder="1" applyAlignment="1">
      <alignment horizontal="left" vertical="center" shrinkToFit="1"/>
    </xf>
    <xf numFmtId="0" fontId="138" fillId="6" borderId="9" xfId="0" applyFont="1" applyFill="1" applyBorder="1" applyAlignment="1">
      <alignment vertical="center" shrinkToFit="1"/>
    </xf>
    <xf numFmtId="0" fontId="138" fillId="6" borderId="9" xfId="0" applyFont="1" applyFill="1" applyBorder="1" applyAlignment="1">
      <alignment horizontal="center" vertical="center"/>
    </xf>
    <xf numFmtId="3" fontId="139" fillId="6" borderId="1" xfId="20" applyNumberFormat="1" applyFont="1" applyFill="1" applyBorder="1">
      <alignment vertical="center"/>
    </xf>
    <xf numFmtId="14" fontId="139" fillId="6" borderId="1" xfId="20" applyNumberFormat="1" applyFont="1" applyFill="1" applyBorder="1">
      <alignment vertical="center"/>
    </xf>
    <xf numFmtId="0" fontId="143" fillId="6" borderId="1" xfId="0" applyFont="1" applyFill="1" applyBorder="1" applyAlignment="1">
      <alignment horizontal="center" vertical="center"/>
    </xf>
    <xf numFmtId="0" fontId="138" fillId="6" borderId="1" xfId="0" applyFont="1" applyFill="1" applyBorder="1" applyAlignment="1">
      <alignment horizontal="left" vertical="center" shrinkToFit="1"/>
    </xf>
    <xf numFmtId="0" fontId="138" fillId="6" borderId="1" xfId="0" applyFont="1" applyFill="1" applyBorder="1" applyAlignment="1">
      <alignment horizontal="center" vertical="center"/>
    </xf>
    <xf numFmtId="0" fontId="139" fillId="6" borderId="49" xfId="20" applyFont="1" applyFill="1" applyBorder="1">
      <alignment vertical="center"/>
    </xf>
    <xf numFmtId="0" fontId="144" fillId="6" borderId="1" xfId="0" applyFont="1" applyFill="1" applyBorder="1" applyAlignment="1">
      <alignment vertical="center" shrinkToFit="1"/>
    </xf>
    <xf numFmtId="0" fontId="139" fillId="6" borderId="1" xfId="20" applyFont="1" applyFill="1" applyBorder="1" applyAlignment="1">
      <alignment vertical="center" shrinkToFit="1"/>
    </xf>
    <xf numFmtId="14" fontId="138" fillId="6" borderId="1" xfId="0" applyNumberFormat="1" applyFont="1" applyFill="1" applyBorder="1" applyAlignment="1">
      <alignment vertical="center" shrinkToFit="1"/>
    </xf>
    <xf numFmtId="0" fontId="143" fillId="6" borderId="1" xfId="0" applyFont="1" applyFill="1" applyBorder="1" applyAlignment="1">
      <alignment horizontal="center" vertical="center" shrinkToFit="1"/>
    </xf>
    <xf numFmtId="0" fontId="138" fillId="6" borderId="1" xfId="0" applyFont="1" applyFill="1" applyBorder="1">
      <alignment vertical="center"/>
    </xf>
    <xf numFmtId="0" fontId="141" fillId="6" borderId="30" xfId="25" applyFont="1" applyFill="1" applyBorder="1">
      <alignment vertical="center"/>
    </xf>
    <xf numFmtId="0" fontId="138" fillId="6" borderId="9" xfId="0" applyFont="1" applyFill="1" applyBorder="1">
      <alignment vertical="center"/>
    </xf>
    <xf numFmtId="0" fontId="138" fillId="6" borderId="0" xfId="0" applyFont="1" applyFill="1">
      <alignment vertical="center"/>
    </xf>
    <xf numFmtId="0" fontId="139" fillId="6" borderId="84" xfId="20" applyFont="1" applyFill="1" applyBorder="1">
      <alignment vertical="center"/>
    </xf>
    <xf numFmtId="0" fontId="143" fillId="6" borderId="23" xfId="0" applyFont="1" applyFill="1" applyBorder="1" applyAlignment="1">
      <alignment horizontal="center" vertical="center"/>
    </xf>
    <xf numFmtId="0" fontId="145" fillId="6" borderId="0" xfId="0" applyFont="1" applyFill="1">
      <alignment vertical="center"/>
    </xf>
    <xf numFmtId="0" fontId="143" fillId="6" borderId="7" xfId="0" applyFont="1" applyFill="1" applyBorder="1" applyAlignment="1">
      <alignment horizontal="center" vertical="center"/>
    </xf>
    <xf numFmtId="0" fontId="138" fillId="6" borderId="85" xfId="0" applyFont="1" applyFill="1" applyBorder="1" applyAlignment="1">
      <alignment horizontal="left" vertical="center" shrinkToFit="1"/>
    </xf>
    <xf numFmtId="0" fontId="138" fillId="6" borderId="85" xfId="0" applyFont="1" applyFill="1" applyBorder="1">
      <alignment vertical="center"/>
    </xf>
    <xf numFmtId="0" fontId="138" fillId="6" borderId="85" xfId="0" applyFont="1" applyFill="1" applyBorder="1" applyAlignment="1">
      <alignment horizontal="center" vertical="center"/>
    </xf>
    <xf numFmtId="0" fontId="145" fillId="6" borderId="30" xfId="0" applyFont="1" applyFill="1" applyBorder="1">
      <alignment vertical="center"/>
    </xf>
    <xf numFmtId="0" fontId="143" fillId="6" borderId="4" xfId="0" applyFont="1" applyFill="1" applyBorder="1" applyAlignment="1">
      <alignment horizontal="center" vertical="center"/>
    </xf>
    <xf numFmtId="0" fontId="138" fillId="6" borderId="0" xfId="0" applyFont="1" applyFill="1" applyAlignment="1">
      <alignment vertical="center" shrinkToFit="1"/>
    </xf>
    <xf numFmtId="0" fontId="143" fillId="6" borderId="9" xfId="0" applyFont="1" applyFill="1" applyBorder="1" applyAlignment="1">
      <alignment horizontal="center" vertical="center" shrinkToFit="1"/>
    </xf>
    <xf numFmtId="0" fontId="138" fillId="6" borderId="9" xfId="0" applyFont="1" applyFill="1" applyBorder="1" applyAlignment="1">
      <alignment horizontal="center" vertical="center" shrinkToFit="1"/>
    </xf>
    <xf numFmtId="14" fontId="139" fillId="6" borderId="1" xfId="20" applyNumberFormat="1" applyFont="1" applyFill="1" applyBorder="1" applyAlignment="1">
      <alignment vertical="center" wrapText="1" shrinkToFit="1"/>
    </xf>
    <xf numFmtId="14" fontId="139" fillId="6" borderId="0" xfId="20" applyNumberFormat="1" applyFont="1" applyFill="1" applyAlignment="1">
      <alignment vertical="center" wrapText="1" shrinkToFit="1"/>
    </xf>
    <xf numFmtId="180" fontId="138" fillId="6" borderId="1" xfId="0" applyNumberFormat="1" applyFont="1" applyFill="1" applyBorder="1">
      <alignment vertical="center"/>
    </xf>
    <xf numFmtId="180" fontId="139" fillId="6" borderId="1" xfId="20" applyNumberFormat="1" applyFont="1" applyFill="1" applyBorder="1" applyAlignment="1">
      <alignment vertical="center" wrapText="1"/>
    </xf>
    <xf numFmtId="0" fontId="138" fillId="6" borderId="7" xfId="0" applyFont="1" applyFill="1" applyBorder="1">
      <alignment vertical="center"/>
    </xf>
    <xf numFmtId="0" fontId="138" fillId="6" borderId="7" xfId="0" applyFont="1" applyFill="1" applyBorder="1" applyAlignment="1">
      <alignment horizontal="center" vertical="center"/>
    </xf>
    <xf numFmtId="180" fontId="139" fillId="6" borderId="1" xfId="20" applyNumberFormat="1" applyFont="1" applyFill="1" applyBorder="1">
      <alignment vertical="center"/>
    </xf>
    <xf numFmtId="0" fontId="139" fillId="6" borderId="1" xfId="20" applyFont="1" applyFill="1" applyBorder="1" applyAlignment="1">
      <alignment horizontal="left" vertical="center" shrinkToFit="1"/>
    </xf>
    <xf numFmtId="0" fontId="124" fillId="0" borderId="0" xfId="0" applyFont="1">
      <alignment vertical="center"/>
    </xf>
    <xf numFmtId="0" fontId="124" fillId="0" borderId="0" xfId="0" applyFont="1" applyAlignment="1">
      <alignment horizontal="center" vertical="center"/>
    </xf>
    <xf numFmtId="0" fontId="124" fillId="0" borderId="1" xfId="0" applyFont="1" applyBorder="1" applyAlignment="1">
      <alignment vertical="center" wrapText="1"/>
    </xf>
    <xf numFmtId="0" fontId="124" fillId="0" borderId="1" xfId="0" applyFont="1" applyBorder="1">
      <alignment vertical="center"/>
    </xf>
    <xf numFmtId="0" fontId="124" fillId="9" borderId="1" xfId="0" applyFont="1" applyFill="1" applyBorder="1" applyAlignment="1">
      <alignment horizontal="center" vertical="center" wrapText="1"/>
    </xf>
    <xf numFmtId="0" fontId="130" fillId="0" borderId="0" xfId="0" applyFont="1" applyAlignment="1">
      <alignment horizontal="left" vertical="center"/>
    </xf>
    <xf numFmtId="0" fontId="124" fillId="6" borderId="0" xfId="0" applyFont="1" applyFill="1">
      <alignment vertical="center"/>
    </xf>
    <xf numFmtId="0" fontId="147" fillId="6" borderId="0" xfId="0" applyFont="1" applyFill="1">
      <alignment vertical="center"/>
    </xf>
    <xf numFmtId="0" fontId="147" fillId="6" borderId="0" xfId="0" applyFont="1" applyFill="1" applyAlignment="1">
      <alignment horizontal="center" vertical="center"/>
    </xf>
    <xf numFmtId="0" fontId="130" fillId="6" borderId="0" xfId="0" applyFont="1" applyFill="1">
      <alignment vertical="center"/>
    </xf>
    <xf numFmtId="0" fontId="148" fillId="6" borderId="0" xfId="0" applyFont="1" applyFill="1">
      <alignment vertical="center"/>
    </xf>
    <xf numFmtId="0" fontId="147" fillId="9" borderId="33" xfId="0" applyFont="1" applyFill="1" applyBorder="1" applyAlignment="1">
      <alignment horizontal="center" vertical="center" wrapText="1"/>
    </xf>
    <xf numFmtId="0" fontId="146" fillId="0" borderId="33" xfId="0" quotePrefix="1" applyFont="1" applyBorder="1" applyAlignment="1">
      <alignment horizontal="center" vertical="center" wrapText="1"/>
    </xf>
    <xf numFmtId="0" fontId="124" fillId="21" borderId="33" xfId="0" applyFont="1" applyFill="1" applyBorder="1" applyAlignment="1">
      <alignment horizontal="center" vertical="center" wrapText="1"/>
    </xf>
    <xf numFmtId="0" fontId="124" fillId="9" borderId="6" xfId="0" applyFont="1" applyFill="1" applyBorder="1" applyAlignment="1">
      <alignment horizontal="center" vertical="center" wrapText="1"/>
    </xf>
    <xf numFmtId="0" fontId="124" fillId="0" borderId="6" xfId="0" applyFont="1" applyBorder="1" applyAlignment="1">
      <alignment vertical="center" wrapText="1"/>
    </xf>
    <xf numFmtId="0" fontId="124" fillId="2" borderId="63" xfId="0" applyFont="1" applyFill="1" applyBorder="1" applyAlignment="1">
      <alignment horizontal="center" vertical="center" wrapText="1"/>
    </xf>
    <xf numFmtId="0" fontId="124" fillId="0" borderId="64" xfId="0" applyFont="1" applyBorder="1" applyAlignment="1" applyProtection="1">
      <alignment horizontal="center" vertical="center" wrapText="1"/>
      <protection locked="0"/>
    </xf>
    <xf numFmtId="0" fontId="124" fillId="0" borderId="42" xfId="0" applyFont="1" applyBorder="1" applyAlignment="1" applyProtection="1">
      <alignment horizontal="center" vertical="center" wrapText="1"/>
      <protection locked="0"/>
    </xf>
    <xf numFmtId="0" fontId="149" fillId="0" borderId="0" xfId="0" applyFont="1">
      <alignment vertical="center"/>
    </xf>
    <xf numFmtId="0" fontId="149" fillId="6" borderId="0" xfId="0" applyFont="1" applyFill="1">
      <alignment vertical="center"/>
    </xf>
    <xf numFmtId="0" fontId="149" fillId="6" borderId="0" xfId="0" applyFont="1" applyFill="1" applyAlignment="1">
      <alignment vertical="top" wrapText="1"/>
    </xf>
    <xf numFmtId="0" fontId="149" fillId="6" borderId="0" xfId="0" applyFont="1" applyFill="1" applyAlignment="1">
      <alignment vertical="center" wrapText="1"/>
    </xf>
    <xf numFmtId="0" fontId="132" fillId="6" borderId="0" xfId="7" applyFont="1" applyFill="1">
      <alignment vertical="center"/>
    </xf>
    <xf numFmtId="0" fontId="138" fillId="0" borderId="0" xfId="24" applyFont="1" applyAlignment="1">
      <alignment horizontal="center"/>
    </xf>
    <xf numFmtId="0" fontId="139" fillId="6" borderId="33" xfId="20" applyFont="1" applyFill="1" applyBorder="1" applyAlignment="1">
      <alignment horizontal="center" vertical="center"/>
    </xf>
    <xf numFmtId="0" fontId="139" fillId="6" borderId="34" xfId="20" applyFont="1" applyFill="1" applyBorder="1" applyAlignment="1">
      <alignment horizontal="center" vertical="center"/>
    </xf>
    <xf numFmtId="0" fontId="139" fillId="6" borderId="81" xfId="20" applyFont="1" applyFill="1" applyBorder="1" applyAlignment="1">
      <alignment horizontal="center" vertical="center"/>
    </xf>
    <xf numFmtId="0" fontId="139" fillId="6" borderId="82" xfId="20" applyFont="1" applyFill="1" applyBorder="1" applyAlignment="1">
      <alignment horizontal="center" vertical="center"/>
    </xf>
    <xf numFmtId="0" fontId="139" fillId="6" borderId="6" xfId="20" applyFont="1" applyFill="1" applyBorder="1" applyAlignment="1">
      <alignment horizontal="center" vertical="center"/>
    </xf>
    <xf numFmtId="0" fontId="139" fillId="6" borderId="23" xfId="20" applyFont="1" applyFill="1" applyBorder="1" applyAlignment="1">
      <alignment horizontal="center" vertical="center"/>
    </xf>
    <xf numFmtId="0" fontId="139" fillId="6" borderId="9" xfId="20" applyFont="1" applyFill="1" applyBorder="1" applyAlignment="1">
      <alignment horizontal="center" vertical="center"/>
    </xf>
    <xf numFmtId="0" fontId="86" fillId="6" borderId="12" xfId="0" applyFont="1" applyFill="1" applyBorder="1" applyAlignment="1">
      <alignment horizontal="center" vertical="center" wrapText="1"/>
    </xf>
    <xf numFmtId="0" fontId="36" fillId="14" borderId="77" xfId="0" applyFont="1" applyFill="1" applyBorder="1" applyAlignment="1">
      <alignment horizontal="center" vertical="center"/>
    </xf>
    <xf numFmtId="0" fontId="36" fillId="14" borderId="68" xfId="0" applyFont="1" applyFill="1" applyBorder="1" applyAlignment="1">
      <alignment horizontal="center" vertical="center"/>
    </xf>
    <xf numFmtId="0" fontId="87" fillId="14" borderId="37" xfId="0" applyFont="1" applyFill="1" applyBorder="1" applyAlignment="1">
      <alignment horizontal="center" vertical="center" wrapText="1"/>
    </xf>
    <xf numFmtId="0" fontId="87" fillId="14" borderId="39" xfId="0" applyFont="1" applyFill="1" applyBorder="1" applyAlignment="1">
      <alignment horizontal="center" vertical="center" wrapText="1"/>
    </xf>
    <xf numFmtId="0" fontId="87" fillId="14" borderId="26" xfId="0" applyFont="1" applyFill="1" applyBorder="1" applyAlignment="1">
      <alignment horizontal="center" vertical="center" wrapText="1"/>
    </xf>
    <xf numFmtId="0" fontId="87" fillId="14" borderId="11" xfId="0" applyFont="1" applyFill="1" applyBorder="1" applyAlignment="1">
      <alignment horizontal="center" vertical="center" wrapText="1"/>
    </xf>
    <xf numFmtId="0" fontId="87" fillId="14" borderId="29" xfId="0" applyFont="1" applyFill="1" applyBorder="1" applyAlignment="1">
      <alignment horizontal="center" vertical="center" wrapText="1"/>
    </xf>
    <xf numFmtId="0" fontId="87" fillId="14" borderId="30" xfId="0" applyFont="1" applyFill="1" applyBorder="1" applyAlignment="1">
      <alignment horizontal="center" vertical="center" wrapText="1"/>
    </xf>
    <xf numFmtId="0" fontId="88" fillId="6" borderId="26" xfId="0" applyFont="1" applyFill="1" applyBorder="1" applyAlignment="1">
      <alignment horizontal="center" vertical="center" wrapText="1"/>
    </xf>
    <xf numFmtId="0" fontId="88" fillId="6" borderId="29" xfId="0" applyFont="1" applyFill="1" applyBorder="1" applyAlignment="1">
      <alignment horizontal="center" vertical="center" wrapText="1"/>
    </xf>
    <xf numFmtId="0" fontId="88" fillId="6" borderId="37" xfId="0" applyFont="1" applyFill="1" applyBorder="1" applyAlignment="1">
      <alignment horizontal="center" vertical="center" wrapText="1"/>
    </xf>
    <xf numFmtId="0" fontId="88" fillId="6" borderId="39" xfId="0" applyFont="1" applyFill="1" applyBorder="1" applyAlignment="1">
      <alignment horizontal="center" vertical="center" wrapText="1"/>
    </xf>
    <xf numFmtId="0" fontId="91" fillId="6" borderId="37" xfId="0" applyFont="1" applyFill="1" applyBorder="1" applyAlignment="1">
      <alignment horizontal="center" vertical="center" wrapText="1"/>
    </xf>
    <xf numFmtId="0" fontId="91" fillId="6" borderId="39" xfId="0" applyFont="1" applyFill="1" applyBorder="1" applyAlignment="1">
      <alignment horizontal="center" vertical="center" wrapText="1"/>
    </xf>
    <xf numFmtId="0" fontId="87" fillId="6" borderId="26" xfId="0" applyFont="1" applyFill="1" applyBorder="1" applyAlignment="1">
      <alignment horizontal="center" vertical="center" wrapText="1"/>
    </xf>
    <xf numFmtId="0" fontId="87" fillId="6" borderId="15" xfId="0" applyFont="1" applyFill="1" applyBorder="1" applyAlignment="1">
      <alignment horizontal="center" vertical="center" wrapText="1"/>
    </xf>
    <xf numFmtId="0" fontId="87" fillId="6" borderId="29" xfId="0" applyFont="1" applyFill="1" applyBorder="1" applyAlignment="1">
      <alignment horizontal="center" vertical="center" wrapText="1"/>
    </xf>
    <xf numFmtId="0" fontId="87" fillId="6" borderId="37" xfId="0" applyFont="1" applyFill="1" applyBorder="1" applyAlignment="1">
      <alignment horizontal="center" vertical="center" wrapText="1"/>
    </xf>
    <xf numFmtId="0" fontId="87" fillId="6" borderId="38" xfId="0" applyFont="1" applyFill="1" applyBorder="1" applyAlignment="1">
      <alignment horizontal="center" vertical="center" wrapText="1"/>
    </xf>
    <xf numFmtId="0" fontId="87" fillId="6" borderId="39" xfId="0" applyFont="1" applyFill="1" applyBorder="1" applyAlignment="1">
      <alignment horizontal="center" vertical="center" wrapText="1"/>
    </xf>
    <xf numFmtId="0" fontId="39" fillId="0" borderId="2" xfId="0" applyFont="1" applyBorder="1" applyAlignment="1">
      <alignment horizontal="center" vertical="center"/>
    </xf>
    <xf numFmtId="0" fontId="0" fillId="0" borderId="0" xfId="0" applyAlignment="1">
      <alignment horizontal="left" vertical="center" shrinkToFit="1"/>
    </xf>
    <xf numFmtId="0" fontId="124" fillId="19" borderId="0" xfId="7" applyFont="1" applyFill="1" applyAlignment="1">
      <alignment horizontal="left" vertical="center" shrinkToFit="1"/>
    </xf>
    <xf numFmtId="0" fontId="124" fillId="19" borderId="0" xfId="7" applyFont="1" applyFill="1" applyAlignment="1">
      <alignment horizontal="left" vertical="center" wrapText="1"/>
    </xf>
    <xf numFmtId="0" fontId="122" fillId="19" borderId="0" xfId="7" applyFont="1" applyFill="1" applyAlignment="1">
      <alignment vertical="center" shrinkToFit="1"/>
    </xf>
    <xf numFmtId="0" fontId="135" fillId="19" borderId="0" xfId="7" applyFont="1" applyFill="1" applyAlignment="1">
      <alignment vertical="center" wrapText="1"/>
    </xf>
    <xf numFmtId="0" fontId="124" fillId="2" borderId="2" xfId="7" applyFont="1" applyFill="1" applyBorder="1" applyAlignment="1" applyProtection="1">
      <alignment horizontal="left" vertical="center" shrinkToFit="1"/>
      <protection locked="0"/>
    </xf>
    <xf numFmtId="0" fontId="122" fillId="6" borderId="1" xfId="7" applyFont="1" applyFill="1" applyBorder="1" applyAlignment="1">
      <alignment horizontal="center" vertical="center" shrinkToFit="1"/>
    </xf>
    <xf numFmtId="186" fontId="125" fillId="2" borderId="1" xfId="7" applyNumberFormat="1" applyFont="1" applyFill="1" applyBorder="1" applyAlignment="1" applyProtection="1">
      <alignment horizontal="center" vertical="center"/>
      <protection locked="0"/>
    </xf>
    <xf numFmtId="0" fontId="122" fillId="6" borderId="1" xfId="7" applyFont="1" applyFill="1" applyBorder="1" applyAlignment="1">
      <alignment horizontal="center" vertical="center"/>
    </xf>
    <xf numFmtId="3" fontId="131" fillId="2" borderId="33" xfId="7" applyNumberFormat="1" applyFont="1" applyFill="1" applyBorder="1" applyAlignment="1" applyProtection="1">
      <alignment horizontal="center" vertical="center"/>
      <protection locked="0"/>
    </xf>
    <xf numFmtId="3" fontId="131" fillId="2" borderId="6" xfId="7" applyNumberFormat="1" applyFont="1" applyFill="1" applyBorder="1" applyAlignment="1" applyProtection="1">
      <alignment horizontal="center" vertical="center"/>
      <protection locked="0"/>
    </xf>
    <xf numFmtId="0" fontId="134" fillId="9" borderId="26" xfId="7" applyFont="1" applyFill="1" applyBorder="1" applyAlignment="1">
      <alignment horizontal="center" vertical="center"/>
    </xf>
    <xf numFmtId="0" fontId="134" fillId="9" borderId="15" xfId="7" applyFont="1" applyFill="1" applyBorder="1" applyAlignment="1">
      <alignment horizontal="center" vertical="center"/>
    </xf>
    <xf numFmtId="0" fontId="134" fillId="9" borderId="29" xfId="7" applyFont="1" applyFill="1" applyBorder="1" applyAlignment="1">
      <alignment horizontal="center" vertical="center"/>
    </xf>
    <xf numFmtId="0" fontId="125" fillId="6" borderId="11" xfId="7" applyFont="1" applyFill="1" applyBorder="1" applyAlignment="1">
      <alignment horizontal="left" vertical="top" wrapText="1"/>
    </xf>
    <xf numFmtId="0" fontId="125" fillId="6" borderId="27" xfId="7" applyFont="1" applyFill="1" applyBorder="1" applyAlignment="1">
      <alignment horizontal="left" vertical="top" wrapText="1"/>
    </xf>
    <xf numFmtId="0" fontId="125" fillId="6" borderId="0" xfId="7" applyFont="1" applyFill="1" applyAlignment="1">
      <alignment horizontal="left" vertical="top" wrapText="1"/>
    </xf>
    <xf numFmtId="0" fontId="125" fillId="6" borderId="28" xfId="7" applyFont="1" applyFill="1" applyBorder="1" applyAlignment="1">
      <alignment horizontal="left" vertical="top" wrapText="1"/>
    </xf>
    <xf numFmtId="0" fontId="125" fillId="6" borderId="30" xfId="7" applyFont="1" applyFill="1" applyBorder="1" applyAlignment="1">
      <alignment horizontal="left" vertical="top" wrapText="1"/>
    </xf>
    <xf numFmtId="0" fontId="125" fillId="6" borderId="31" xfId="7" applyFont="1" applyFill="1" applyBorder="1" applyAlignment="1">
      <alignment horizontal="left" vertical="top" wrapText="1"/>
    </xf>
    <xf numFmtId="0" fontId="122" fillId="19" borderId="0" xfId="7" applyFont="1" applyFill="1" applyAlignment="1">
      <alignment horizontal="center" vertical="center"/>
    </xf>
    <xf numFmtId="0" fontId="122" fillId="6" borderId="33" xfId="7" applyFont="1" applyFill="1" applyBorder="1" applyAlignment="1">
      <alignment horizontal="center" vertical="center"/>
    </xf>
    <xf numFmtId="0" fontId="122" fillId="6" borderId="34" xfId="7" applyFont="1" applyFill="1" applyBorder="1" applyAlignment="1">
      <alignment horizontal="center" vertical="center"/>
    </xf>
    <xf numFmtId="0" fontId="122" fillId="6" borderId="6" xfId="7" applyFont="1" applyFill="1" applyBorder="1" applyAlignment="1">
      <alignment horizontal="center" vertical="center"/>
    </xf>
    <xf numFmtId="186" fontId="122" fillId="6" borderId="1" xfId="7" applyNumberFormat="1" applyFont="1" applyFill="1" applyBorder="1" applyAlignment="1" applyProtection="1">
      <alignment horizontal="center" vertical="center"/>
      <protection locked="0"/>
    </xf>
    <xf numFmtId="49" fontId="122" fillId="6" borderId="1" xfId="7" applyNumberFormat="1" applyFont="1" applyFill="1" applyBorder="1" applyAlignment="1" applyProtection="1">
      <alignment horizontal="center" vertical="center"/>
      <protection locked="0"/>
    </xf>
    <xf numFmtId="0" fontId="124" fillId="2" borderId="1" xfId="7" applyFont="1" applyFill="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7" fillId="0" borderId="0" xfId="3" applyFont="1" applyAlignment="1" applyProtection="1">
      <alignment vertical="center" wrapText="1"/>
      <protection locked="0"/>
    </xf>
    <xf numFmtId="0" fontId="25" fillId="0" borderId="0" xfId="3" applyFont="1" applyAlignment="1" applyProtection="1">
      <alignment horizontal="center" shrinkToFit="1"/>
      <protection locked="0"/>
    </xf>
    <xf numFmtId="0" fontId="0" fillId="3" borderId="2" xfId="3" applyFont="1" applyFill="1" applyBorder="1" applyAlignment="1" applyProtection="1">
      <alignment horizontal="center" vertical="center" shrinkToFit="1"/>
      <protection locked="0"/>
    </xf>
    <xf numFmtId="0" fontId="25" fillId="0" borderId="11" xfId="3" applyFont="1" applyBorder="1" applyAlignment="1">
      <alignment horizontal="center" vertical="top" wrapText="1"/>
    </xf>
    <xf numFmtId="0" fontId="25" fillId="0" borderId="0" xfId="3" applyFont="1" applyAlignment="1">
      <alignment horizontal="center" vertical="top" wrapText="1"/>
    </xf>
    <xf numFmtId="0" fontId="13" fillId="0" borderId="17" xfId="3" applyFont="1" applyBorder="1" applyAlignment="1" applyProtection="1">
      <alignment horizontal="center" vertical="center"/>
      <protection locked="0"/>
    </xf>
    <xf numFmtId="0" fontId="13" fillId="0" borderId="18" xfId="3" applyFont="1" applyBorder="1" applyAlignment="1" applyProtection="1">
      <alignment horizontal="center" vertical="center"/>
      <protection locked="0"/>
    </xf>
    <xf numFmtId="0" fontId="7" fillId="0" borderId="4" xfId="3" applyFont="1" applyBorder="1" applyAlignment="1" applyProtection="1">
      <alignment horizontal="center" vertical="center" wrapText="1"/>
      <protection locked="0"/>
    </xf>
    <xf numFmtId="0" fontId="7" fillId="0" borderId="1" xfId="3" applyFont="1" applyBorder="1" applyAlignment="1" applyProtection="1">
      <alignment horizontal="center" vertical="center" wrapText="1"/>
      <protection locked="0"/>
    </xf>
    <xf numFmtId="0" fontId="2" fillId="0" borderId="4" xfId="3" applyFont="1" applyBorder="1" applyAlignment="1" applyProtection="1">
      <alignment horizontal="center" vertical="center" wrapText="1"/>
      <protection locked="0"/>
    </xf>
    <xf numFmtId="0" fontId="2" fillId="0" borderId="1" xfId="3" applyFont="1" applyBorder="1" applyAlignment="1" applyProtection="1">
      <alignment horizontal="center" vertical="center" wrapText="1"/>
      <protection locked="0"/>
    </xf>
    <xf numFmtId="0" fontId="2" fillId="0" borderId="3" xfId="3" applyFont="1" applyBorder="1" applyAlignment="1" applyProtection="1">
      <alignment horizontal="center" vertical="center"/>
      <protection locked="0"/>
    </xf>
    <xf numFmtId="0" fontId="2" fillId="0" borderId="10" xfId="3" applyFont="1" applyBorder="1" applyAlignment="1" applyProtection="1">
      <alignment horizontal="center" vertical="center"/>
      <protection locked="0"/>
    </xf>
    <xf numFmtId="0" fontId="5" fillId="11" borderId="70" xfId="3" applyFont="1" applyFill="1" applyBorder="1" applyAlignment="1" applyProtection="1">
      <alignment horizontal="center" vertical="center" wrapText="1"/>
      <protection locked="0"/>
    </xf>
    <xf numFmtId="0" fontId="5" fillId="11" borderId="71" xfId="3" applyFont="1" applyFill="1" applyBorder="1" applyAlignment="1" applyProtection="1">
      <alignment horizontal="center" vertical="center" wrapText="1"/>
      <protection locked="0"/>
    </xf>
    <xf numFmtId="0" fontId="5" fillId="11" borderId="68" xfId="3" applyFont="1" applyFill="1" applyBorder="1" applyAlignment="1" applyProtection="1">
      <alignment horizontal="center" vertical="center" wrapText="1"/>
      <protection locked="0"/>
    </xf>
    <xf numFmtId="0" fontId="6" fillId="2" borderId="27" xfId="3" applyFont="1" applyFill="1" applyBorder="1" applyAlignment="1" applyProtection="1">
      <alignment horizontal="center" vertical="center" wrapText="1"/>
      <protection locked="0"/>
    </xf>
    <xf numFmtId="0" fontId="6" fillId="2" borderId="28" xfId="3" applyFont="1" applyFill="1" applyBorder="1" applyAlignment="1" applyProtection="1">
      <alignment horizontal="center" vertical="center" wrapText="1"/>
      <protection locked="0"/>
    </xf>
    <xf numFmtId="0" fontId="6" fillId="2" borderId="48" xfId="3" applyFont="1" applyFill="1" applyBorder="1" applyAlignment="1" applyProtection="1">
      <alignment horizontal="center" vertical="center" wrapText="1"/>
      <protection locked="0"/>
    </xf>
    <xf numFmtId="0" fontId="5" fillId="2" borderId="63" xfId="3" applyFont="1" applyFill="1" applyBorder="1" applyAlignment="1" applyProtection="1">
      <alignment horizontal="left" vertical="center" wrapText="1"/>
      <protection locked="0"/>
    </xf>
    <xf numFmtId="0" fontId="5" fillId="2" borderId="64" xfId="3" applyFont="1" applyFill="1" applyBorder="1" applyAlignment="1" applyProtection="1">
      <alignment horizontal="left" vertical="center" wrapText="1"/>
      <protection locked="0"/>
    </xf>
    <xf numFmtId="0" fontId="5" fillId="6" borderId="8" xfId="3" applyFont="1" applyFill="1" applyBorder="1" applyAlignment="1" applyProtection="1">
      <alignment horizontal="center" vertical="center" wrapText="1"/>
      <protection locked="0"/>
    </xf>
    <xf numFmtId="0" fontId="5" fillId="6" borderId="7" xfId="3" applyFont="1" applyFill="1" applyBorder="1" applyAlignment="1" applyProtection="1">
      <alignment horizontal="center" vertical="center" wrapText="1"/>
      <protection locked="0"/>
    </xf>
    <xf numFmtId="0" fontId="5" fillId="6" borderId="9" xfId="3" applyFont="1" applyFill="1" applyBorder="1" applyAlignment="1" applyProtection="1">
      <alignment horizontal="center" vertical="center" wrapText="1"/>
      <protection locked="0"/>
    </xf>
    <xf numFmtId="0" fontId="2" fillId="0" borderId="69" xfId="3" applyFont="1" applyBorder="1" applyAlignment="1" applyProtection="1">
      <alignment horizontal="center" vertical="center" wrapText="1"/>
      <protection locked="0"/>
    </xf>
    <xf numFmtId="0" fontId="2" fillId="0" borderId="33" xfId="3" applyFont="1" applyBorder="1" applyAlignment="1" applyProtection="1">
      <alignment horizontal="center" vertical="center" wrapText="1"/>
      <protection locked="0"/>
    </xf>
    <xf numFmtId="0" fontId="18" fillId="0" borderId="36" xfId="0" applyFont="1" applyBorder="1" applyAlignment="1">
      <alignment horizontal="center" vertical="center" shrinkToFit="1"/>
    </xf>
    <xf numFmtId="0" fontId="18" fillId="0" borderId="0" xfId="0" applyFont="1" applyAlignment="1">
      <alignment horizontal="center" vertical="center" shrinkToFit="1"/>
    </xf>
    <xf numFmtId="0" fontId="0" fillId="0" borderId="1" xfId="0" applyBorder="1" applyAlignment="1">
      <alignment horizontal="center" vertical="center" shrinkToFit="1"/>
    </xf>
    <xf numFmtId="0" fontId="2" fillId="0" borderId="5" xfId="3" applyFont="1" applyBorder="1" applyAlignment="1">
      <alignment horizontal="center" vertical="center" wrapText="1"/>
    </xf>
    <xf numFmtId="0" fontId="2" fillId="0" borderId="12" xfId="3" applyFont="1" applyBorder="1" applyAlignment="1">
      <alignment horizontal="center" vertical="center" wrapText="1"/>
    </xf>
    <xf numFmtId="0" fontId="5" fillId="2" borderId="63" xfId="3" applyFont="1" applyFill="1" applyBorder="1" applyAlignment="1">
      <alignment horizontal="left" vertical="center" wrapText="1"/>
    </xf>
    <xf numFmtId="0" fontId="5" fillId="2" borderId="64" xfId="3" applyFont="1" applyFill="1" applyBorder="1" applyAlignment="1">
      <alignment horizontal="left" vertical="center" wrapText="1"/>
    </xf>
    <xf numFmtId="0" fontId="14" fillId="0" borderId="0" xfId="3" applyFont="1" applyAlignment="1">
      <alignment horizontal="left" vertical="center" shrinkToFit="1"/>
    </xf>
    <xf numFmtId="0" fontId="2" fillId="0" borderId="3" xfId="3" applyFont="1" applyBorder="1" applyAlignment="1">
      <alignment horizontal="center" vertical="center"/>
    </xf>
    <xf numFmtId="0" fontId="2" fillId="0" borderId="10" xfId="3" applyFont="1" applyBorder="1" applyAlignment="1">
      <alignment horizontal="center" vertical="center"/>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7" fillId="0" borderId="0" xfId="3" applyFont="1" applyAlignment="1">
      <alignment horizontal="left" vertical="center"/>
    </xf>
    <xf numFmtId="0" fontId="13" fillId="0" borderId="17" xfId="3" applyFont="1" applyBorder="1" applyAlignment="1">
      <alignment horizontal="center" vertical="center"/>
    </xf>
    <xf numFmtId="0" fontId="13" fillId="0" borderId="18" xfId="3" applyFont="1" applyBorder="1" applyAlignment="1">
      <alignment horizontal="center" vertical="center"/>
    </xf>
    <xf numFmtId="0" fontId="7" fillId="0" borderId="4" xfId="3" applyFont="1" applyBorder="1" applyAlignment="1">
      <alignment horizontal="center" vertical="center" wrapText="1"/>
    </xf>
    <xf numFmtId="0" fontId="7" fillId="0" borderId="1" xfId="3" applyFont="1" applyBorder="1" applyAlignment="1">
      <alignment horizontal="center" vertical="center" wrapText="1"/>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9" xfId="3" applyFont="1" applyBorder="1" applyAlignment="1">
      <alignment horizontal="center" vertical="center" wrapText="1"/>
    </xf>
    <xf numFmtId="0" fontId="7" fillId="0" borderId="0" xfId="3" applyFont="1" applyAlignment="1">
      <alignment vertical="center" wrapText="1"/>
    </xf>
    <xf numFmtId="0" fontId="0" fillId="3" borderId="2" xfId="3" applyFont="1" applyFill="1" applyBorder="1" applyAlignment="1">
      <alignment horizontal="center" vertical="center" shrinkToFit="1"/>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48" xfId="3" applyFont="1" applyBorder="1" applyAlignment="1">
      <alignment horizontal="center" vertical="center" wrapText="1"/>
    </xf>
    <xf numFmtId="0" fontId="25" fillId="0" borderId="0" xfId="3" applyFont="1" applyAlignment="1">
      <alignment horizontal="center" shrinkToFit="1"/>
    </xf>
    <xf numFmtId="0" fontId="136" fillId="4" borderId="59" xfId="3" applyFont="1" applyFill="1" applyBorder="1" applyAlignment="1">
      <alignment horizontal="center" vertical="center"/>
    </xf>
    <xf numFmtId="0" fontId="136" fillId="4" borderId="60" xfId="3" applyFont="1" applyFill="1" applyBorder="1" applyAlignment="1">
      <alignment horizontal="center" vertical="center"/>
    </xf>
    <xf numFmtId="0" fontId="136" fillId="4" borderId="61" xfId="3" applyFont="1" applyFill="1" applyBorder="1" applyAlignment="1">
      <alignment horizontal="center" vertical="center"/>
    </xf>
    <xf numFmtId="3" fontId="67" fillId="0" borderId="2" xfId="0" applyNumberFormat="1" applyFont="1" applyBorder="1" applyAlignment="1">
      <alignment horizontal="center" vertical="center" shrinkToFit="1"/>
    </xf>
    <xf numFmtId="0" fontId="76" fillId="2" borderId="59" xfId="0" applyFont="1" applyFill="1" applyBorder="1" applyAlignment="1">
      <alignment horizontal="left" vertical="center" wrapText="1"/>
    </xf>
    <xf numFmtId="0" fontId="76" fillId="2" borderId="60" xfId="0" applyFont="1" applyFill="1" applyBorder="1" applyAlignment="1">
      <alignment horizontal="left" vertical="center" wrapText="1"/>
    </xf>
    <xf numFmtId="0" fontId="76" fillId="2" borderId="61" xfId="0" applyFont="1" applyFill="1" applyBorder="1" applyAlignment="1">
      <alignment horizontal="left" vertical="center" wrapText="1"/>
    </xf>
    <xf numFmtId="0" fontId="67" fillId="0" borderId="0" xfId="0" applyFont="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2" fillId="12" borderId="38" xfId="0" applyFont="1" applyFill="1" applyBorder="1" applyAlignment="1">
      <alignment horizontal="center" vertical="center"/>
    </xf>
    <xf numFmtId="0" fontId="22" fillId="12" borderId="50" xfId="0" applyFont="1" applyFill="1" applyBorder="1" applyAlignment="1">
      <alignment horizontal="center" vertical="center"/>
    </xf>
    <xf numFmtId="188" fontId="22" fillId="12" borderId="56" xfId="0" applyNumberFormat="1" applyFont="1" applyFill="1" applyBorder="1" applyAlignment="1">
      <alignment horizontal="center" vertical="center" wrapText="1"/>
    </xf>
    <xf numFmtId="188" fontId="22" fillId="12" borderId="22" xfId="0" applyNumberFormat="1" applyFont="1" applyFill="1" applyBorder="1" applyAlignment="1">
      <alignment horizontal="center" vertical="center" wrapText="1"/>
    </xf>
    <xf numFmtId="188" fontId="22" fillId="12" borderId="57" xfId="0" applyNumberFormat="1" applyFont="1" applyFill="1" applyBorder="1" applyAlignment="1">
      <alignment horizontal="center" vertical="center" wrapText="1"/>
    </xf>
    <xf numFmtId="188" fontId="22" fillId="12" borderId="49" xfId="0" applyNumberFormat="1" applyFont="1" applyFill="1" applyBorder="1" applyAlignment="1">
      <alignment horizontal="center" vertical="center" wrapText="1"/>
    </xf>
    <xf numFmtId="188" fontId="22" fillId="12" borderId="21" xfId="0" applyNumberFormat="1" applyFont="1" applyFill="1" applyBorder="1" applyAlignment="1">
      <alignment horizontal="center" vertical="center" wrapText="1"/>
    </xf>
    <xf numFmtId="188" fontId="22" fillId="12" borderId="45" xfId="0" applyNumberFormat="1" applyFont="1" applyFill="1" applyBorder="1" applyAlignment="1">
      <alignment horizontal="center" vertical="center" wrapText="1"/>
    </xf>
    <xf numFmtId="3" fontId="72" fillId="0" borderId="0" xfId="0" applyNumberFormat="1" applyFont="1" applyAlignment="1">
      <alignment horizontal="center" vertical="center" shrinkToFit="1"/>
    </xf>
    <xf numFmtId="0" fontId="67" fillId="0" borderId="2" xfId="0" applyFont="1" applyBorder="1" applyAlignment="1">
      <alignment horizontal="center" vertical="center"/>
    </xf>
    <xf numFmtId="49" fontId="27" fillId="0" borderId="0" xfId="1" applyNumberFormat="1" applyFont="1" applyAlignment="1">
      <alignment horizontal="center" vertical="center"/>
    </xf>
    <xf numFmtId="0" fontId="27" fillId="0" borderId="0" xfId="1" applyFont="1" applyAlignment="1">
      <alignment vertical="center"/>
    </xf>
    <xf numFmtId="176" fontId="27" fillId="0" borderId="1" xfId="1" applyNumberFormat="1" applyFont="1" applyBorder="1" applyAlignment="1">
      <alignment horizontal="center" vertical="center"/>
    </xf>
    <xf numFmtId="0" fontId="27" fillId="0" borderId="55" xfId="1" applyFont="1" applyBorder="1" applyAlignment="1">
      <alignment horizontal="center" vertical="center"/>
    </xf>
    <xf numFmtId="0" fontId="27" fillId="0" borderId="25" xfId="1" applyFont="1" applyBorder="1" applyAlignment="1">
      <alignment horizontal="center" vertical="center"/>
    </xf>
    <xf numFmtId="176" fontId="27" fillId="0" borderId="23" xfId="1" applyNumberFormat="1" applyFont="1" applyBorder="1" applyAlignment="1">
      <alignment horizontal="center" vertical="center"/>
    </xf>
    <xf numFmtId="176" fontId="27" fillId="0" borderId="7" xfId="1" applyNumberFormat="1" applyFont="1" applyBorder="1" applyAlignment="1">
      <alignment horizontal="center" vertical="center"/>
    </xf>
    <xf numFmtId="176" fontId="27" fillId="0" borderId="9" xfId="1" applyNumberFormat="1" applyFont="1" applyBorder="1" applyAlignment="1">
      <alignment horizontal="center" vertical="center"/>
    </xf>
    <xf numFmtId="176" fontId="27" fillId="0" borderId="74" xfId="1" applyNumberFormat="1" applyFont="1" applyBorder="1" applyAlignment="1">
      <alignment horizontal="center" vertical="center"/>
    </xf>
    <xf numFmtId="0" fontId="27" fillId="9" borderId="1" xfId="1" applyFont="1" applyFill="1" applyBorder="1" applyAlignment="1">
      <alignment horizontal="center" vertical="center" wrapText="1"/>
    </xf>
    <xf numFmtId="0" fontId="27" fillId="9" borderId="1" xfId="1" applyFont="1" applyFill="1" applyBorder="1" applyAlignment="1">
      <alignment horizontal="center" vertical="center"/>
    </xf>
    <xf numFmtId="0" fontId="27" fillId="9" borderId="23" xfId="1" applyFont="1" applyFill="1" applyBorder="1" applyAlignment="1">
      <alignment horizontal="center" vertical="center"/>
    </xf>
    <xf numFmtId="0" fontId="27" fillId="9" borderId="9" xfId="1" applyFont="1" applyFill="1" applyBorder="1" applyAlignment="1">
      <alignment horizontal="center" vertical="center"/>
    </xf>
    <xf numFmtId="0" fontId="26" fillId="0" borderId="0" xfId="1" applyFont="1" applyAlignment="1">
      <alignment horizontal="center" vertical="center"/>
    </xf>
    <xf numFmtId="0" fontId="27" fillId="9" borderId="23" xfId="1" applyFont="1" applyFill="1" applyBorder="1" applyAlignment="1">
      <alignment horizontal="center" vertical="center" wrapText="1"/>
    </xf>
    <xf numFmtId="0" fontId="27" fillId="9" borderId="7" xfId="1" applyFont="1" applyFill="1" applyBorder="1" applyAlignment="1">
      <alignment horizontal="center" vertical="center"/>
    </xf>
    <xf numFmtId="0" fontId="27" fillId="0" borderId="0" xfId="1" applyFont="1" applyAlignment="1">
      <alignment horizontal="center"/>
    </xf>
    <xf numFmtId="181" fontId="84" fillId="6" borderId="37" xfId="1" applyNumberFormat="1" applyFont="1" applyFill="1" applyBorder="1" applyAlignment="1">
      <alignment horizontal="center" vertical="center" shrinkToFit="1"/>
    </xf>
    <xf numFmtId="181" fontId="84" fillId="6" borderId="38" xfId="1" applyNumberFormat="1" applyFont="1" applyFill="1" applyBorder="1" applyAlignment="1">
      <alignment horizontal="center" vertical="center" shrinkToFit="1"/>
    </xf>
    <xf numFmtId="181" fontId="84" fillId="6" borderId="39" xfId="1" applyNumberFormat="1" applyFont="1" applyFill="1" applyBorder="1" applyAlignment="1">
      <alignment horizontal="center" vertical="center" shrinkToFit="1"/>
    </xf>
    <xf numFmtId="178" fontId="84" fillId="6" borderId="37" xfId="1" applyNumberFormat="1" applyFont="1" applyFill="1" applyBorder="1" applyAlignment="1">
      <alignment horizontal="center" vertical="center" shrinkToFit="1"/>
    </xf>
    <xf numFmtId="178" fontId="84" fillId="6" borderId="38" xfId="1" applyNumberFormat="1" applyFont="1" applyFill="1" applyBorder="1" applyAlignment="1">
      <alignment horizontal="center" vertical="center" shrinkToFit="1"/>
    </xf>
    <xf numFmtId="178" fontId="84" fillId="6" borderId="39" xfId="1" applyNumberFormat="1" applyFont="1" applyFill="1" applyBorder="1" applyAlignment="1">
      <alignment horizontal="center" vertical="center" shrinkToFit="1"/>
    </xf>
    <xf numFmtId="181" fontId="43" fillId="0" borderId="1" xfId="0" applyNumberFormat="1" applyFont="1" applyBorder="1" applyAlignment="1">
      <alignment horizontal="center" vertical="center" wrapText="1"/>
    </xf>
    <xf numFmtId="0" fontId="38" fillId="0" borderId="0" xfId="0" applyFont="1" applyAlignment="1">
      <alignment horizontal="center" vertical="center"/>
    </xf>
    <xf numFmtId="178" fontId="2" fillId="0" borderId="32" xfId="1" applyNumberFormat="1" applyBorder="1"/>
    <xf numFmtId="0" fontId="2" fillId="0" borderId="36" xfId="1" applyBorder="1"/>
    <xf numFmtId="0" fontId="39" fillId="9" borderId="1" xfId="0" applyFont="1" applyFill="1" applyBorder="1" applyAlignment="1">
      <alignment horizontal="center" vertical="center" wrapText="1" shrinkToFit="1"/>
    </xf>
    <xf numFmtId="0" fontId="39" fillId="0" borderId="2" xfId="0" applyFont="1" applyBorder="1" applyAlignment="1">
      <alignment vertical="center" wrapText="1"/>
    </xf>
    <xf numFmtId="0" fontId="39" fillId="0" borderId="2" xfId="0" applyFont="1" applyBorder="1">
      <alignment vertical="center"/>
    </xf>
    <xf numFmtId="0" fontId="0" fillId="0" borderId="2" xfId="0" applyBorder="1" applyAlignment="1">
      <alignment horizontal="center" vertical="center" shrinkToFit="1"/>
    </xf>
    <xf numFmtId="0" fontId="0" fillId="0" borderId="0" xfId="0" applyAlignment="1">
      <alignment horizontal="center" vertical="center"/>
    </xf>
    <xf numFmtId="0" fontId="39" fillId="0" borderId="0" xfId="0" applyFont="1" applyAlignment="1">
      <alignment horizontal="center" vertical="center" shrinkToFit="1"/>
    </xf>
    <xf numFmtId="0" fontId="39" fillId="9" borderId="33" xfId="0" applyFont="1" applyFill="1" applyBorder="1" applyAlignment="1">
      <alignment horizontal="center" vertical="center" wrapText="1"/>
    </xf>
    <xf numFmtId="0" fontId="39" fillId="9" borderId="6" xfId="0" applyFont="1" applyFill="1" applyBorder="1" applyAlignment="1">
      <alignment horizontal="center" vertical="center" wrapText="1"/>
    </xf>
    <xf numFmtId="176" fontId="39" fillId="0" borderId="23" xfId="0" applyNumberFormat="1" applyFont="1" applyBorder="1" applyAlignment="1">
      <alignment horizontal="center" vertical="center" shrinkToFit="1"/>
    </xf>
    <xf numFmtId="176" fontId="39" fillId="0" borderId="7" xfId="0" applyNumberFormat="1" applyFont="1" applyBorder="1" applyAlignment="1">
      <alignment horizontal="center" vertical="center" shrinkToFit="1"/>
    </xf>
    <xf numFmtId="176" fontId="39" fillId="0" borderId="9" xfId="0" applyNumberFormat="1" applyFont="1" applyBorder="1" applyAlignment="1">
      <alignment horizontal="center" vertical="center" shrinkToFit="1"/>
    </xf>
    <xf numFmtId="0" fontId="68" fillId="0" borderId="0" xfId="7" applyFont="1" applyAlignment="1">
      <alignment horizontal="center" vertical="center"/>
    </xf>
    <xf numFmtId="0" fontId="100" fillId="0" borderId="0" xfId="13" applyFont="1" applyAlignment="1" applyProtection="1">
      <alignment horizontal="left" vertical="center"/>
      <protection locked="0"/>
    </xf>
    <xf numFmtId="0" fontId="0" fillId="0" borderId="56" xfId="7" applyFont="1" applyBorder="1" applyAlignment="1">
      <alignment horizontal="left" vertical="center"/>
    </xf>
    <xf numFmtId="0" fontId="0" fillId="0" borderId="22" xfId="7" applyFont="1" applyBorder="1" applyAlignment="1">
      <alignment horizontal="left" vertical="center"/>
    </xf>
    <xf numFmtId="0" fontId="0" fillId="0" borderId="57" xfId="7" applyFont="1" applyBorder="1" applyAlignment="1">
      <alignment horizontal="left" vertical="center"/>
    </xf>
    <xf numFmtId="0" fontId="0" fillId="0" borderId="49" xfId="7" applyFont="1" applyBorder="1" applyAlignment="1">
      <alignment horizontal="left" vertical="center"/>
    </xf>
    <xf numFmtId="0" fontId="0" fillId="2" borderId="21" xfId="7" applyFont="1" applyFill="1" applyBorder="1" applyAlignment="1" applyProtection="1">
      <alignment horizontal="center" vertical="center" wrapText="1"/>
      <protection locked="0"/>
    </xf>
    <xf numFmtId="0" fontId="0" fillId="2" borderId="46" xfId="7" applyFont="1" applyFill="1" applyBorder="1" applyAlignment="1" applyProtection="1">
      <alignment horizontal="center" vertical="center" wrapText="1"/>
      <protection locked="0"/>
    </xf>
    <xf numFmtId="0" fontId="0" fillId="2" borderId="62" xfId="7" applyFont="1" applyFill="1" applyBorder="1" applyAlignment="1" applyProtection="1">
      <alignment horizontal="center" vertical="center" wrapText="1"/>
      <protection locked="0"/>
    </xf>
    <xf numFmtId="0" fontId="0" fillId="2" borderId="45" xfId="7" applyFont="1" applyFill="1" applyBorder="1" applyAlignment="1" applyProtection="1">
      <alignment horizontal="center" vertical="center" wrapText="1"/>
      <protection locked="0"/>
    </xf>
    <xf numFmtId="0" fontId="0" fillId="2" borderId="2" xfId="7" applyFont="1" applyFill="1" applyBorder="1" applyAlignment="1" applyProtection="1">
      <alignment horizontal="center" vertical="center" wrapText="1"/>
      <protection locked="0"/>
    </xf>
    <xf numFmtId="0" fontId="0" fillId="2" borderId="48" xfId="7" applyFont="1" applyFill="1" applyBorder="1" applyAlignment="1" applyProtection="1">
      <alignment horizontal="center" vertical="center" wrapText="1"/>
      <protection locked="0"/>
    </xf>
    <xf numFmtId="0" fontId="0" fillId="0" borderId="17" xfId="7" applyFont="1" applyBorder="1" applyAlignment="1">
      <alignment horizontal="left" vertical="center" wrapText="1"/>
    </xf>
    <xf numFmtId="0" fontId="0" fillId="0" borderId="18" xfId="7" applyFont="1" applyBorder="1" applyAlignment="1">
      <alignment horizontal="left" vertical="center" wrapText="1"/>
    </xf>
    <xf numFmtId="0" fontId="21" fillId="2" borderId="47" xfId="7" applyFill="1" applyBorder="1" applyAlignment="1" applyProtection="1">
      <alignment horizontal="center" vertical="center"/>
      <protection locked="0"/>
    </xf>
    <xf numFmtId="0" fontId="21" fillId="2" borderId="54" xfId="7" applyFill="1" applyBorder="1" applyAlignment="1" applyProtection="1">
      <alignment horizontal="center" vertical="center"/>
      <protection locked="0"/>
    </xf>
    <xf numFmtId="0" fontId="0" fillId="0" borderId="47" xfId="7" applyFont="1" applyBorder="1" applyAlignment="1">
      <alignment horizontal="left" vertical="center" wrapText="1"/>
    </xf>
    <xf numFmtId="0" fontId="0" fillId="0" borderId="54" xfId="7" applyFont="1" applyBorder="1" applyAlignment="1">
      <alignment horizontal="left" vertical="center" wrapText="1"/>
    </xf>
    <xf numFmtId="0" fontId="0" fillId="2" borderId="47" xfId="7" applyFont="1" applyFill="1" applyBorder="1" applyAlignment="1" applyProtection="1">
      <alignment horizontal="center" vertical="center" wrapText="1"/>
      <protection locked="0"/>
    </xf>
    <xf numFmtId="0" fontId="0" fillId="2" borderId="54" xfId="7" applyFont="1" applyFill="1" applyBorder="1" applyAlignment="1" applyProtection="1">
      <alignment horizontal="center" vertical="center" wrapText="1"/>
      <protection locked="0"/>
    </xf>
    <xf numFmtId="0" fontId="0" fillId="2" borderId="18" xfId="7" applyFont="1" applyFill="1" applyBorder="1" applyAlignment="1" applyProtection="1">
      <alignment horizontal="center" vertical="center" wrapText="1"/>
      <protection locked="0"/>
    </xf>
    <xf numFmtId="0" fontId="97" fillId="0" borderId="59" xfId="7" applyFont="1" applyBorder="1" applyAlignment="1">
      <alignment horizontal="center" vertical="center"/>
    </xf>
    <xf numFmtId="0" fontId="97" fillId="0" borderId="60" xfId="7" applyFont="1" applyBorder="1" applyAlignment="1">
      <alignment horizontal="center" vertical="center"/>
    </xf>
    <xf numFmtId="0" fontId="97" fillId="0" borderId="61" xfId="7" applyFont="1" applyBorder="1" applyAlignment="1">
      <alignment horizontal="center" vertical="center"/>
    </xf>
    <xf numFmtId="0" fontId="78" fillId="17" borderId="59" xfId="7" applyFont="1" applyFill="1" applyBorder="1" applyAlignment="1">
      <alignment horizontal="center" vertical="center" wrapText="1" shrinkToFit="1"/>
    </xf>
    <xf numFmtId="0" fontId="78" fillId="17" borderId="60" xfId="7" applyFont="1" applyFill="1" applyBorder="1" applyAlignment="1">
      <alignment horizontal="center" vertical="center" wrapText="1" shrinkToFit="1"/>
    </xf>
    <xf numFmtId="0" fontId="78" fillId="17" borderId="61" xfId="7" applyFont="1" applyFill="1" applyBorder="1" applyAlignment="1">
      <alignment horizontal="center" vertical="center" wrapText="1" shrinkToFit="1"/>
    </xf>
    <xf numFmtId="180" fontId="79" fillId="0" borderId="59" xfId="7" applyNumberFormat="1" applyFont="1" applyBorder="1" applyAlignment="1" applyProtection="1">
      <alignment horizontal="center" vertical="center"/>
      <protection locked="0"/>
    </xf>
    <xf numFmtId="180" fontId="79" fillId="0" borderId="60" xfId="7" applyNumberFormat="1" applyFont="1" applyBorder="1" applyAlignment="1" applyProtection="1">
      <alignment horizontal="center" vertical="center"/>
      <protection locked="0"/>
    </xf>
    <xf numFmtId="180" fontId="79" fillId="0" borderId="61" xfId="7" applyNumberFormat="1" applyFont="1" applyBorder="1" applyAlignment="1" applyProtection="1">
      <alignment horizontal="center" vertical="center"/>
      <protection locked="0"/>
    </xf>
    <xf numFmtId="49" fontId="0" fillId="2" borderId="45" xfId="7" applyNumberFormat="1" applyFont="1" applyFill="1" applyBorder="1" applyAlignment="1" applyProtection="1">
      <alignment horizontal="center" vertical="center"/>
      <protection locked="0"/>
    </xf>
    <xf numFmtId="49" fontId="0" fillId="2" borderId="2" xfId="7" applyNumberFormat="1" applyFont="1" applyFill="1" applyBorder="1" applyAlignment="1" applyProtection="1">
      <alignment horizontal="center" vertical="center"/>
      <protection locked="0"/>
    </xf>
    <xf numFmtId="49" fontId="0" fillId="2" borderId="69" xfId="7" applyNumberFormat="1" applyFont="1" applyFill="1" applyBorder="1" applyAlignment="1" applyProtection="1">
      <alignment horizontal="center" vertical="center"/>
      <protection locked="0"/>
    </xf>
    <xf numFmtId="49" fontId="21" fillId="2" borderId="72" xfId="7" applyNumberFormat="1" applyFill="1" applyBorder="1" applyAlignment="1" applyProtection="1">
      <alignment horizontal="center" vertical="center"/>
      <protection locked="0"/>
    </xf>
    <xf numFmtId="49" fontId="21" fillId="2" borderId="73" xfId="7" applyNumberFormat="1" applyFill="1" applyBorder="1" applyAlignment="1" applyProtection="1">
      <alignment horizontal="center" vertical="center"/>
      <protection locked="0"/>
    </xf>
    <xf numFmtId="0" fontId="33" fillId="0" borderId="0" xfId="1" applyFont="1" applyAlignment="1">
      <alignment horizontal="center" shrinkToFit="1"/>
    </xf>
    <xf numFmtId="0" fontId="33" fillId="0" borderId="0" xfId="1" applyFont="1" applyAlignment="1">
      <alignment horizontal="center"/>
    </xf>
    <xf numFmtId="0" fontId="33" fillId="0" borderId="0" xfId="1" applyFont="1" applyAlignment="1">
      <alignment horizontal="center" vertical="center"/>
    </xf>
    <xf numFmtId="0" fontId="33" fillId="0" borderId="0" xfId="1" applyFont="1" applyAlignment="1">
      <alignment horizontal="left" shrinkToFit="1"/>
    </xf>
    <xf numFmtId="180" fontId="34" fillId="0" borderId="0" xfId="1" applyNumberFormat="1" applyFont="1"/>
    <xf numFmtId="0" fontId="34" fillId="0" borderId="0" xfId="1" applyFont="1"/>
    <xf numFmtId="179" fontId="33" fillId="0" borderId="0" xfId="1" applyNumberFormat="1" applyFont="1" applyAlignment="1">
      <alignment horizontal="left" shrinkToFit="1"/>
    </xf>
    <xf numFmtId="0" fontId="33" fillId="0" borderId="0" xfId="1" applyFont="1" applyAlignment="1">
      <alignment horizontal="left" vertical="center" wrapText="1"/>
    </xf>
    <xf numFmtId="0" fontId="33" fillId="0" borderId="0" xfId="1" applyFont="1" applyAlignment="1">
      <alignment horizontal="distributed" indent="8"/>
    </xf>
    <xf numFmtId="0" fontId="2" fillId="0" borderId="0" xfId="1" applyAlignment="1">
      <alignment horizontal="distributed" indent="8"/>
    </xf>
    <xf numFmtId="0" fontId="33" fillId="0" borderId="0" xfId="1" applyFont="1" applyAlignment="1">
      <alignment horizontal="left" vertical="center" wrapText="1" shrinkToFit="1"/>
    </xf>
    <xf numFmtId="0" fontId="33" fillId="0" borderId="0" xfId="1" applyFont="1" applyAlignment="1">
      <alignment vertical="center" wrapText="1"/>
    </xf>
    <xf numFmtId="0" fontId="46" fillId="0" borderId="0" xfId="16" applyFont="1" applyAlignment="1">
      <alignment horizontal="center" vertical="center"/>
    </xf>
    <xf numFmtId="0" fontId="43" fillId="0" borderId="0" xfId="16" applyFont="1" applyAlignment="1">
      <alignment horizontal="center" vertical="center"/>
    </xf>
    <xf numFmtId="0" fontId="46" fillId="0" borderId="0" xfId="16" applyFont="1" applyAlignment="1">
      <alignment horizontal="center" vertical="center" shrinkToFit="1"/>
    </xf>
    <xf numFmtId="0" fontId="108" fillId="0" borderId="0" xfId="1" applyFont="1" applyAlignment="1">
      <alignment horizontal="center" vertical="center" shrinkToFit="1"/>
    </xf>
    <xf numFmtId="0" fontId="47" fillId="0" borderId="0" xfId="16" applyFont="1" applyAlignment="1">
      <alignment horizontal="center" vertical="center"/>
    </xf>
    <xf numFmtId="0" fontId="46" fillId="0" borderId="0" xfId="16" applyFont="1" applyAlignment="1">
      <alignment horizontal="left" vertical="center" shrinkToFit="1"/>
    </xf>
  </cellXfs>
  <cellStyles count="28">
    <cellStyle name="パーセント 2" xfId="18" xr:uid="{00000000-0005-0000-0000-000000000000}"/>
    <cellStyle name="ハイパーリンク" xfId="13" builtinId="8"/>
    <cellStyle name="桁区切り" xfId="12" builtinId="6"/>
    <cellStyle name="桁区切り 2" xfId="2" xr:uid="{00000000-0005-0000-0000-000003000000}"/>
    <cellStyle name="桁区切り 3" xfId="14" xr:uid="{00000000-0005-0000-0000-000004000000}"/>
    <cellStyle name="桁区切り 4" xfId="17" xr:uid="{00000000-0005-0000-0000-000005000000}"/>
    <cellStyle name="標準" xfId="0" builtinId="0"/>
    <cellStyle name="標準 10" xfId="19" xr:uid="{00000000-0005-0000-0000-000007000000}"/>
    <cellStyle name="標準 12" xfId="27" xr:uid="{CD1C3619-B534-4EFC-869D-8CBA35E25E54}"/>
    <cellStyle name="標準 14" xfId="16" xr:uid="{00000000-0005-0000-0000-000008000000}"/>
    <cellStyle name="標準 2" xfId="1" xr:uid="{00000000-0005-0000-0000-000009000000}"/>
    <cellStyle name="標準 2 2" xfId="20" xr:uid="{00000000-0005-0000-0000-00000A000000}"/>
    <cellStyle name="標準 2 2 2" xfId="21" xr:uid="{00000000-0005-0000-0000-00000B000000}"/>
    <cellStyle name="標準 2 3" xfId="22" xr:uid="{00000000-0005-0000-0000-00000C000000}"/>
    <cellStyle name="標準 3" xfId="6" xr:uid="{00000000-0005-0000-0000-00000D000000}"/>
    <cellStyle name="標準 3 4" xfId="24" xr:uid="{9B635789-7DC6-4BA3-92B5-C66487ACB883}"/>
    <cellStyle name="標準 4" xfId="7" xr:uid="{00000000-0005-0000-0000-00000E000000}"/>
    <cellStyle name="標準 4 2" xfId="23" xr:uid="{00000000-0005-0000-0000-00000F000000}"/>
    <cellStyle name="標準 4 3" xfId="26" xr:uid="{5770FA7D-D795-409D-B172-B378DC405FBA}"/>
    <cellStyle name="標準 5" xfId="8" xr:uid="{00000000-0005-0000-0000-000010000000}"/>
    <cellStyle name="標準 6" xfId="9" xr:uid="{00000000-0005-0000-0000-000011000000}"/>
    <cellStyle name="標準 6 2" xfId="25" xr:uid="{C952B4B1-2F80-4A98-B7CE-F9B9B1D0B606}"/>
    <cellStyle name="標準 7" xfId="5" xr:uid="{00000000-0005-0000-0000-000012000000}"/>
    <cellStyle name="標準 8" xfId="10" xr:uid="{00000000-0005-0000-0000-000013000000}"/>
    <cellStyle name="標準 9" xfId="11" xr:uid="{00000000-0005-0000-0000-000014000000}"/>
    <cellStyle name="標準_Sheet1" xfId="4" xr:uid="{00000000-0005-0000-0000-000015000000}"/>
    <cellStyle name="標準_Sheet1_確定通知 (2)" xfId="15" xr:uid="{00000000-0005-0000-0000-000016000000}"/>
    <cellStyle name="標準_職員名簿" xfId="3" xr:uid="{00000000-0005-0000-0000-000017000000}"/>
  </cellStyles>
  <dxfs count="21">
    <dxf>
      <font>
        <b/>
        <i/>
        <u val="double"/>
      </font>
      <fill>
        <patternFill>
          <bgColor theme="9" tint="0.39994506668294322"/>
        </patternFill>
      </fill>
    </dxf>
    <dxf>
      <fill>
        <patternFill>
          <bgColor theme="2" tint="-0.749961851863155"/>
        </patternFill>
      </fill>
    </dxf>
    <dxf>
      <fill>
        <patternFill>
          <bgColor theme="9"/>
        </patternFill>
      </fill>
    </dxf>
    <dxf>
      <fill>
        <patternFill>
          <bgColor theme="9"/>
        </patternFill>
      </fill>
    </dxf>
    <dxf>
      <fill>
        <patternFill>
          <bgColor theme="9"/>
        </patternFill>
      </fill>
    </dxf>
    <dxf>
      <fill>
        <patternFill>
          <bgColor theme="2" tint="-0.499984740745262"/>
        </patternFill>
      </fill>
    </dxf>
    <dxf>
      <fill>
        <patternFill>
          <bgColor theme="2" tint="-0.499984740745262"/>
        </patternFill>
      </fill>
    </dxf>
    <dxf>
      <fill>
        <patternFill>
          <bgColor rgb="FFFF00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FF66"/>
      <color rgb="FF0000FF"/>
      <color rgb="FFFF99FF"/>
      <color rgb="FFFFFFCC"/>
      <color rgb="FF00FFFF"/>
      <color rgb="FF66FF66"/>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1047749</xdr:colOff>
      <xdr:row>25</xdr:row>
      <xdr:rowOff>22678</xdr:rowOff>
    </xdr:from>
    <xdr:to>
      <xdr:col>5</xdr:col>
      <xdr:colOff>263071</xdr:colOff>
      <xdr:row>36</xdr:row>
      <xdr:rowOff>72572</xdr:rowOff>
    </xdr:to>
    <xdr:sp macro="" textlink="">
      <xdr:nvSpPr>
        <xdr:cNvPr id="2" name="正方形/長方形 1">
          <a:extLst>
            <a:ext uri="{FF2B5EF4-FFF2-40B4-BE49-F238E27FC236}">
              <a16:creationId xmlns:a16="http://schemas.microsoft.com/office/drawing/2014/main" id="{3D9F6472-1E02-4336-88A1-EA5D9E33DECF}"/>
            </a:ext>
          </a:extLst>
        </xdr:cNvPr>
        <xdr:cNvSpPr/>
      </xdr:nvSpPr>
      <xdr:spPr>
        <a:xfrm>
          <a:off x="7378699" y="4480378"/>
          <a:ext cx="3209472" cy="186599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t>R7</a:t>
          </a:r>
          <a:r>
            <a:rPr kumimoji="1" lang="ja-JP" altLang="en-US" sz="1200" b="1"/>
            <a:t>実績作業メモ</a:t>
          </a:r>
          <a:endParaRPr kumimoji="1" lang="en-US" altLang="ja-JP" sz="1200" b="1"/>
        </a:p>
        <a:p>
          <a:pPr algn="l"/>
          <a:endParaRPr kumimoji="1" lang="en-US" altLang="ja-JP" sz="1200" b="1"/>
        </a:p>
        <a:p>
          <a:pPr algn="l"/>
          <a:r>
            <a:rPr kumimoji="1" lang="ja-JP" altLang="en-US" sz="1200" b="1"/>
            <a:t>・中間実績で使用したリスト（中身は当初交付のリスト（</a:t>
          </a:r>
          <a:r>
            <a:rPr kumimoji="1" lang="en-US" altLang="ja-JP" sz="1200" b="1"/>
            <a:t>5/1ver</a:t>
          </a:r>
          <a:r>
            <a:rPr kumimoji="1" lang="ja-JP" altLang="en-US" sz="1200" b="1"/>
            <a:t>））に差替え</a:t>
          </a:r>
          <a:endParaRPr kumimoji="1" lang="en-US" altLang="ja-JP" sz="1200" b="1"/>
        </a:p>
        <a:p>
          <a:pPr algn="l"/>
          <a:r>
            <a:rPr kumimoji="1" lang="ja-JP" altLang="en-US" sz="1200" b="1"/>
            <a:t>・つばめ保育園</a:t>
          </a:r>
          <a:r>
            <a:rPr kumimoji="1" lang="en-US" altLang="ja-JP" sz="1200" b="1"/>
            <a:t>soga </a:t>
          </a:r>
          <a:r>
            <a:rPr kumimoji="1" lang="ja-JP" altLang="en-US" sz="1200" b="1"/>
            <a:t>修正</a:t>
          </a:r>
          <a:endParaRPr kumimoji="1" lang="en-US" altLang="ja-JP" sz="1200" b="1"/>
        </a:p>
      </xdr:txBody>
    </xdr:sp>
    <xdr:clientData/>
  </xdr:twoCellAnchor>
  <xdr:twoCellAnchor>
    <xdr:from>
      <xdr:col>3</xdr:col>
      <xdr:colOff>117928</xdr:colOff>
      <xdr:row>52</xdr:row>
      <xdr:rowOff>117929</xdr:rowOff>
    </xdr:from>
    <xdr:to>
      <xdr:col>9</xdr:col>
      <xdr:colOff>371929</xdr:colOff>
      <xdr:row>67</xdr:row>
      <xdr:rowOff>81643</xdr:rowOff>
    </xdr:to>
    <xdr:sp macro="" textlink="">
      <xdr:nvSpPr>
        <xdr:cNvPr id="3" name="正方形/長方形 2">
          <a:extLst>
            <a:ext uri="{FF2B5EF4-FFF2-40B4-BE49-F238E27FC236}">
              <a16:creationId xmlns:a16="http://schemas.microsoft.com/office/drawing/2014/main" id="{F0506B80-1AEC-40E5-9CAB-87F52A90E2DC}"/>
            </a:ext>
          </a:extLst>
        </xdr:cNvPr>
        <xdr:cNvSpPr/>
      </xdr:nvSpPr>
      <xdr:spPr>
        <a:xfrm>
          <a:off x="9185728" y="9033329"/>
          <a:ext cx="9404351" cy="244021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\\chains.city.chiba.jp\</a:t>
          </a:r>
          <a:r>
            <a:rPr kumimoji="1" lang="ja-JP" altLang="en-US" sz="1100"/>
            <a:t>全庁フォルダ</a:t>
          </a:r>
          <a:r>
            <a:rPr kumimoji="1" lang="en-US" altLang="ja-JP" sz="1100"/>
            <a:t>\18_</a:t>
          </a:r>
          <a:r>
            <a:rPr kumimoji="1" lang="ja-JP" altLang="en-US" sz="1100"/>
            <a:t>こども未来局</a:t>
          </a:r>
          <a:r>
            <a:rPr kumimoji="1" lang="en-US" altLang="ja-JP" sz="1100"/>
            <a:t>\18202000_</a:t>
          </a:r>
          <a:r>
            <a:rPr kumimoji="1" lang="ja-JP" altLang="en-US" sz="1100"/>
            <a:t>こども未来局幼児教育・保育部幼保運営課</a:t>
          </a:r>
          <a:r>
            <a:rPr kumimoji="1" lang="en-US" altLang="ja-JP" sz="1100"/>
            <a:t>\◆100 ◎</a:t>
          </a:r>
          <a:r>
            <a:rPr kumimoji="1" lang="ja-JP" altLang="en-US" sz="1100"/>
            <a:t>共有フォルダ（保育支援課、保育運営課、各区こども家庭課）</a:t>
          </a:r>
          <a:r>
            <a:rPr kumimoji="1" lang="en-US" altLang="ja-JP" sz="1100"/>
            <a:t>\★★①</a:t>
          </a:r>
          <a:r>
            <a:rPr kumimoji="1" lang="ja-JP" altLang="en-US" sz="1100"/>
            <a:t>民間保育園等名簿、②公立保育所名簿、③園数、④認可外名簿、⑤民保協加盟園など★★</a:t>
          </a:r>
          <a:r>
            <a:rPr kumimoji="1" lang="en-US" altLang="ja-JP" sz="1100"/>
            <a:t>\★★★</a:t>
          </a:r>
          <a:r>
            <a:rPr kumimoji="1" lang="ja-JP" altLang="en-US" sz="1100"/>
            <a:t>民間園一覧</a:t>
          </a:r>
          <a:endParaRPr kumimoji="1" lang="en-US" altLang="ja-JP" sz="1100"/>
        </a:p>
        <a:p>
          <a:pPr algn="l"/>
          <a:endParaRPr kumimoji="1" lang="en-US" altLang="ja-JP" sz="1100"/>
        </a:p>
        <a:p>
          <a:pPr algn="l"/>
          <a:r>
            <a:rPr kumimoji="1" lang="ja-JP" altLang="en-US" sz="1100"/>
            <a:t>の「リスト」シートよりコピペ</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96930</xdr:colOff>
      <xdr:row>0</xdr:row>
      <xdr:rowOff>121584</xdr:rowOff>
    </xdr:from>
    <xdr:to>
      <xdr:col>4</xdr:col>
      <xdr:colOff>5429250</xdr:colOff>
      <xdr:row>0</xdr:row>
      <xdr:rowOff>493059</xdr:rowOff>
    </xdr:to>
    <xdr:sp macro="" textlink="">
      <xdr:nvSpPr>
        <xdr:cNvPr id="2" name="テキスト ボックス 1">
          <a:extLst>
            <a:ext uri="{FF2B5EF4-FFF2-40B4-BE49-F238E27FC236}">
              <a16:creationId xmlns:a16="http://schemas.microsoft.com/office/drawing/2014/main" id="{5BE1B14F-225B-4153-B8F6-61BA034D2DE8}"/>
            </a:ext>
          </a:extLst>
        </xdr:cNvPr>
        <xdr:cNvSpPr txBox="1"/>
      </xdr:nvSpPr>
      <xdr:spPr>
        <a:xfrm>
          <a:off x="782730" y="121584"/>
          <a:ext cx="986622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中間実績で確定した４－１０月分に誤りがあった場合や、やむを得ず遡って修正を行った場合等は、こちらに入力してください。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207064</xdr:colOff>
      <xdr:row>8</xdr:row>
      <xdr:rowOff>41414</xdr:rowOff>
    </xdr:from>
    <xdr:to>
      <xdr:col>16</xdr:col>
      <xdr:colOff>604630</xdr:colOff>
      <xdr:row>13</xdr:row>
      <xdr:rowOff>273326</xdr:rowOff>
    </xdr:to>
    <xdr:sp macro="" textlink="">
      <xdr:nvSpPr>
        <xdr:cNvPr id="4" name="テキスト ボックス 3">
          <a:extLst>
            <a:ext uri="{FF2B5EF4-FFF2-40B4-BE49-F238E27FC236}">
              <a16:creationId xmlns:a16="http://schemas.microsoft.com/office/drawing/2014/main" id="{A9751C4C-DC49-4019-9D25-519E04D3A35F}"/>
            </a:ext>
          </a:extLst>
        </xdr:cNvPr>
        <xdr:cNvSpPr txBox="1"/>
      </xdr:nvSpPr>
      <xdr:spPr>
        <a:xfrm>
          <a:off x="6924260" y="2277718"/>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207066</xdr:colOff>
      <xdr:row>7</xdr:row>
      <xdr:rowOff>107674</xdr:rowOff>
    </xdr:from>
    <xdr:to>
      <xdr:col>16</xdr:col>
      <xdr:colOff>604632</xdr:colOff>
      <xdr:row>13</xdr:row>
      <xdr:rowOff>132521</xdr:rowOff>
    </xdr:to>
    <xdr:sp macro="" textlink="">
      <xdr:nvSpPr>
        <xdr:cNvPr id="6" name="テキスト ボックス 5">
          <a:extLst>
            <a:ext uri="{FF2B5EF4-FFF2-40B4-BE49-F238E27FC236}">
              <a16:creationId xmlns:a16="http://schemas.microsoft.com/office/drawing/2014/main" id="{E9A7937F-E1D5-4BED-AE03-A3DA0582C734}"/>
            </a:ext>
          </a:extLst>
        </xdr:cNvPr>
        <xdr:cNvSpPr txBox="1"/>
      </xdr:nvSpPr>
      <xdr:spPr>
        <a:xfrm>
          <a:off x="6816588" y="2136913"/>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215347</xdr:colOff>
      <xdr:row>14</xdr:row>
      <xdr:rowOff>66261</xdr:rowOff>
    </xdr:from>
    <xdr:to>
      <xdr:col>17</xdr:col>
      <xdr:colOff>26504</xdr:colOff>
      <xdr:row>18</xdr:row>
      <xdr:rowOff>249719</xdr:rowOff>
    </xdr:to>
    <xdr:sp macro="" textlink="">
      <xdr:nvSpPr>
        <xdr:cNvPr id="4" name="テキスト ボックス 3">
          <a:extLst>
            <a:ext uri="{FF2B5EF4-FFF2-40B4-BE49-F238E27FC236}">
              <a16:creationId xmlns:a16="http://schemas.microsoft.com/office/drawing/2014/main" id="{3AB6F882-D754-45CB-BE8D-E9F7B8307752}"/>
            </a:ext>
          </a:extLst>
        </xdr:cNvPr>
        <xdr:cNvSpPr txBox="1"/>
      </xdr:nvSpPr>
      <xdr:spPr>
        <a:xfrm>
          <a:off x="6824869" y="3975652"/>
          <a:ext cx="2743200" cy="1343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←文書番号・日付は、こちらで記載するため、空欄で提出してください！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198783</xdr:colOff>
      <xdr:row>6</xdr:row>
      <xdr:rowOff>248479</xdr:rowOff>
    </xdr:from>
    <xdr:to>
      <xdr:col>16</xdr:col>
      <xdr:colOff>596349</xdr:colOff>
      <xdr:row>11</xdr:row>
      <xdr:rowOff>389283</xdr:rowOff>
    </xdr:to>
    <xdr:sp macro="" textlink="">
      <xdr:nvSpPr>
        <xdr:cNvPr id="5" name="テキスト ボックス 4">
          <a:extLst>
            <a:ext uri="{FF2B5EF4-FFF2-40B4-BE49-F238E27FC236}">
              <a16:creationId xmlns:a16="http://schemas.microsoft.com/office/drawing/2014/main" id="{EFA4A90B-831C-4B56-89EA-BEBE5831465B}"/>
            </a:ext>
          </a:extLst>
        </xdr:cNvPr>
        <xdr:cNvSpPr txBox="1"/>
      </xdr:nvSpPr>
      <xdr:spPr>
        <a:xfrm>
          <a:off x="6808305" y="1987827"/>
          <a:ext cx="2642153" cy="1615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債権者情報につきまして、年度途中で変更があった場合、最新のものでない可能性がございます。</a:t>
          </a:r>
          <a:endParaRPr kumimoji="1" lang="en-US" altLang="ja-JP" sz="1100"/>
        </a:p>
        <a:p>
          <a:r>
            <a:rPr kumimoji="1" lang="ja-JP" altLang="en-US" sz="1100"/>
            <a:t>表示されている内容は年度末時点のものである必要がありますので、誤りの場合にはご連絡いただけますと幸いです。</a:t>
          </a:r>
        </a:p>
      </xdr:txBody>
    </xdr:sp>
    <xdr:clientData/>
  </xdr:twoCellAnchor>
  <xdr:twoCellAnchor>
    <xdr:from>
      <xdr:col>12</xdr:col>
      <xdr:colOff>182217</xdr:colOff>
      <xdr:row>14</xdr:row>
      <xdr:rowOff>34373</xdr:rowOff>
    </xdr:from>
    <xdr:to>
      <xdr:col>16</xdr:col>
      <xdr:colOff>622852</xdr:colOff>
      <xdr:row>17</xdr:row>
      <xdr:rowOff>127414</xdr:rowOff>
    </xdr:to>
    <xdr:sp macro="" textlink="">
      <xdr:nvSpPr>
        <xdr:cNvPr id="7" name="テキスト ボックス 6">
          <a:extLst>
            <a:ext uri="{FF2B5EF4-FFF2-40B4-BE49-F238E27FC236}">
              <a16:creationId xmlns:a16="http://schemas.microsoft.com/office/drawing/2014/main" id="{5E2E5EB7-A4C2-4E20-8328-D91912F07A88}"/>
            </a:ext>
          </a:extLst>
        </xdr:cNvPr>
        <xdr:cNvSpPr txBox="1"/>
      </xdr:nvSpPr>
      <xdr:spPr>
        <a:xfrm>
          <a:off x="6220239" y="4026590"/>
          <a:ext cx="2486439" cy="987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←文書番号は、こちらで記載するため、空欄で提出してください！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23812</xdr:colOff>
      <xdr:row>10</xdr:row>
      <xdr:rowOff>226219</xdr:rowOff>
    </xdr:from>
    <xdr:to>
      <xdr:col>7</xdr:col>
      <xdr:colOff>749059</xdr:colOff>
      <xdr:row>14</xdr:row>
      <xdr:rowOff>41931</xdr:rowOff>
    </xdr:to>
    <xdr:sp macro="" textlink="">
      <xdr:nvSpPr>
        <xdr:cNvPr id="3" name="テキスト ボックス 2">
          <a:extLst>
            <a:ext uri="{FF2B5EF4-FFF2-40B4-BE49-F238E27FC236}">
              <a16:creationId xmlns:a16="http://schemas.microsoft.com/office/drawing/2014/main" id="{F6500799-D599-4F99-B0C1-35545281446C}"/>
            </a:ext>
          </a:extLst>
        </xdr:cNvPr>
        <xdr:cNvSpPr txBox="1"/>
      </xdr:nvSpPr>
      <xdr:spPr>
        <a:xfrm>
          <a:off x="7060406" y="2964657"/>
          <a:ext cx="2642153" cy="911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債権者情報につきましては、最新のものでない可能性がございますので、内容が違う場合にはご連絡いただけますと幸いです。</a:t>
          </a:r>
        </a:p>
      </xdr:txBody>
    </xdr:sp>
    <xdr:clientData/>
  </xdr:twoCellAnchor>
  <xdr:twoCellAnchor>
    <xdr:from>
      <xdr:col>5</xdr:col>
      <xdr:colOff>29649</xdr:colOff>
      <xdr:row>7</xdr:row>
      <xdr:rowOff>125132</xdr:rowOff>
    </xdr:from>
    <xdr:to>
      <xdr:col>7</xdr:col>
      <xdr:colOff>184431</xdr:colOff>
      <xdr:row>10</xdr:row>
      <xdr:rowOff>160850</xdr:rowOff>
    </xdr:to>
    <xdr:sp macro="" textlink="">
      <xdr:nvSpPr>
        <xdr:cNvPr id="5" name="テキスト ボックス 4">
          <a:extLst>
            <a:ext uri="{FF2B5EF4-FFF2-40B4-BE49-F238E27FC236}">
              <a16:creationId xmlns:a16="http://schemas.microsoft.com/office/drawing/2014/main" id="{5A8B18E0-C1F8-4326-B795-841761A2E192}"/>
            </a:ext>
          </a:extLst>
        </xdr:cNvPr>
        <xdr:cNvSpPr txBox="1"/>
      </xdr:nvSpPr>
      <xdr:spPr>
        <a:xfrm>
          <a:off x="7410590" y="2060014"/>
          <a:ext cx="1917841" cy="864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委任先のご住所・代表者様での提出となります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21923D69-5ECE-4037-8BE9-0275C8DD14E3}"/>
            </a:ext>
          </a:extLst>
        </xdr:cNvPr>
        <xdr:cNvSpPr/>
      </xdr:nvSpPr>
      <xdr:spPr>
        <a:xfrm>
          <a:off x="721179" y="46565004"/>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EAE648C7-61F2-4393-8261-A54583AB3E95}"/>
            </a:ext>
          </a:extLst>
        </xdr:cNvPr>
        <xdr:cNvSpPr txBox="1"/>
      </xdr:nvSpPr>
      <xdr:spPr>
        <a:xfrm>
          <a:off x="68036" y="46374505"/>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7" name="左中かっこ 6">
          <a:extLst>
            <a:ext uri="{FF2B5EF4-FFF2-40B4-BE49-F238E27FC236}">
              <a16:creationId xmlns:a16="http://schemas.microsoft.com/office/drawing/2014/main" id="{13B349CC-FB8A-4330-997F-E0C385566635}"/>
            </a:ext>
          </a:extLst>
        </xdr:cNvPr>
        <xdr:cNvSpPr/>
      </xdr:nvSpPr>
      <xdr:spPr>
        <a:xfrm>
          <a:off x="721179" y="462697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8" name="テキスト ボックス 7">
          <a:extLst>
            <a:ext uri="{FF2B5EF4-FFF2-40B4-BE49-F238E27FC236}">
              <a16:creationId xmlns:a16="http://schemas.microsoft.com/office/drawing/2014/main" id="{154117E2-34AA-41FA-96F3-DDADDCBD41EE}"/>
            </a:ext>
          </a:extLst>
        </xdr:cNvPr>
        <xdr:cNvSpPr txBox="1"/>
      </xdr:nvSpPr>
      <xdr:spPr>
        <a:xfrm>
          <a:off x="68036" y="460792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20</xdr:col>
      <xdr:colOff>259772</xdr:colOff>
      <xdr:row>0</xdr:row>
      <xdr:rowOff>1091045</xdr:rowOff>
    </xdr:from>
    <xdr:to>
      <xdr:col>23</xdr:col>
      <xdr:colOff>976002</xdr:colOff>
      <xdr:row>2</xdr:row>
      <xdr:rowOff>75457</xdr:rowOff>
    </xdr:to>
    <xdr:sp macro="" textlink="">
      <xdr:nvSpPr>
        <xdr:cNvPr id="9" name="テキスト ボックス 8">
          <a:extLst>
            <a:ext uri="{FF2B5EF4-FFF2-40B4-BE49-F238E27FC236}">
              <a16:creationId xmlns:a16="http://schemas.microsoft.com/office/drawing/2014/main" id="{421F6F09-C6C4-4F6E-8543-0D49CE189323}"/>
            </a:ext>
          </a:extLst>
        </xdr:cNvPr>
        <xdr:cNvSpPr txBox="1"/>
      </xdr:nvSpPr>
      <xdr:spPr>
        <a:xfrm>
          <a:off x="23262647" y="1091045"/>
          <a:ext cx="4030930" cy="794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概算払額～枝番まで</a:t>
          </a:r>
          <a:r>
            <a:rPr kumimoji="1" lang="en-US" altLang="ja-JP" sz="1100"/>
            <a:t>R4</a:t>
          </a:r>
          <a:r>
            <a:rPr kumimoji="1" lang="ja-JP" altLang="en-US" sz="1100"/>
            <a:t>のものに更新済み（</a:t>
          </a:r>
          <a:r>
            <a:rPr kumimoji="1" lang="en-US" altLang="ja-JP" sz="1100"/>
            <a:t>R4.12.14</a:t>
          </a:r>
          <a:r>
            <a:rPr kumimoji="1" lang="ja-JP" altLang="en-US" sz="1100"/>
            <a:t>）</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0" name="左中かっこ 9">
          <a:extLst>
            <a:ext uri="{FF2B5EF4-FFF2-40B4-BE49-F238E27FC236}">
              <a16:creationId xmlns:a16="http://schemas.microsoft.com/office/drawing/2014/main" id="{23D8BEB9-EB78-47CD-8D1F-A04C75DE6BE6}"/>
            </a:ext>
          </a:extLst>
        </xdr:cNvPr>
        <xdr:cNvSpPr/>
      </xdr:nvSpPr>
      <xdr:spPr>
        <a:xfrm>
          <a:off x="721179" y="462697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11" name="テキスト ボックス 10">
          <a:extLst>
            <a:ext uri="{FF2B5EF4-FFF2-40B4-BE49-F238E27FC236}">
              <a16:creationId xmlns:a16="http://schemas.microsoft.com/office/drawing/2014/main" id="{FD0227EC-4DAB-4EBF-92CC-ECA308CC48CF}"/>
            </a:ext>
          </a:extLst>
        </xdr:cNvPr>
        <xdr:cNvSpPr txBox="1"/>
      </xdr:nvSpPr>
      <xdr:spPr>
        <a:xfrm>
          <a:off x="68036" y="460792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20</xdr:col>
      <xdr:colOff>259772</xdr:colOff>
      <xdr:row>0</xdr:row>
      <xdr:rowOff>1091045</xdr:rowOff>
    </xdr:from>
    <xdr:to>
      <xdr:col>23</xdr:col>
      <xdr:colOff>976002</xdr:colOff>
      <xdr:row>2</xdr:row>
      <xdr:rowOff>75457</xdr:rowOff>
    </xdr:to>
    <xdr:sp macro="" textlink="">
      <xdr:nvSpPr>
        <xdr:cNvPr id="12" name="テキスト ボックス 11">
          <a:extLst>
            <a:ext uri="{FF2B5EF4-FFF2-40B4-BE49-F238E27FC236}">
              <a16:creationId xmlns:a16="http://schemas.microsoft.com/office/drawing/2014/main" id="{D50F6452-0ADE-4870-9D6A-22CDC9AD0734}"/>
            </a:ext>
          </a:extLst>
        </xdr:cNvPr>
        <xdr:cNvSpPr txBox="1"/>
      </xdr:nvSpPr>
      <xdr:spPr>
        <a:xfrm>
          <a:off x="23262647" y="1091045"/>
          <a:ext cx="4030930" cy="794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概算払額～枝番まで</a:t>
          </a:r>
          <a:r>
            <a:rPr kumimoji="1" lang="en-US" altLang="ja-JP" sz="1100"/>
            <a:t>R4</a:t>
          </a:r>
          <a:r>
            <a:rPr kumimoji="1" lang="ja-JP" altLang="en-US" sz="1100"/>
            <a:t>のものに更新済み（</a:t>
          </a:r>
          <a:r>
            <a:rPr kumimoji="1" lang="en-US" altLang="ja-JP" sz="1100"/>
            <a:t>R4.12.14</a:t>
          </a:r>
          <a:r>
            <a:rPr kumimoji="1" lang="ja-JP" altLang="en-US" sz="1100"/>
            <a:t>）</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3" name="左中かっこ 12">
          <a:extLst>
            <a:ext uri="{FF2B5EF4-FFF2-40B4-BE49-F238E27FC236}">
              <a16:creationId xmlns:a16="http://schemas.microsoft.com/office/drawing/2014/main" id="{B550D92D-B96D-4031-AD4E-50EDA93D4DB9}"/>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14" name="テキスト ボックス 13">
          <a:extLst>
            <a:ext uri="{FF2B5EF4-FFF2-40B4-BE49-F238E27FC236}">
              <a16:creationId xmlns:a16="http://schemas.microsoft.com/office/drawing/2014/main" id="{4BAB515F-1FF5-44F5-91A1-D9689732B81A}"/>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20</xdr:col>
      <xdr:colOff>259772</xdr:colOff>
      <xdr:row>0</xdr:row>
      <xdr:rowOff>1091045</xdr:rowOff>
    </xdr:from>
    <xdr:to>
      <xdr:col>23</xdr:col>
      <xdr:colOff>976002</xdr:colOff>
      <xdr:row>2</xdr:row>
      <xdr:rowOff>75457</xdr:rowOff>
    </xdr:to>
    <xdr:sp macro="" textlink="">
      <xdr:nvSpPr>
        <xdr:cNvPr id="15" name="テキスト ボックス 14">
          <a:extLst>
            <a:ext uri="{FF2B5EF4-FFF2-40B4-BE49-F238E27FC236}">
              <a16:creationId xmlns:a16="http://schemas.microsoft.com/office/drawing/2014/main" id="{A099EDAD-2483-453E-9E30-63871BCF0EC9}"/>
            </a:ext>
          </a:extLst>
        </xdr:cNvPr>
        <xdr:cNvSpPr txBox="1"/>
      </xdr:nvSpPr>
      <xdr:spPr>
        <a:xfrm>
          <a:off x="21297322" y="1091045"/>
          <a:ext cx="3745180" cy="794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概算払額～枝番まで</a:t>
          </a:r>
          <a:r>
            <a:rPr kumimoji="1" lang="en-US" altLang="ja-JP" sz="1100"/>
            <a:t>R4</a:t>
          </a:r>
          <a:r>
            <a:rPr kumimoji="1" lang="ja-JP" altLang="en-US" sz="1100"/>
            <a:t>のものに更新済み（</a:t>
          </a:r>
          <a:r>
            <a:rPr kumimoji="1" lang="en-US" altLang="ja-JP" sz="1100"/>
            <a:t>R4.12.14</a:t>
          </a:r>
          <a:r>
            <a:rPr kumimoji="1" lang="ja-JP" altLang="en-US" sz="1100"/>
            <a:t>）</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16" name="テキスト ボックス 15">
          <a:extLst>
            <a:ext uri="{FF2B5EF4-FFF2-40B4-BE49-F238E27FC236}">
              <a16:creationId xmlns:a16="http://schemas.microsoft.com/office/drawing/2014/main" id="{224C85F7-3895-47E2-837A-5CE338001D71}"/>
            </a:ext>
          </a:extLst>
        </xdr:cNvPr>
        <xdr:cNvSpPr txBox="1"/>
      </xdr:nvSpPr>
      <xdr:spPr>
        <a:xfrm>
          <a:off x="4972050" y="58724799"/>
          <a:ext cx="3113315" cy="982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7" name="左中かっこ 16">
          <a:extLst>
            <a:ext uri="{FF2B5EF4-FFF2-40B4-BE49-F238E27FC236}">
              <a16:creationId xmlns:a16="http://schemas.microsoft.com/office/drawing/2014/main" id="{23525DC6-612C-4724-9153-ADF2F59E2D77}"/>
            </a:ext>
          </a:extLst>
        </xdr:cNvPr>
        <xdr:cNvSpPr/>
      </xdr:nvSpPr>
      <xdr:spPr>
        <a:xfrm>
          <a:off x="295729" y="44707629"/>
          <a:ext cx="90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18" name="テキスト ボックス 17">
          <a:extLst>
            <a:ext uri="{FF2B5EF4-FFF2-40B4-BE49-F238E27FC236}">
              <a16:creationId xmlns:a16="http://schemas.microsoft.com/office/drawing/2014/main" id="{BB317B7B-55DE-4570-ACF0-5BDD7A7AEC7A}"/>
            </a:ext>
          </a:extLst>
        </xdr:cNvPr>
        <xdr:cNvSpPr txBox="1"/>
      </xdr:nvSpPr>
      <xdr:spPr>
        <a:xfrm>
          <a:off x="68036" y="44517130"/>
          <a:ext cx="22860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小規模の時に使っていた固有番号を使用</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19" name="テキスト ボックス 18">
          <a:extLst>
            <a:ext uri="{FF2B5EF4-FFF2-40B4-BE49-F238E27FC236}">
              <a16:creationId xmlns:a16="http://schemas.microsoft.com/office/drawing/2014/main" id="{794938DD-6888-44BE-B7D0-6D9CF3F4A56D}"/>
            </a:ext>
          </a:extLst>
        </xdr:cNvPr>
        <xdr:cNvSpPr txBox="1"/>
      </xdr:nvSpPr>
      <xdr:spPr>
        <a:xfrm>
          <a:off x="4260850" y="57664349"/>
          <a:ext cx="3113315" cy="982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7</xdr:col>
      <xdr:colOff>971551</xdr:colOff>
      <xdr:row>5</xdr:row>
      <xdr:rowOff>154516</xdr:rowOff>
    </xdr:from>
    <xdr:to>
      <xdr:col>13</xdr:col>
      <xdr:colOff>825500</xdr:colOff>
      <xdr:row>19</xdr:row>
      <xdr:rowOff>105833</xdr:rowOff>
    </xdr:to>
    <xdr:sp macro="" textlink="">
      <xdr:nvSpPr>
        <xdr:cNvPr id="20" name="正方形/長方形 19">
          <a:extLst>
            <a:ext uri="{FF2B5EF4-FFF2-40B4-BE49-F238E27FC236}">
              <a16:creationId xmlns:a16="http://schemas.microsoft.com/office/drawing/2014/main" id="{A588610A-1098-44FD-A624-2137AA3C88AA}"/>
            </a:ext>
          </a:extLst>
        </xdr:cNvPr>
        <xdr:cNvSpPr/>
      </xdr:nvSpPr>
      <xdr:spPr>
        <a:xfrm>
          <a:off x="8128001" y="2021416"/>
          <a:ext cx="6502399" cy="37740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500" b="1"/>
            <a:t>R7</a:t>
          </a:r>
          <a:r>
            <a:rPr kumimoji="1" lang="ja-JP" altLang="en-US" sz="1500" b="1"/>
            <a:t>実績作業メモ</a:t>
          </a:r>
          <a:endParaRPr kumimoji="1" lang="en-US" altLang="ja-JP" sz="1500" b="1"/>
        </a:p>
        <a:p>
          <a:pPr algn="l"/>
          <a:endParaRPr kumimoji="1" lang="en-US" altLang="ja-JP" sz="1500" b="1"/>
        </a:p>
        <a:p>
          <a:pPr algn="l"/>
          <a:r>
            <a:rPr kumimoji="1" lang="ja-JP" altLang="en-US" sz="1500" b="1"/>
            <a:t>・</a:t>
          </a:r>
          <a:r>
            <a:rPr kumimoji="1" lang="en-US" altLang="ja-JP" sz="1500" b="1"/>
            <a:t>A:T</a:t>
          </a:r>
          <a:r>
            <a:rPr kumimoji="1" lang="ja-JP" altLang="en-US" sz="1500" b="1"/>
            <a:t>列　→　中間実績（中身は当初交付の）からコピペ</a:t>
          </a:r>
          <a:endParaRPr kumimoji="1" lang="en-US" altLang="ja-JP" sz="1500" b="1"/>
        </a:p>
        <a:p>
          <a:pPr algn="l"/>
          <a:r>
            <a:rPr kumimoji="1" lang="ja-JP" altLang="en-US" sz="1500" b="1"/>
            <a:t>・そのうえで</a:t>
          </a:r>
          <a:r>
            <a:rPr kumimoji="1" lang="en-US" altLang="ja-JP" sz="1500" b="1"/>
            <a:t>L:T</a:t>
          </a:r>
          <a:r>
            <a:rPr kumimoji="1" lang="ja-JP" altLang="en-US" sz="1500" b="1"/>
            <a:t>列→債権者一覧で</a:t>
          </a:r>
          <a:r>
            <a:rPr kumimoji="1" lang="en-US" altLang="ja-JP" sz="1500" b="1"/>
            <a:t>4</a:t>
          </a:r>
          <a:r>
            <a:rPr kumimoji="1" lang="ja-JP" altLang="en-US" sz="1500" b="1"/>
            <a:t>月→</a:t>
          </a:r>
          <a:r>
            <a:rPr kumimoji="1" lang="en-US" altLang="ja-JP" sz="1500" b="1"/>
            <a:t>3</a:t>
          </a:r>
          <a:r>
            <a:rPr kumimoji="1" lang="ja-JP" altLang="en-US" sz="1500" b="1"/>
            <a:t>月で変更がある園は上書き更新</a:t>
          </a:r>
          <a:endParaRPr kumimoji="1" lang="en-US" altLang="ja-JP" sz="1500" b="1"/>
        </a:p>
        <a:p>
          <a:pPr algn="l"/>
          <a:endParaRPr kumimoji="1" lang="en-US" altLang="ja-JP" sz="1500" b="1"/>
        </a:p>
        <a:p>
          <a:pPr algn="l"/>
          <a:r>
            <a:rPr kumimoji="1" lang="ja-JP" altLang="en-US" sz="1500" b="1"/>
            <a:t>・</a:t>
          </a:r>
          <a:r>
            <a:rPr kumimoji="1" lang="en-US" altLang="ja-JP" sz="1500" b="1"/>
            <a:t>U:X</a:t>
          </a:r>
          <a:r>
            <a:rPr kumimoji="1" lang="ja-JP" altLang="en-US" sz="1500" b="1"/>
            <a:t>列　マスタ上の情報から更新</a:t>
          </a:r>
          <a:endParaRPr kumimoji="1" lang="en-US" altLang="ja-JP" sz="1500" b="1"/>
        </a:p>
        <a:p>
          <a:pPr algn="l"/>
          <a:endParaRPr kumimoji="1" lang="en-US" altLang="ja-JP" sz="1500" b="1"/>
        </a:p>
        <a:p>
          <a:pPr algn="l"/>
          <a:r>
            <a:rPr kumimoji="1" lang="ja-JP" altLang="en-US" sz="1500" b="1"/>
            <a:t>・</a:t>
          </a:r>
          <a:r>
            <a:rPr kumimoji="1" lang="en-US" altLang="ja-JP" sz="1500" b="1"/>
            <a:t>Y</a:t>
          </a:r>
          <a:r>
            <a:rPr kumimoji="1" lang="ja-JP" altLang="en-US" sz="1500" b="1"/>
            <a:t>：</a:t>
          </a:r>
          <a:r>
            <a:rPr kumimoji="1" lang="en-US" altLang="ja-JP" sz="1500" b="1"/>
            <a:t>AV</a:t>
          </a:r>
          <a:r>
            <a:rPr kumimoji="1" lang="ja-JP" altLang="en-US" sz="1500" b="1"/>
            <a:t>列　確定した中間実績データから抽出して貼り付け</a:t>
          </a:r>
          <a:endParaRPr kumimoji="1" lang="en-US" altLang="ja-JP" sz="1500" b="1"/>
        </a:p>
        <a:p>
          <a:pPr algn="l"/>
          <a:r>
            <a:rPr kumimoji="1" lang="ja-JP" altLang="en-US" sz="1500" b="1"/>
            <a:t>・</a:t>
          </a:r>
          <a:r>
            <a:rPr kumimoji="1" lang="en-US" altLang="ja-JP" sz="1500" b="1"/>
            <a:t>AW</a:t>
          </a:r>
          <a:r>
            <a:rPr kumimoji="1" lang="ja-JP" altLang="en-US" sz="1500" b="1"/>
            <a:t>列　中間実績の進捗</a:t>
          </a:r>
          <a:endParaRPr kumimoji="1" lang="en-US" altLang="ja-JP" sz="1500" b="1"/>
        </a:p>
        <a:p>
          <a:pPr algn="l"/>
          <a:endParaRPr kumimoji="1" lang="en-US" altLang="ja-JP" sz="1500" b="1"/>
        </a:p>
        <a:p>
          <a:pPr algn="l"/>
          <a:r>
            <a:rPr kumimoji="1" lang="ja-JP" altLang="en-US" sz="1500" b="1"/>
            <a:t>・つばめ保育園</a:t>
          </a:r>
          <a:r>
            <a:rPr kumimoji="1" lang="en-US" altLang="ja-JP" sz="1500" b="1"/>
            <a:t>soga</a:t>
          </a:r>
          <a:r>
            <a:rPr kumimoji="1" lang="en-US" altLang="ja-JP" sz="1500" b="1" baseline="0"/>
            <a:t> </a:t>
          </a:r>
          <a:r>
            <a:rPr kumimoji="1" lang="ja-JP" altLang="en-US" sz="1500" b="1" baseline="0"/>
            <a:t>修正</a:t>
          </a:r>
          <a:endParaRPr kumimoji="1" lang="en-US" altLang="ja-JP" sz="1500" b="1"/>
        </a:p>
        <a:p>
          <a:pPr algn="l"/>
          <a:endParaRPr kumimoji="1" lang="en-US" altLang="ja-JP" sz="15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0</xdr:colOff>
      <xdr:row>3</xdr:row>
      <xdr:rowOff>139700</xdr:rowOff>
    </xdr:from>
    <xdr:to>
      <xdr:col>35</xdr:col>
      <xdr:colOff>491565</xdr:colOff>
      <xdr:row>12</xdr:row>
      <xdr:rowOff>603916</xdr:rowOff>
    </xdr:to>
    <xdr:pic>
      <xdr:nvPicPr>
        <xdr:cNvPr id="2" name="図 1">
          <a:extLst>
            <a:ext uri="{FF2B5EF4-FFF2-40B4-BE49-F238E27FC236}">
              <a16:creationId xmlns:a16="http://schemas.microsoft.com/office/drawing/2014/main" id="{1B9C6AD1-0D9D-432C-8D8A-8AD756686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35125" y="663575"/>
          <a:ext cx="9365690" cy="577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712523</xdr:colOff>
      <xdr:row>0</xdr:row>
      <xdr:rowOff>78977</xdr:rowOff>
    </xdr:from>
    <xdr:to>
      <xdr:col>5</xdr:col>
      <xdr:colOff>168672</xdr:colOff>
      <xdr:row>1</xdr:row>
      <xdr:rowOff>168670</xdr:rowOff>
    </xdr:to>
    <xdr:sp macro="" textlink="">
      <xdr:nvSpPr>
        <xdr:cNvPr id="2" name="テキスト ボックス 1">
          <a:extLst>
            <a:ext uri="{FF2B5EF4-FFF2-40B4-BE49-F238E27FC236}">
              <a16:creationId xmlns:a16="http://schemas.microsoft.com/office/drawing/2014/main" id="{E8361F99-0949-4A1F-AF66-8AFFFE894691}"/>
            </a:ext>
          </a:extLst>
        </xdr:cNvPr>
        <xdr:cNvSpPr txBox="1"/>
      </xdr:nvSpPr>
      <xdr:spPr>
        <a:xfrm>
          <a:off x="1278070" y="78977"/>
          <a:ext cx="3504274" cy="436959"/>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700" b="1">
              <a:solidFill>
                <a:srgbClr val="FF0000"/>
              </a:solidFill>
              <a:latin typeface="Meiryo UI" panose="020B0604030504040204" pitchFamily="50" charset="-128"/>
              <a:ea typeface="Meiryo UI" panose="020B0604030504040204" pitchFamily="50" charset="-128"/>
            </a:rPr>
            <a:t>黄色セルに入力してください</a:t>
          </a:r>
          <a:endParaRPr kumimoji="1" lang="en-US" altLang="ja-JP" sz="17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14</xdr:col>
      <xdr:colOff>270176</xdr:colOff>
      <xdr:row>1</xdr:row>
      <xdr:rowOff>98413</xdr:rowOff>
    </xdr:from>
    <xdr:to>
      <xdr:col>18</xdr:col>
      <xdr:colOff>27608</xdr:colOff>
      <xdr:row>5</xdr:row>
      <xdr:rowOff>55217</xdr:rowOff>
    </xdr:to>
    <xdr:sp macro="" textlink="">
      <xdr:nvSpPr>
        <xdr:cNvPr id="5" name="テキスト ボックス 4">
          <a:extLst>
            <a:ext uri="{FF2B5EF4-FFF2-40B4-BE49-F238E27FC236}">
              <a16:creationId xmlns:a16="http://schemas.microsoft.com/office/drawing/2014/main" id="{443811A6-2341-4356-92DF-D43657A0CB0A}"/>
            </a:ext>
          </a:extLst>
        </xdr:cNvPr>
        <xdr:cNvSpPr txBox="1"/>
      </xdr:nvSpPr>
      <xdr:spPr>
        <a:xfrm>
          <a:off x="9187785" y="438920"/>
          <a:ext cx="2002939" cy="1318833"/>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↓名簿の内容や、入力内容と賃金台帳の内容が異なる場合、連絡をします。</a:t>
          </a:r>
          <a:r>
            <a:rPr kumimoji="1" lang="ja-JP" altLang="en-US" sz="1100" b="1" u="none"/>
            <a:t>内容について対応できる方の</a:t>
          </a:r>
          <a:r>
            <a:rPr kumimoji="1" lang="ja-JP" altLang="en-US" sz="1100"/>
            <a:t>連絡先を入力してください。</a:t>
          </a:r>
        </a:p>
      </xdr:txBody>
    </xdr:sp>
    <xdr:clientData/>
  </xdr:twoCellAnchor>
  <xdr:twoCellAnchor>
    <xdr:from>
      <xdr:col>3</xdr:col>
      <xdr:colOff>110436</xdr:colOff>
      <xdr:row>23</xdr:row>
      <xdr:rowOff>266885</xdr:rowOff>
    </xdr:from>
    <xdr:to>
      <xdr:col>17</xdr:col>
      <xdr:colOff>293848</xdr:colOff>
      <xdr:row>26</xdr:row>
      <xdr:rowOff>35636</xdr:rowOff>
    </xdr:to>
    <xdr:sp macro="" textlink="">
      <xdr:nvSpPr>
        <xdr:cNvPr id="3" name="テキスト ボックス 2">
          <a:extLst>
            <a:ext uri="{FF2B5EF4-FFF2-40B4-BE49-F238E27FC236}">
              <a16:creationId xmlns:a16="http://schemas.microsoft.com/office/drawing/2014/main" id="{8BA4FC53-9764-47F4-A7C8-AE37FDAE4301}"/>
            </a:ext>
          </a:extLst>
        </xdr:cNvPr>
        <xdr:cNvSpPr txBox="1"/>
      </xdr:nvSpPr>
      <xdr:spPr>
        <a:xfrm>
          <a:off x="2586016" y="12377899"/>
          <a:ext cx="8061093" cy="790273"/>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すべてのデータを入力後、必ずよく確認のうえデータを提出してください。</a:t>
          </a:r>
          <a:br>
            <a:rPr kumimoji="1" lang="en-US" altLang="ja-JP" sz="1800" b="1">
              <a:solidFill>
                <a:srgbClr val="FF0000"/>
              </a:solidFill>
              <a:latin typeface="Meiryo UI" panose="020B0604030504040204" pitchFamily="50" charset="-128"/>
              <a:ea typeface="Meiryo UI" panose="020B0604030504040204" pitchFamily="50" charset="-128"/>
            </a:rPr>
          </a:br>
          <a:endParaRPr kumimoji="1" lang="en-US" altLang="ja-JP" sz="1800" b="1">
            <a:solidFill>
              <a:srgbClr val="FF0000"/>
            </a:solidFill>
            <a:latin typeface="Meiryo UI" panose="020B0604030504040204" pitchFamily="50" charset="-128"/>
            <a:ea typeface="Meiryo UI" panose="020B0604030504040204" pitchFamily="50" charset="-128"/>
          </a:endParaRPr>
        </a:p>
        <a:p>
          <a:endParaRPr kumimoji="1" lang="ja-JP" altLang="en-US" sz="18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81643</xdr:colOff>
          <xdr:row>5</xdr:row>
          <xdr:rowOff>13606</xdr:rowOff>
        </xdr:from>
        <xdr:to>
          <xdr:col>31</xdr:col>
          <xdr:colOff>485085</xdr:colOff>
          <xdr:row>28</xdr:row>
          <xdr:rowOff>27214</xdr:rowOff>
        </xdr:to>
        <xdr:pic>
          <xdr:nvPicPr>
            <xdr:cNvPr id="3" name="図 2">
              <a:extLst>
                <a:ext uri="{FF2B5EF4-FFF2-40B4-BE49-F238E27FC236}">
                  <a16:creationId xmlns:a16="http://schemas.microsoft.com/office/drawing/2014/main" id="{E4696D99-9DF0-4581-A988-7A6E76F3733C}"/>
                </a:ext>
              </a:extLst>
            </xdr:cNvPr>
            <xdr:cNvPicPr>
              <a:picLocks noChangeAspect="1" noChangeArrowheads="1"/>
              <a:extLst>
                <a:ext uri="{84589F7E-364E-4C9E-8A38-B11213B215E9}">
                  <a14:cameraTool cellRange="カメラ!$B$3:$F$17" spid="_x0000_s65109"/>
                </a:ext>
              </a:extLst>
            </xdr:cNvPicPr>
          </xdr:nvPicPr>
          <xdr:blipFill>
            <a:blip xmlns:r="http://schemas.openxmlformats.org/officeDocument/2006/relationships" r:embed="rId1"/>
            <a:srcRect/>
            <a:stretch>
              <a:fillRect/>
            </a:stretch>
          </xdr:blipFill>
          <xdr:spPr bwMode="auto">
            <a:xfrm>
              <a:off x="8327572" y="2490106"/>
              <a:ext cx="8975942" cy="63273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68035</xdr:colOff>
          <xdr:row>28</xdr:row>
          <xdr:rowOff>122465</xdr:rowOff>
        </xdr:from>
        <xdr:to>
          <xdr:col>27</xdr:col>
          <xdr:colOff>560161</xdr:colOff>
          <xdr:row>38</xdr:row>
          <xdr:rowOff>152401</xdr:rowOff>
        </xdr:to>
        <xdr:pic>
          <xdr:nvPicPr>
            <xdr:cNvPr id="5" name="図 4">
              <a:extLst>
                <a:ext uri="{FF2B5EF4-FFF2-40B4-BE49-F238E27FC236}">
                  <a16:creationId xmlns:a16="http://schemas.microsoft.com/office/drawing/2014/main" id="{EAE0DF8B-6F96-4FF1-8993-225E660EE20E}"/>
                </a:ext>
              </a:extLst>
            </xdr:cNvPr>
            <xdr:cNvPicPr>
              <a:picLocks noChangeAspect="1" noChangeArrowheads="1"/>
              <a:extLst>
                <a:ext uri="{84589F7E-364E-4C9E-8A38-B11213B215E9}">
                  <a14:cameraTool cellRange="カメラ２!$B$2:$J$12" spid="_x0000_s65110"/>
                </a:ext>
              </a:extLst>
            </xdr:cNvPicPr>
          </xdr:nvPicPr>
          <xdr:blipFill>
            <a:blip xmlns:r="http://schemas.openxmlformats.org/officeDocument/2006/relationships" r:embed="rId2"/>
            <a:srcRect/>
            <a:stretch>
              <a:fillRect/>
            </a:stretch>
          </xdr:blipFill>
          <xdr:spPr bwMode="auto">
            <a:xfrm>
              <a:off x="8313964" y="8912679"/>
              <a:ext cx="6647090" cy="288743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437030</xdr:colOff>
      <xdr:row>0</xdr:row>
      <xdr:rowOff>156882</xdr:rowOff>
    </xdr:from>
    <xdr:to>
      <xdr:col>17</xdr:col>
      <xdr:colOff>62754</xdr:colOff>
      <xdr:row>2</xdr:row>
      <xdr:rowOff>102533</xdr:rowOff>
    </xdr:to>
    <xdr:sp macro="" textlink="">
      <xdr:nvSpPr>
        <xdr:cNvPr id="6" name="四角形吹き出し 14">
          <a:extLst>
            <a:ext uri="{FF2B5EF4-FFF2-40B4-BE49-F238E27FC236}">
              <a16:creationId xmlns:a16="http://schemas.microsoft.com/office/drawing/2014/main" id="{8F59AB8E-EC2A-4E22-9059-E20AF2381FB2}"/>
            </a:ext>
          </a:extLst>
        </xdr:cNvPr>
        <xdr:cNvSpPr/>
      </xdr:nvSpPr>
      <xdr:spPr>
        <a:xfrm>
          <a:off x="5602942" y="156882"/>
          <a:ext cx="2707341" cy="909357"/>
        </a:xfrm>
        <a:prstGeom prst="wedgeRectCallout">
          <a:avLst>
            <a:gd name="adj1" fmla="val -49586"/>
            <a:gd name="adj2" fmla="val 3699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u="sng">
              <a:solidFill>
                <a:srgbClr val="FF0000"/>
              </a:solidFill>
            </a:rPr>
            <a:t>なるべく千葉市手当対象者を上から記載してください。「金額用計算シート」にわかりやすく反映できなくなります。</a:t>
          </a:r>
        </a:p>
      </xdr:txBody>
    </xdr:sp>
    <xdr:clientData/>
  </xdr:twoCellAnchor>
  <xdr:twoCellAnchor>
    <xdr:from>
      <xdr:col>1</xdr:col>
      <xdr:colOff>56029</xdr:colOff>
      <xdr:row>0</xdr:row>
      <xdr:rowOff>112059</xdr:rowOff>
    </xdr:from>
    <xdr:to>
      <xdr:col>4</xdr:col>
      <xdr:colOff>462242</xdr:colOff>
      <xdr:row>0</xdr:row>
      <xdr:rowOff>531159</xdr:rowOff>
    </xdr:to>
    <xdr:sp macro="" textlink="">
      <xdr:nvSpPr>
        <xdr:cNvPr id="7" name="角丸四角形 1">
          <a:extLst>
            <a:ext uri="{FF2B5EF4-FFF2-40B4-BE49-F238E27FC236}">
              <a16:creationId xmlns:a16="http://schemas.microsoft.com/office/drawing/2014/main" id="{8862013F-6FFC-4E15-B452-893A2F3CB376}"/>
            </a:ext>
          </a:extLst>
        </xdr:cNvPr>
        <xdr:cNvSpPr/>
      </xdr:nvSpPr>
      <xdr:spPr bwMode="auto">
        <a:xfrm>
          <a:off x="201172" y="112059"/>
          <a:ext cx="1957427"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xdr:col>
      <xdr:colOff>-1</xdr:colOff>
      <xdr:row>3</xdr:row>
      <xdr:rowOff>136070</xdr:rowOff>
    </xdr:from>
    <xdr:to>
      <xdr:col>1</xdr:col>
      <xdr:colOff>421820</xdr:colOff>
      <xdr:row>5</xdr:row>
      <xdr:rowOff>190499</xdr:rowOff>
    </xdr:to>
    <xdr:sp macro="" textlink="">
      <xdr:nvSpPr>
        <xdr:cNvPr id="8" name="テキスト ボックス 7">
          <a:extLst>
            <a:ext uri="{FF2B5EF4-FFF2-40B4-BE49-F238E27FC236}">
              <a16:creationId xmlns:a16="http://schemas.microsoft.com/office/drawing/2014/main" id="{80AE65FA-146F-4D35-B0FC-37FAA5DA9E90}"/>
            </a:ext>
          </a:extLst>
        </xdr:cNvPr>
        <xdr:cNvSpPr txBox="1"/>
      </xdr:nvSpPr>
      <xdr:spPr>
        <a:xfrm>
          <a:off x="163285" y="1442356"/>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①</a:t>
          </a:r>
        </a:p>
      </xdr:txBody>
    </xdr:sp>
    <xdr:clientData/>
  </xdr:twoCellAnchor>
  <xdr:twoCellAnchor>
    <xdr:from>
      <xdr:col>2</xdr:col>
      <xdr:colOff>54428</xdr:colOff>
      <xdr:row>3</xdr:row>
      <xdr:rowOff>136072</xdr:rowOff>
    </xdr:from>
    <xdr:to>
      <xdr:col>3</xdr:col>
      <xdr:colOff>40821</xdr:colOff>
      <xdr:row>5</xdr:row>
      <xdr:rowOff>190501</xdr:rowOff>
    </xdr:to>
    <xdr:sp macro="" textlink="">
      <xdr:nvSpPr>
        <xdr:cNvPr id="9" name="テキスト ボックス 8">
          <a:extLst>
            <a:ext uri="{FF2B5EF4-FFF2-40B4-BE49-F238E27FC236}">
              <a16:creationId xmlns:a16="http://schemas.microsoft.com/office/drawing/2014/main" id="{0E80996E-D23C-4E86-BD70-E43C9353F5DF}"/>
            </a:ext>
          </a:extLst>
        </xdr:cNvPr>
        <xdr:cNvSpPr txBox="1"/>
      </xdr:nvSpPr>
      <xdr:spPr>
        <a:xfrm>
          <a:off x="1088571"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②</a:t>
          </a:r>
        </a:p>
      </xdr:txBody>
    </xdr:sp>
    <xdr:clientData/>
  </xdr:twoCellAnchor>
  <xdr:twoCellAnchor>
    <xdr:from>
      <xdr:col>4</xdr:col>
      <xdr:colOff>68036</xdr:colOff>
      <xdr:row>3</xdr:row>
      <xdr:rowOff>136071</xdr:rowOff>
    </xdr:from>
    <xdr:to>
      <xdr:col>4</xdr:col>
      <xdr:colOff>489857</xdr:colOff>
      <xdr:row>5</xdr:row>
      <xdr:rowOff>190500</xdr:rowOff>
    </xdr:to>
    <xdr:sp macro="" textlink="">
      <xdr:nvSpPr>
        <xdr:cNvPr id="10" name="テキスト ボックス 9">
          <a:extLst>
            <a:ext uri="{FF2B5EF4-FFF2-40B4-BE49-F238E27FC236}">
              <a16:creationId xmlns:a16="http://schemas.microsoft.com/office/drawing/2014/main" id="{C8403C12-0ADD-4198-9207-DF2412A254B0}"/>
            </a:ext>
          </a:extLst>
        </xdr:cNvPr>
        <xdr:cNvSpPr txBox="1"/>
      </xdr:nvSpPr>
      <xdr:spPr>
        <a:xfrm>
          <a:off x="1918607"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③</a:t>
          </a:r>
        </a:p>
      </xdr:txBody>
    </xdr:sp>
    <xdr:clientData/>
  </xdr:twoCellAnchor>
  <xdr:twoCellAnchor>
    <xdr:from>
      <xdr:col>4</xdr:col>
      <xdr:colOff>762000</xdr:colOff>
      <xdr:row>3</xdr:row>
      <xdr:rowOff>136071</xdr:rowOff>
    </xdr:from>
    <xdr:to>
      <xdr:col>5</xdr:col>
      <xdr:colOff>244928</xdr:colOff>
      <xdr:row>5</xdr:row>
      <xdr:rowOff>190500</xdr:rowOff>
    </xdr:to>
    <xdr:sp macro="" textlink="">
      <xdr:nvSpPr>
        <xdr:cNvPr id="12" name="テキスト ボックス 11">
          <a:extLst>
            <a:ext uri="{FF2B5EF4-FFF2-40B4-BE49-F238E27FC236}">
              <a16:creationId xmlns:a16="http://schemas.microsoft.com/office/drawing/2014/main" id="{9EDBDF77-CEDE-4EBC-8AB0-1CEF4B7F12AE}"/>
            </a:ext>
          </a:extLst>
        </xdr:cNvPr>
        <xdr:cNvSpPr txBox="1"/>
      </xdr:nvSpPr>
      <xdr:spPr>
        <a:xfrm>
          <a:off x="2612571"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④</a:t>
          </a:r>
        </a:p>
      </xdr:txBody>
    </xdr:sp>
    <xdr:clientData/>
  </xdr:twoCellAnchor>
  <xdr:twoCellAnchor>
    <xdr:from>
      <xdr:col>5</xdr:col>
      <xdr:colOff>285750</xdr:colOff>
      <xdr:row>3</xdr:row>
      <xdr:rowOff>136071</xdr:rowOff>
    </xdr:from>
    <xdr:to>
      <xdr:col>6</xdr:col>
      <xdr:colOff>326571</xdr:colOff>
      <xdr:row>5</xdr:row>
      <xdr:rowOff>190500</xdr:rowOff>
    </xdr:to>
    <xdr:sp macro="" textlink="">
      <xdr:nvSpPr>
        <xdr:cNvPr id="13" name="テキスト ボックス 12">
          <a:extLst>
            <a:ext uri="{FF2B5EF4-FFF2-40B4-BE49-F238E27FC236}">
              <a16:creationId xmlns:a16="http://schemas.microsoft.com/office/drawing/2014/main" id="{C04E71C8-2E71-4765-B6F8-58375BC78CD2}"/>
            </a:ext>
          </a:extLst>
        </xdr:cNvPr>
        <xdr:cNvSpPr txBox="1"/>
      </xdr:nvSpPr>
      <xdr:spPr>
        <a:xfrm>
          <a:off x="3075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⑤</a:t>
          </a:r>
        </a:p>
      </xdr:txBody>
    </xdr:sp>
    <xdr:clientData/>
  </xdr:twoCellAnchor>
  <xdr:twoCellAnchor>
    <xdr:from>
      <xdr:col>6</xdr:col>
      <xdr:colOff>367394</xdr:colOff>
      <xdr:row>3</xdr:row>
      <xdr:rowOff>136072</xdr:rowOff>
    </xdr:from>
    <xdr:to>
      <xdr:col>8</xdr:col>
      <xdr:colOff>231321</xdr:colOff>
      <xdr:row>5</xdr:row>
      <xdr:rowOff>204107</xdr:rowOff>
    </xdr:to>
    <xdr:sp macro="" textlink="">
      <xdr:nvSpPr>
        <xdr:cNvPr id="14" name="テキスト ボックス 13">
          <a:extLst>
            <a:ext uri="{FF2B5EF4-FFF2-40B4-BE49-F238E27FC236}">
              <a16:creationId xmlns:a16="http://schemas.microsoft.com/office/drawing/2014/main" id="{0AFAAC5C-2A24-40B5-B0A1-20AD72742CFF}"/>
            </a:ext>
          </a:extLst>
        </xdr:cNvPr>
        <xdr:cNvSpPr txBox="1"/>
      </xdr:nvSpPr>
      <xdr:spPr>
        <a:xfrm>
          <a:off x="3537858" y="1442358"/>
          <a:ext cx="761999" cy="544285"/>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⑥</a:t>
          </a:r>
        </a:p>
      </xdr:txBody>
    </xdr:sp>
    <xdr:clientData/>
  </xdr:twoCellAnchor>
  <xdr:twoCellAnchor>
    <xdr:from>
      <xdr:col>9</xdr:col>
      <xdr:colOff>27214</xdr:colOff>
      <xdr:row>3</xdr:row>
      <xdr:rowOff>136072</xdr:rowOff>
    </xdr:from>
    <xdr:to>
      <xdr:col>9</xdr:col>
      <xdr:colOff>449035</xdr:colOff>
      <xdr:row>5</xdr:row>
      <xdr:rowOff>190501</xdr:rowOff>
    </xdr:to>
    <xdr:sp macro="" textlink="">
      <xdr:nvSpPr>
        <xdr:cNvPr id="15" name="テキスト ボックス 14">
          <a:extLst>
            <a:ext uri="{FF2B5EF4-FFF2-40B4-BE49-F238E27FC236}">
              <a16:creationId xmlns:a16="http://schemas.microsoft.com/office/drawing/2014/main" id="{E786EF0A-2B9E-4DE6-B4DE-6E14E4B662F3}"/>
            </a:ext>
          </a:extLst>
        </xdr:cNvPr>
        <xdr:cNvSpPr txBox="1"/>
      </xdr:nvSpPr>
      <xdr:spPr>
        <a:xfrm>
          <a:off x="4095750" y="144235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⑦</a:t>
          </a:r>
        </a:p>
      </xdr:txBody>
    </xdr:sp>
    <xdr:clientData/>
  </xdr:twoCellAnchor>
  <xdr:twoCellAnchor>
    <xdr:from>
      <xdr:col>10</xdr:col>
      <xdr:colOff>0</xdr:colOff>
      <xdr:row>3</xdr:row>
      <xdr:rowOff>136071</xdr:rowOff>
    </xdr:from>
    <xdr:to>
      <xdr:col>10</xdr:col>
      <xdr:colOff>421821</xdr:colOff>
      <xdr:row>5</xdr:row>
      <xdr:rowOff>190500</xdr:rowOff>
    </xdr:to>
    <xdr:sp macro="" textlink="">
      <xdr:nvSpPr>
        <xdr:cNvPr id="16" name="テキスト ボックス 15">
          <a:extLst>
            <a:ext uri="{FF2B5EF4-FFF2-40B4-BE49-F238E27FC236}">
              <a16:creationId xmlns:a16="http://schemas.microsoft.com/office/drawing/2014/main" id="{71C5FDAD-CB19-41F9-BC88-8F1DC1E413D9}"/>
            </a:ext>
          </a:extLst>
        </xdr:cNvPr>
        <xdr:cNvSpPr txBox="1"/>
      </xdr:nvSpPr>
      <xdr:spPr>
        <a:xfrm>
          <a:off x="4599214" y="1442357"/>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⑧</a:t>
          </a:r>
        </a:p>
      </xdr:txBody>
    </xdr:sp>
    <xdr:clientData/>
  </xdr:twoCellAnchor>
  <xdr:twoCellAnchor>
    <xdr:from>
      <xdr:col>11</xdr:col>
      <xdr:colOff>16329</xdr:colOff>
      <xdr:row>3</xdr:row>
      <xdr:rowOff>138792</xdr:rowOff>
    </xdr:from>
    <xdr:to>
      <xdr:col>11</xdr:col>
      <xdr:colOff>438150</xdr:colOff>
      <xdr:row>5</xdr:row>
      <xdr:rowOff>193221</xdr:rowOff>
    </xdr:to>
    <xdr:sp macro="" textlink="">
      <xdr:nvSpPr>
        <xdr:cNvPr id="17" name="テキスト ボックス 16">
          <a:extLst>
            <a:ext uri="{FF2B5EF4-FFF2-40B4-BE49-F238E27FC236}">
              <a16:creationId xmlns:a16="http://schemas.microsoft.com/office/drawing/2014/main" id="{B35AAD97-3B3D-41E4-BE15-541B2058091C}"/>
            </a:ext>
          </a:extLst>
        </xdr:cNvPr>
        <xdr:cNvSpPr txBox="1"/>
      </xdr:nvSpPr>
      <xdr:spPr>
        <a:xfrm>
          <a:off x="5200650" y="1445078"/>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⑨</a:t>
          </a:r>
        </a:p>
      </xdr:txBody>
    </xdr:sp>
    <xdr:clientData/>
  </xdr:twoCellAnchor>
  <xdr:twoCellAnchor>
    <xdr:from>
      <xdr:col>12</xdr:col>
      <xdr:colOff>19049</xdr:colOff>
      <xdr:row>3</xdr:row>
      <xdr:rowOff>141513</xdr:rowOff>
    </xdr:from>
    <xdr:to>
      <xdr:col>12</xdr:col>
      <xdr:colOff>440870</xdr:colOff>
      <xdr:row>5</xdr:row>
      <xdr:rowOff>195942</xdr:rowOff>
    </xdr:to>
    <xdr:sp macro="" textlink="">
      <xdr:nvSpPr>
        <xdr:cNvPr id="18" name="テキスト ボックス 17">
          <a:extLst>
            <a:ext uri="{FF2B5EF4-FFF2-40B4-BE49-F238E27FC236}">
              <a16:creationId xmlns:a16="http://schemas.microsoft.com/office/drawing/2014/main" id="{3701F320-77C9-452D-B27C-E3033998FF88}"/>
            </a:ext>
          </a:extLst>
        </xdr:cNvPr>
        <xdr:cNvSpPr txBox="1"/>
      </xdr:nvSpPr>
      <xdr:spPr>
        <a:xfrm>
          <a:off x="5788478" y="1447799"/>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⑩</a:t>
          </a:r>
        </a:p>
      </xdr:txBody>
    </xdr:sp>
    <xdr:clientData/>
  </xdr:twoCellAnchor>
  <xdr:twoCellAnchor>
    <xdr:from>
      <xdr:col>13</xdr:col>
      <xdr:colOff>8163</xdr:colOff>
      <xdr:row>3</xdr:row>
      <xdr:rowOff>144235</xdr:rowOff>
    </xdr:from>
    <xdr:to>
      <xdr:col>13</xdr:col>
      <xdr:colOff>429984</xdr:colOff>
      <xdr:row>5</xdr:row>
      <xdr:rowOff>198664</xdr:rowOff>
    </xdr:to>
    <xdr:sp macro="" textlink="">
      <xdr:nvSpPr>
        <xdr:cNvPr id="19" name="テキスト ボックス 18">
          <a:extLst>
            <a:ext uri="{FF2B5EF4-FFF2-40B4-BE49-F238E27FC236}">
              <a16:creationId xmlns:a16="http://schemas.microsoft.com/office/drawing/2014/main" id="{076D6DDA-A6AF-456B-9613-1BB668082FB4}"/>
            </a:ext>
          </a:extLst>
        </xdr:cNvPr>
        <xdr:cNvSpPr txBox="1"/>
      </xdr:nvSpPr>
      <xdr:spPr>
        <a:xfrm>
          <a:off x="6362699" y="1450521"/>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⑪</a:t>
          </a:r>
        </a:p>
      </xdr:txBody>
    </xdr:sp>
    <xdr:clientData/>
  </xdr:twoCellAnchor>
  <xdr:twoCellAnchor>
    <xdr:from>
      <xdr:col>13</xdr:col>
      <xdr:colOff>571499</xdr:colOff>
      <xdr:row>3</xdr:row>
      <xdr:rowOff>149678</xdr:rowOff>
    </xdr:from>
    <xdr:to>
      <xdr:col>14</xdr:col>
      <xdr:colOff>326570</xdr:colOff>
      <xdr:row>5</xdr:row>
      <xdr:rowOff>204107</xdr:rowOff>
    </xdr:to>
    <xdr:sp macro="" textlink="">
      <xdr:nvSpPr>
        <xdr:cNvPr id="20" name="テキスト ボックス 19">
          <a:extLst>
            <a:ext uri="{FF2B5EF4-FFF2-40B4-BE49-F238E27FC236}">
              <a16:creationId xmlns:a16="http://schemas.microsoft.com/office/drawing/2014/main" id="{2F3665B0-E599-4501-A90D-B82B1ED13005}"/>
            </a:ext>
          </a:extLst>
        </xdr:cNvPr>
        <xdr:cNvSpPr txBox="1"/>
      </xdr:nvSpPr>
      <xdr:spPr>
        <a:xfrm>
          <a:off x="6926035" y="1455964"/>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⑫</a:t>
          </a:r>
        </a:p>
      </xdr:txBody>
    </xdr:sp>
    <xdr:clientData/>
  </xdr:twoCellAnchor>
  <xdr:twoCellAnchor>
    <xdr:from>
      <xdr:col>15</xdr:col>
      <xdr:colOff>29935</xdr:colOff>
      <xdr:row>3</xdr:row>
      <xdr:rowOff>152399</xdr:rowOff>
    </xdr:from>
    <xdr:to>
      <xdr:col>16</xdr:col>
      <xdr:colOff>43542</xdr:colOff>
      <xdr:row>5</xdr:row>
      <xdr:rowOff>206828</xdr:rowOff>
    </xdr:to>
    <xdr:sp macro="" textlink="">
      <xdr:nvSpPr>
        <xdr:cNvPr id="21" name="テキスト ボックス 20">
          <a:extLst>
            <a:ext uri="{FF2B5EF4-FFF2-40B4-BE49-F238E27FC236}">
              <a16:creationId xmlns:a16="http://schemas.microsoft.com/office/drawing/2014/main" id="{340207AC-D6F0-403C-BA2A-E6EA0D8F6C60}"/>
            </a:ext>
          </a:extLst>
        </xdr:cNvPr>
        <xdr:cNvSpPr txBox="1"/>
      </xdr:nvSpPr>
      <xdr:spPr>
        <a:xfrm>
          <a:off x="7459435" y="1458685"/>
          <a:ext cx="421821" cy="530679"/>
        </a:xfrm>
        <a:prstGeom prst="rect">
          <a:avLst/>
        </a:prstGeom>
        <a:solidFill>
          <a:schemeClr val="accent3">
            <a:lumMod val="40000"/>
            <a:lumOff val="6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⑬</a:t>
          </a:r>
        </a:p>
      </xdr:txBody>
    </xdr:sp>
    <xdr:clientData/>
  </xdr:twoCellAnchor>
  <xdr:twoCellAnchor editAs="oneCell">
    <xdr:from>
      <xdr:col>28</xdr:col>
      <xdr:colOff>108857</xdr:colOff>
      <xdr:row>32</xdr:row>
      <xdr:rowOff>231321</xdr:rowOff>
    </xdr:from>
    <xdr:to>
      <xdr:col>36</xdr:col>
      <xdr:colOff>495976</xdr:colOff>
      <xdr:row>38</xdr:row>
      <xdr:rowOff>150691</xdr:rowOff>
    </xdr:to>
    <xdr:pic>
      <xdr:nvPicPr>
        <xdr:cNvPr id="2" name="図 1">
          <a:extLst>
            <a:ext uri="{FF2B5EF4-FFF2-40B4-BE49-F238E27FC236}">
              <a16:creationId xmlns:a16="http://schemas.microsoft.com/office/drawing/2014/main" id="{923FEF71-C040-43C0-ACF5-8AEFEC82B320}"/>
            </a:ext>
          </a:extLst>
        </xdr:cNvPr>
        <xdr:cNvPicPr>
          <a:picLocks noChangeAspect="1"/>
        </xdr:cNvPicPr>
      </xdr:nvPicPr>
      <xdr:blipFill>
        <a:blip xmlns:r="http://schemas.openxmlformats.org/officeDocument/2006/relationships" r:embed="rId3"/>
        <a:stretch>
          <a:fillRect/>
        </a:stretch>
      </xdr:blipFill>
      <xdr:spPr>
        <a:xfrm>
          <a:off x="15593786" y="9470571"/>
          <a:ext cx="5285690" cy="1633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137582</xdr:colOff>
      <xdr:row>0</xdr:row>
      <xdr:rowOff>63501</xdr:rowOff>
    </xdr:from>
    <xdr:to>
      <xdr:col>17</xdr:col>
      <xdr:colOff>116416</xdr:colOff>
      <xdr:row>11</xdr:row>
      <xdr:rowOff>21167</xdr:rowOff>
    </xdr:to>
    <xdr:sp macro="" textlink="">
      <xdr:nvSpPr>
        <xdr:cNvPr id="4" name="テキスト ボックス 3">
          <a:extLst>
            <a:ext uri="{FF2B5EF4-FFF2-40B4-BE49-F238E27FC236}">
              <a16:creationId xmlns:a16="http://schemas.microsoft.com/office/drawing/2014/main" id="{1E2E9AC2-4516-43B2-8391-38F5350650B0}"/>
            </a:ext>
          </a:extLst>
        </xdr:cNvPr>
        <xdr:cNvSpPr txBox="1"/>
      </xdr:nvSpPr>
      <xdr:spPr>
        <a:xfrm>
          <a:off x="137582" y="63501"/>
          <a:ext cx="8191501" cy="2508249"/>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2">
                  <a:lumMod val="75000"/>
                </a:schemeClr>
              </a:solidFill>
            </a:rPr>
            <a:t>①</a:t>
          </a:r>
          <a:r>
            <a:rPr kumimoji="1" lang="ja-JP" altLang="en-US" sz="2000" b="1">
              <a:solidFill>
                <a:srgbClr val="FF0000"/>
              </a:solidFill>
            </a:rPr>
            <a:t>中間実績にて確定したデータの</a:t>
          </a:r>
          <a:r>
            <a:rPr kumimoji="1" lang="ja-JP" altLang="en-US" sz="1600" b="1">
              <a:solidFill>
                <a:schemeClr val="tx2">
                  <a:lumMod val="75000"/>
                </a:schemeClr>
              </a:solidFill>
            </a:rPr>
            <a:t>「③職員名簿</a:t>
          </a:r>
          <a:r>
            <a:rPr kumimoji="1" lang="en-US" altLang="ja-JP" sz="1600" b="1">
              <a:solidFill>
                <a:schemeClr val="tx2">
                  <a:lumMod val="75000"/>
                </a:schemeClr>
              </a:solidFill>
            </a:rPr>
            <a:t>【</a:t>
          </a:r>
          <a:r>
            <a:rPr kumimoji="1" lang="ja-JP" altLang="en-US" sz="1600" b="1">
              <a:solidFill>
                <a:schemeClr val="tx2">
                  <a:lumMod val="75000"/>
                </a:schemeClr>
              </a:solidFill>
            </a:rPr>
            <a:t>中間実績</a:t>
          </a:r>
          <a:r>
            <a:rPr kumimoji="1" lang="en-US" altLang="ja-JP" sz="1600" b="1">
              <a:solidFill>
                <a:schemeClr val="tx2">
                  <a:lumMod val="75000"/>
                </a:schemeClr>
              </a:solidFill>
            </a:rPr>
            <a:t>】</a:t>
          </a:r>
          <a:r>
            <a:rPr kumimoji="1" lang="ja-JP" altLang="en-US" sz="1600" b="1">
              <a:solidFill>
                <a:schemeClr val="tx2">
                  <a:lumMod val="75000"/>
                </a:schemeClr>
              </a:solidFill>
            </a:rPr>
            <a:t>」シートのクリーム色部分を</a:t>
          </a:r>
          <a:r>
            <a:rPr kumimoji="1" lang="ja-JP" altLang="en-US" sz="1600" b="1">
              <a:solidFill>
                <a:srgbClr val="FF0000"/>
              </a:solidFill>
            </a:rPr>
            <a:t>コピーして貼り付け</a:t>
          </a:r>
          <a:r>
            <a:rPr kumimoji="1" lang="ja-JP" altLang="en-US" sz="1600" b="1">
              <a:solidFill>
                <a:schemeClr val="tx2">
                  <a:lumMod val="75000"/>
                </a:schemeClr>
              </a:solidFill>
            </a:rPr>
            <a:t>してください。</a:t>
          </a:r>
          <a:endParaRPr kumimoji="1" lang="en-US" altLang="ja-JP" sz="2000" b="1">
            <a:solidFill>
              <a:srgbClr val="FF0000"/>
            </a:solidFill>
          </a:endParaRPr>
        </a:p>
        <a:p>
          <a:r>
            <a:rPr kumimoji="1" lang="en-US" altLang="ja-JP" sz="2000" b="1" u="sng">
              <a:solidFill>
                <a:srgbClr val="FF0000"/>
              </a:solidFill>
            </a:rPr>
            <a:t>※</a:t>
          </a:r>
          <a:r>
            <a:rPr kumimoji="1" lang="ja-JP" altLang="en-US" sz="2000" b="1" u="sng">
              <a:solidFill>
                <a:srgbClr val="FF0000"/>
              </a:solidFill>
            </a:rPr>
            <a:t>中間実績で修正があり千葉市から返送している場合は、必ず返送後のものを使用してください。</a:t>
          </a:r>
          <a:endParaRPr kumimoji="1" lang="en-US" altLang="ja-JP" sz="2000" b="1" u="sng">
            <a:solidFill>
              <a:srgbClr val="FF0000"/>
            </a:solidFill>
          </a:endParaRPr>
        </a:p>
        <a:p>
          <a:r>
            <a:rPr kumimoji="1" lang="ja-JP" altLang="en-US" sz="1600" b="1">
              <a:solidFill>
                <a:schemeClr val="tx2">
                  <a:lumMod val="75000"/>
                </a:schemeClr>
              </a:solidFill>
            </a:rPr>
            <a:t>・入退職した職員がいる場合は、忘れずに入力してください。</a:t>
          </a:r>
          <a:endParaRPr kumimoji="1" lang="en-US" altLang="ja-JP" sz="1600" b="1">
            <a:solidFill>
              <a:schemeClr val="tx2">
                <a:lumMod val="75000"/>
              </a:schemeClr>
            </a:solidFill>
          </a:endParaRPr>
        </a:p>
        <a:p>
          <a:r>
            <a:rPr kumimoji="1" lang="ja-JP" altLang="en-US" sz="1600" b="1">
              <a:solidFill>
                <a:schemeClr val="tx2">
                  <a:lumMod val="75000"/>
                </a:schemeClr>
              </a:solidFill>
            </a:rPr>
            <a:t>・中間実績を実施できなかった園は、新しく作成してください。</a:t>
          </a:r>
          <a:endParaRPr kumimoji="1" lang="en-US" altLang="ja-JP" sz="1600" b="1">
            <a:solidFill>
              <a:schemeClr val="tx2">
                <a:lumMod val="75000"/>
              </a:schemeClr>
            </a:solidFill>
          </a:endParaRPr>
        </a:p>
        <a:p>
          <a:r>
            <a:rPr kumimoji="1" lang="ja-JP" altLang="en-US" sz="2400" b="1">
              <a:solidFill>
                <a:schemeClr val="dk1"/>
              </a:solidFill>
              <a:effectLst/>
              <a:latin typeface="+mn-lt"/>
              <a:ea typeface="+mn-ea"/>
              <a:cs typeface="+mn-cs"/>
            </a:rPr>
            <a:t>↓↓↓</a:t>
          </a:r>
          <a:r>
            <a:rPr kumimoji="1" lang="ja-JP" altLang="ja-JP" sz="2400" b="1">
              <a:solidFill>
                <a:schemeClr val="dk1"/>
              </a:solidFill>
              <a:effectLst/>
              <a:latin typeface="+mn-lt"/>
              <a:ea typeface="+mn-ea"/>
              <a:cs typeface="+mn-cs"/>
            </a:rPr>
            <a:t>↓↓↓↓↓↓↓↓↓↓↓↓↓↓↓↓↓↓</a:t>
          </a:r>
          <a:endParaRPr lang="ja-JP" altLang="ja-JP" sz="2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effectLst/>
          </a:endParaRPr>
        </a:p>
      </xdr:txBody>
    </xdr:sp>
    <xdr:clientData fPrintsWithSheet="0"/>
  </xdr:twoCellAnchor>
  <xdr:twoCellAnchor>
    <xdr:from>
      <xdr:col>17</xdr:col>
      <xdr:colOff>101297</xdr:colOff>
      <xdr:row>15</xdr:row>
      <xdr:rowOff>315986</xdr:rowOff>
    </xdr:from>
    <xdr:to>
      <xdr:col>20</xdr:col>
      <xdr:colOff>709083</xdr:colOff>
      <xdr:row>42</xdr:row>
      <xdr:rowOff>18294</xdr:rowOff>
    </xdr:to>
    <xdr:sp macro="" textlink="">
      <xdr:nvSpPr>
        <xdr:cNvPr id="6" name="テキスト ボックス 5">
          <a:extLst>
            <a:ext uri="{FF2B5EF4-FFF2-40B4-BE49-F238E27FC236}">
              <a16:creationId xmlns:a16="http://schemas.microsoft.com/office/drawing/2014/main" id="{A3C9B889-9E1D-4A8C-A641-820F2AE24E9D}"/>
            </a:ext>
          </a:extLst>
        </xdr:cNvPr>
        <xdr:cNvSpPr txBox="1"/>
      </xdr:nvSpPr>
      <xdr:spPr>
        <a:xfrm>
          <a:off x="8313964" y="3734403"/>
          <a:ext cx="1771952" cy="7840891"/>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000" b="1">
              <a:solidFill>
                <a:schemeClr val="tx2">
                  <a:lumMod val="75000"/>
                </a:schemeClr>
              </a:solidFill>
            </a:rPr>
            <a:t>→→→</a:t>
          </a:r>
          <a:endParaRPr kumimoji="1" lang="en-US" altLang="ja-JP" sz="3000" b="1">
            <a:solidFill>
              <a:schemeClr val="tx2">
                <a:lumMod val="75000"/>
              </a:schemeClr>
            </a:solidFill>
          </a:endParaRPr>
        </a:p>
        <a:p>
          <a:r>
            <a:rPr kumimoji="1" lang="ja-JP" altLang="en-US" sz="1600" b="1">
              <a:solidFill>
                <a:schemeClr val="tx2">
                  <a:lumMod val="75000"/>
                </a:schemeClr>
              </a:solidFill>
            </a:rPr>
            <a:t>②４～１０月分について、中間実績時に</a:t>
          </a:r>
          <a:r>
            <a:rPr kumimoji="1" lang="en-US" altLang="ja-JP" sz="1600" b="1">
              <a:solidFill>
                <a:srgbClr val="FF0000"/>
              </a:solidFill>
            </a:rPr>
            <a:t>delete</a:t>
          </a:r>
          <a:r>
            <a:rPr kumimoji="1" lang="ja-JP" altLang="en-US" sz="1600" b="1">
              <a:solidFill>
                <a:srgbClr val="FF0000"/>
              </a:solidFill>
            </a:rPr>
            <a:t>で●を消した箇所がある場合</a:t>
          </a:r>
          <a:r>
            <a:rPr kumimoji="1" lang="ja-JP" altLang="en-US" sz="1600" b="1">
              <a:solidFill>
                <a:schemeClr val="tx2">
                  <a:lumMod val="75000"/>
                </a:schemeClr>
              </a:solidFill>
            </a:rPr>
            <a:t>は、同じように修正（「●」を消去）してください。</a:t>
          </a:r>
          <a:endParaRPr kumimoji="1" lang="en-US" altLang="ja-JP" sz="1600" b="1">
            <a:solidFill>
              <a:schemeClr val="tx2">
                <a:lumMod val="75000"/>
              </a:schemeClr>
            </a:solidFill>
          </a:endParaRPr>
        </a:p>
        <a:p>
          <a:endParaRPr kumimoji="1" lang="en-US" altLang="ja-JP" sz="1600" b="1">
            <a:solidFill>
              <a:schemeClr val="tx2">
                <a:lumMod val="75000"/>
              </a:schemeClr>
            </a:solidFill>
          </a:endParaRPr>
        </a:p>
        <a:p>
          <a:r>
            <a:rPr kumimoji="1" lang="ja-JP" altLang="en-US" sz="1600" b="1">
              <a:solidFill>
                <a:schemeClr val="tx2">
                  <a:lumMod val="75000"/>
                </a:schemeClr>
              </a:solidFill>
            </a:rPr>
            <a:t>③</a:t>
          </a:r>
          <a:r>
            <a:rPr kumimoji="1" lang="en-US" altLang="ja-JP" sz="1600" b="1">
              <a:solidFill>
                <a:schemeClr val="tx2">
                  <a:lumMod val="75000"/>
                </a:schemeClr>
              </a:solidFill>
            </a:rPr>
            <a:t>11</a:t>
          </a:r>
          <a:r>
            <a:rPr kumimoji="1" lang="ja-JP" altLang="en-US" sz="1600" b="1">
              <a:solidFill>
                <a:schemeClr val="tx2">
                  <a:lumMod val="75000"/>
                </a:schemeClr>
              </a:solidFill>
            </a:rPr>
            <a:t>月～３月分について、欠勤等により補助対象にしない月がある場合は、該当する月の「●」を削除してください。</a:t>
          </a:r>
          <a:endParaRPr kumimoji="1" lang="en-US" altLang="ja-JP" sz="1600" b="1">
            <a:solidFill>
              <a:schemeClr val="tx2">
                <a:lumMod val="75000"/>
              </a:schemeClr>
            </a:solidFill>
          </a:endParaRPr>
        </a:p>
        <a:p>
          <a:endParaRPr kumimoji="1" lang="en-US" altLang="ja-JP" sz="1600" b="1">
            <a:solidFill>
              <a:schemeClr val="tx2">
                <a:lumMod val="7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長期休暇の場合は、「退職等年月日」欄に休暇に入る前日の日付を入力し、備考欄に休暇理由（「産休」等）を記載してください。</a:t>
          </a:r>
          <a:endParaRPr lang="ja-JP" altLang="ja-JP" sz="1600" b="1">
            <a:solidFill>
              <a:srgbClr val="FF0000"/>
            </a:solidFill>
            <a:effectLst/>
          </a:endParaRPr>
        </a:p>
        <a:p>
          <a:endParaRPr kumimoji="1" lang="ja-JP" altLang="en-US" sz="1600" b="1">
            <a:solidFill>
              <a:schemeClr val="tx2">
                <a:lumMod val="75000"/>
              </a:schemeClr>
            </a:solidFill>
          </a:endParaRPr>
        </a:p>
        <a:p>
          <a:endParaRPr kumimoji="1" lang="ja-JP" altLang="en-US" sz="1600" b="1">
            <a:solidFill>
              <a:schemeClr val="tx2">
                <a:lumMod val="75000"/>
              </a:schemeClr>
            </a:solidFill>
          </a:endParaRPr>
        </a:p>
      </xdr:txBody>
    </xdr:sp>
    <xdr:clientData/>
  </xdr:twoCellAnchor>
  <xdr:twoCellAnchor>
    <xdr:from>
      <xdr:col>68</xdr:col>
      <xdr:colOff>185737</xdr:colOff>
      <xdr:row>44</xdr:row>
      <xdr:rowOff>7144</xdr:rowOff>
    </xdr:from>
    <xdr:to>
      <xdr:col>77</xdr:col>
      <xdr:colOff>414338</xdr:colOff>
      <xdr:row>56</xdr:row>
      <xdr:rowOff>142874</xdr:rowOff>
    </xdr:to>
    <xdr:sp macro="" textlink="">
      <xdr:nvSpPr>
        <xdr:cNvPr id="5" name="テキスト ボックス 4">
          <a:extLst>
            <a:ext uri="{FF2B5EF4-FFF2-40B4-BE49-F238E27FC236}">
              <a16:creationId xmlns:a16="http://schemas.microsoft.com/office/drawing/2014/main" id="{3898634B-01C9-458D-8B1A-BE441427B31D}"/>
            </a:ext>
          </a:extLst>
        </xdr:cNvPr>
        <xdr:cNvSpPr txBox="1"/>
      </xdr:nvSpPr>
      <xdr:spPr>
        <a:xfrm>
          <a:off x="30856237" y="12643644"/>
          <a:ext cx="5257801" cy="3640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400" b="1" u="sng">
              <a:solidFill>
                <a:srgbClr val="FF0000"/>
              </a:solidFill>
            </a:rPr>
            <a:t>★よくあるご質問について</a:t>
          </a:r>
          <a:endParaRPr kumimoji="1" lang="en-US" altLang="ja-JP" sz="1100" b="1" u="sng">
            <a:solidFill>
              <a:srgbClr val="FF0000"/>
            </a:solidFill>
          </a:endParaRPr>
        </a:p>
        <a:p>
          <a:r>
            <a:rPr kumimoji="1" lang="ja-JP" altLang="en-US" sz="1100" b="1"/>
            <a:t>～対象者なのにうまくカウントが付かない場合～</a:t>
          </a:r>
          <a:endParaRPr kumimoji="1" lang="en-US" altLang="ja-JP" sz="1100" b="1"/>
        </a:p>
        <a:p>
          <a:r>
            <a:rPr kumimoji="1" lang="ja-JP" altLang="en-US" sz="1100" b="1"/>
            <a:t>①「職種」「勤務形態」「氏名」「保育士資格有無」「要件緩和適用開始日」「採用等年月日」「退職等年月日」は数式の反映に必要な項目です。必ずすべて入力してください。</a:t>
          </a:r>
          <a:endParaRPr kumimoji="1" lang="en-US" altLang="ja-JP" sz="1100" b="1"/>
        </a:p>
        <a:p>
          <a:endParaRPr kumimoji="1" lang="en-US" altLang="ja-JP" sz="1100" b="1"/>
        </a:p>
        <a:p>
          <a:r>
            <a:rPr kumimoji="1" lang="ja-JP" altLang="en-US" sz="1100" b="1"/>
            <a:t>②保育士→「正」「常」、準保育士→「パート」「常勤」、短時間保育士→「パート」「常勤」</a:t>
          </a:r>
          <a:r>
            <a:rPr kumimoji="1" lang="en-US" altLang="ja-JP" sz="1100" b="1"/>
            <a:t>or</a:t>
          </a:r>
          <a:r>
            <a:rPr kumimoji="1" lang="ja-JP" altLang="en-US" sz="1100" b="1"/>
            <a:t>「パート」「非常勤」が正しい組み合わせです。たとえば、「保育士」で「パート」「常」を選択すると、誤った組み合わせですのでカウントはつきません。</a:t>
          </a:r>
          <a:endParaRPr kumimoji="1" lang="en-US" altLang="ja-JP" sz="1100" b="1"/>
        </a:p>
        <a:p>
          <a:endParaRPr kumimoji="1" lang="en-US" altLang="ja-JP" sz="1100" b="1"/>
        </a:p>
        <a:p>
          <a:r>
            <a:rPr kumimoji="1" lang="ja-JP" altLang="en-US" sz="1100" b="1"/>
            <a:t>③看護師等で補助対象とする場合→「看護師（</a:t>
          </a:r>
          <a:r>
            <a:rPr kumimoji="1" lang="ja-JP" altLang="en-US" sz="1100" b="1" u="sng"/>
            <a:t>みなし保育士</a:t>
          </a:r>
          <a:r>
            <a:rPr kumimoji="1" lang="ja-JP" altLang="en-US" sz="1100" b="1"/>
            <a:t>）」を選択してください。</a:t>
          </a:r>
          <a:endParaRPr kumimoji="1" lang="en-US" altLang="ja-JP" sz="1100" b="1"/>
        </a:p>
        <a:p>
          <a:endParaRPr kumimoji="1" lang="en-US" altLang="ja-JP" sz="1100" b="1"/>
        </a:p>
        <a:p>
          <a:r>
            <a:rPr kumimoji="1" lang="ja-JP" altLang="en-US" sz="1100" b="1"/>
            <a:t>④要件緩和・みなし保育士→保育士資格に「無」が入っていないと反映されません。</a:t>
          </a:r>
          <a:endParaRPr kumimoji="1" lang="en-US" altLang="ja-JP" sz="1100" b="1"/>
        </a:p>
        <a:p>
          <a:endParaRPr kumimoji="1" lang="en-US" altLang="ja-JP" sz="1100"/>
        </a:p>
        <a:p>
          <a:r>
            <a:rPr kumimoji="1" lang="ja-JP" altLang="en-US" sz="1100"/>
            <a:t>その他、わからないことがあれば幼保運営課助成１班</a:t>
          </a:r>
          <a:r>
            <a:rPr kumimoji="1" lang="en-US" altLang="ja-JP" sz="1100"/>
            <a:t>(043-245-5729)</a:t>
          </a:r>
          <a:r>
            <a:rPr kumimoji="1" lang="ja-JP" altLang="en-US" sz="1100"/>
            <a:t>までお問い合わせください。</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266700</xdr:rowOff>
    </xdr:from>
    <xdr:ext cx="184731" cy="264560"/>
    <xdr:sp macro="" textlink="">
      <xdr:nvSpPr>
        <xdr:cNvPr id="2" name="テキスト ボックス 1">
          <a:extLst>
            <a:ext uri="{FF2B5EF4-FFF2-40B4-BE49-F238E27FC236}">
              <a16:creationId xmlns:a16="http://schemas.microsoft.com/office/drawing/2014/main" id="{CA898B17-7C13-4153-A39B-4DEB562B9FA2}"/>
            </a:ext>
          </a:extLst>
        </xdr:cNvPr>
        <xdr:cNvSpPr txBox="1"/>
      </xdr:nvSpPr>
      <xdr:spPr>
        <a:xfrm>
          <a:off x="85725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401637</xdr:colOff>
      <xdr:row>0</xdr:row>
      <xdr:rowOff>193674</xdr:rowOff>
    </xdr:from>
    <xdr:to>
      <xdr:col>11</xdr:col>
      <xdr:colOff>293687</xdr:colOff>
      <xdr:row>0</xdr:row>
      <xdr:rowOff>1111249</xdr:rowOff>
    </xdr:to>
    <xdr:sp macro="" textlink="">
      <xdr:nvSpPr>
        <xdr:cNvPr id="4" name="テキスト ボックス 3">
          <a:extLst>
            <a:ext uri="{FF2B5EF4-FFF2-40B4-BE49-F238E27FC236}">
              <a16:creationId xmlns:a16="http://schemas.microsoft.com/office/drawing/2014/main" id="{9CF4E453-3869-4F5A-AD74-5738752A7B1B}"/>
            </a:ext>
          </a:extLst>
        </xdr:cNvPr>
        <xdr:cNvSpPr txBox="1"/>
      </xdr:nvSpPr>
      <xdr:spPr>
        <a:xfrm>
          <a:off x="401637" y="193674"/>
          <a:ext cx="11679238" cy="917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入力不要です（自動入力）</a:t>
          </a:r>
          <a:endParaRPr kumimoji="1" lang="en-US" altLang="ja-JP" sz="20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148413</xdr:colOff>
      <xdr:row>5</xdr:row>
      <xdr:rowOff>143558</xdr:rowOff>
    </xdr:from>
    <xdr:to>
      <xdr:col>19</xdr:col>
      <xdr:colOff>16682</xdr:colOff>
      <xdr:row>25</xdr:row>
      <xdr:rowOff>57772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402480" y="3089958"/>
          <a:ext cx="4084669" cy="518048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≪入力手順について≫</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a:t>
          </a:r>
          <a:r>
            <a:rPr kumimoji="1" lang="en-US" altLang="ja-JP" sz="1400" b="1">
              <a:solidFill>
                <a:srgbClr val="FF0000"/>
              </a:solidFill>
            </a:rPr>
            <a:t>【</a:t>
          </a:r>
          <a:r>
            <a:rPr kumimoji="1" lang="ja-JP" altLang="en-US" sz="1400" b="1">
              <a:solidFill>
                <a:srgbClr val="FF0000"/>
              </a:solidFill>
            </a:rPr>
            <a:t>法定福利費の増計</a:t>
          </a:r>
          <a:r>
            <a:rPr kumimoji="1" lang="en-US" altLang="ja-JP" sz="1400" b="1">
              <a:solidFill>
                <a:srgbClr val="FF0000"/>
              </a:solidFill>
            </a:rPr>
            <a:t>C】</a:t>
          </a:r>
          <a:r>
            <a:rPr kumimoji="1" lang="ja-JP" altLang="en-US" sz="1400" b="1">
              <a:solidFill>
                <a:srgbClr val="FF0000"/>
              </a:solidFill>
            </a:rPr>
            <a:t>欄の金額を入力して下さい。</a:t>
          </a:r>
          <a:endParaRPr kumimoji="1" lang="en-US" altLang="ja-JP" sz="1400" b="1">
            <a:solidFill>
              <a:srgbClr val="FF0000"/>
            </a:solidFill>
          </a:endParaRPr>
        </a:p>
        <a:p>
          <a:pPr algn="l"/>
          <a:r>
            <a:rPr kumimoji="1" lang="en-US" altLang="ja-JP" sz="1400" b="1">
              <a:solidFill>
                <a:srgbClr val="0000FF"/>
              </a:solidFill>
            </a:rPr>
            <a:t>※</a:t>
          </a:r>
          <a:r>
            <a:rPr kumimoji="1" lang="ja-JP" altLang="en-US" sz="1400" b="1">
              <a:solidFill>
                <a:srgbClr val="0000FF"/>
              </a:solidFill>
            </a:rPr>
            <a:t>それ以外の項目は関数が入力されていますので、</a:t>
          </a:r>
          <a:endParaRPr kumimoji="1" lang="en-US" altLang="ja-JP" sz="1400" b="1">
            <a:solidFill>
              <a:srgbClr val="0000FF"/>
            </a:solidFill>
          </a:endParaRPr>
        </a:p>
        <a:p>
          <a:pPr algn="l"/>
          <a:r>
            <a:rPr kumimoji="1" lang="ja-JP" altLang="en-US" sz="1400" b="1">
              <a:solidFill>
                <a:srgbClr val="0000FF"/>
              </a:solidFill>
            </a:rPr>
            <a:t>上書き入力はなさらぬようご注意下さい！！</a:t>
          </a:r>
          <a:endParaRPr kumimoji="1" lang="en-US" altLang="ja-JP" sz="1400" b="1">
            <a:solidFill>
              <a:srgbClr val="0000FF"/>
            </a:solidFill>
          </a:endParaRPr>
        </a:p>
        <a:p>
          <a:pPr algn="l"/>
          <a:endParaRPr kumimoji="1" lang="en-US" altLang="ja-JP" sz="1400" b="1">
            <a:solidFill>
              <a:srgbClr val="FF0000"/>
            </a:solidFill>
          </a:endParaRPr>
        </a:p>
        <a:p>
          <a:pPr algn="l"/>
          <a:r>
            <a:rPr kumimoji="1" lang="ja-JP" altLang="en-US" sz="1400" b="1">
              <a:solidFill>
                <a:srgbClr val="FF0000"/>
              </a:solidFill>
            </a:rPr>
            <a:t>②金額の入力と</a:t>
          </a:r>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C÷B】</a:t>
          </a:r>
          <a:r>
            <a:rPr kumimoji="1" lang="ja-JP" altLang="en-US" sz="1400" b="1">
              <a:solidFill>
                <a:srgbClr val="FF0000"/>
              </a:solidFill>
            </a:rPr>
            <a:t>の％が</a:t>
          </a:r>
          <a:endParaRPr kumimoji="1" lang="en-US" altLang="ja-JP" sz="1400" b="1">
            <a:solidFill>
              <a:srgbClr val="FF0000"/>
            </a:solidFill>
          </a:endParaRPr>
        </a:p>
        <a:p>
          <a:pPr algn="l"/>
          <a:r>
            <a:rPr kumimoji="1" lang="ja-JP" altLang="en-US" sz="1400" b="1">
              <a:solidFill>
                <a:srgbClr val="FF0000"/>
              </a:solidFill>
            </a:rPr>
            <a:t>標準的な比率範囲に収まっているかを確認して下さい。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法定福利費比率</a:t>
          </a:r>
          <a:r>
            <a:rPr kumimoji="1" lang="en-US" altLang="ja-JP" sz="1400" b="1">
              <a:solidFill>
                <a:srgbClr val="FF0000"/>
              </a:solidFill>
            </a:rPr>
            <a:t>】</a:t>
          </a:r>
        </a:p>
        <a:p>
          <a:pPr algn="l"/>
          <a:r>
            <a:rPr kumimoji="1" lang="ja-JP" altLang="en-US" sz="1400" b="1">
              <a:solidFill>
                <a:srgbClr val="FF0000"/>
              </a:solidFill>
            </a:rPr>
            <a:t>既存園⇒</a:t>
          </a:r>
          <a:r>
            <a:rPr kumimoji="1" lang="en-US" altLang="ja-JP" sz="1400" b="1">
              <a:solidFill>
                <a:srgbClr val="FF0000"/>
              </a:solidFill>
            </a:rPr>
            <a:t>10~20</a:t>
          </a:r>
          <a:r>
            <a:rPr kumimoji="1" lang="ja-JP" altLang="en-US" sz="1400" b="1">
              <a:solidFill>
                <a:srgbClr val="FF0000"/>
              </a:solidFill>
            </a:rPr>
            <a:t>％に収まっているか</a:t>
          </a:r>
          <a:endParaRPr kumimoji="1" lang="en-US" altLang="ja-JP" sz="1400" b="1">
            <a:solidFill>
              <a:srgbClr val="FF0000"/>
            </a:solidFill>
          </a:endParaRPr>
        </a:p>
        <a:p>
          <a:pPr algn="l"/>
          <a:r>
            <a:rPr kumimoji="1" lang="ja-JP" altLang="en-US" sz="1400" b="1">
              <a:solidFill>
                <a:srgbClr val="FF0000"/>
              </a:solidFill>
            </a:rPr>
            <a:t>新規園⇒支払い開始月を含めた３か月間の比率は</a:t>
          </a:r>
          <a:r>
            <a:rPr kumimoji="1" lang="en-US" altLang="ja-JP" sz="1400" b="1">
              <a:solidFill>
                <a:srgbClr val="FF0000"/>
              </a:solidFill>
            </a:rPr>
            <a:t>0.9</a:t>
          </a:r>
          <a:r>
            <a:rPr kumimoji="1" lang="ja-JP" altLang="en-US" sz="1400" b="1">
              <a:solidFill>
                <a:srgbClr val="FF0000"/>
              </a:solidFill>
            </a:rPr>
            <a:t>％、それ以降は</a:t>
          </a:r>
          <a:r>
            <a:rPr kumimoji="1" lang="en-US" altLang="ja-JP" sz="1400" b="1">
              <a:solidFill>
                <a:srgbClr val="FF0000"/>
              </a:solidFill>
            </a:rPr>
            <a:t>10~20</a:t>
          </a:r>
          <a:r>
            <a:rPr kumimoji="1" lang="ja-JP" altLang="en-US" sz="1400" b="1">
              <a:solidFill>
                <a:srgbClr val="FF0000"/>
              </a:solidFill>
            </a:rPr>
            <a:t>％収まっているか</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③比率範囲が収まってない場合は、誤りがないか再度ご確認ください。</a:t>
          </a:r>
          <a:endParaRPr kumimoji="1" lang="en-US" altLang="ja-JP" sz="1400" b="1">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fPrintsWithSheet="0"/>
  </xdr:twoCellAnchor>
  <xdr:twoCellAnchor>
    <xdr:from>
      <xdr:col>1</xdr:col>
      <xdr:colOff>26147</xdr:colOff>
      <xdr:row>0</xdr:row>
      <xdr:rowOff>59765</xdr:rowOff>
    </xdr:from>
    <xdr:to>
      <xdr:col>12</xdr:col>
      <xdr:colOff>141942</xdr:colOff>
      <xdr:row>0</xdr:row>
      <xdr:rowOff>1247589</xdr:rowOff>
    </xdr:to>
    <xdr:sp macro="" textlink="">
      <xdr:nvSpPr>
        <xdr:cNvPr id="4" name="テキスト ボックス 3">
          <a:extLst>
            <a:ext uri="{FF2B5EF4-FFF2-40B4-BE49-F238E27FC236}">
              <a16:creationId xmlns:a16="http://schemas.microsoft.com/office/drawing/2014/main" id="{E672D4CD-F4C0-4FDC-A292-9B670F8DE88F}"/>
            </a:ext>
          </a:extLst>
        </xdr:cNvPr>
        <xdr:cNvSpPr txBox="1"/>
      </xdr:nvSpPr>
      <xdr:spPr>
        <a:xfrm>
          <a:off x="78441" y="59765"/>
          <a:ext cx="8348383" cy="11878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i="0" u="none">
              <a:solidFill>
                <a:sysClr val="windowText" lastClr="000000"/>
              </a:solidFill>
            </a:rPr>
            <a:t>４月分から、「法定福利費の増　計」欄をすべて入力してください。入力がないと補助額が過少になる恐れがあります。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9524</xdr:colOff>
      <xdr:row>0</xdr:row>
      <xdr:rowOff>85725</xdr:rowOff>
    </xdr:from>
    <xdr:to>
      <xdr:col>17</xdr:col>
      <xdr:colOff>69850</xdr:colOff>
      <xdr:row>0</xdr:row>
      <xdr:rowOff>647700</xdr:rowOff>
    </xdr:to>
    <xdr:sp macro="" textlink="">
      <xdr:nvSpPr>
        <xdr:cNvPr id="2" name="テキスト ボックス 1">
          <a:extLst>
            <a:ext uri="{FF2B5EF4-FFF2-40B4-BE49-F238E27FC236}">
              <a16:creationId xmlns:a16="http://schemas.microsoft.com/office/drawing/2014/main" id="{E60E3D14-8CC8-4CB6-82BF-D98023FCA976}"/>
            </a:ext>
          </a:extLst>
        </xdr:cNvPr>
        <xdr:cNvSpPr txBox="1"/>
      </xdr:nvSpPr>
      <xdr:spPr>
        <a:xfrm>
          <a:off x="1190624" y="85725"/>
          <a:ext cx="5572126" cy="5619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rPr>
            <a:t>③～⑥のシートを、全て入力したあとにご確認ください。</a:t>
          </a:r>
        </a:p>
      </xdr:txBody>
    </xdr:sp>
    <xdr:clientData/>
  </xdr:twoCellAnchor>
  <xdr:twoCellAnchor>
    <xdr:from>
      <xdr:col>0</xdr:col>
      <xdr:colOff>0</xdr:colOff>
      <xdr:row>0</xdr:row>
      <xdr:rowOff>171451</xdr:rowOff>
    </xdr:from>
    <xdr:to>
      <xdr:col>2</xdr:col>
      <xdr:colOff>381001</xdr:colOff>
      <xdr:row>10</xdr:row>
      <xdr:rowOff>19050</xdr:rowOff>
    </xdr:to>
    <xdr:sp macro="" textlink="">
      <xdr:nvSpPr>
        <xdr:cNvPr id="3" name="矢印: 下 2">
          <a:extLst>
            <a:ext uri="{FF2B5EF4-FFF2-40B4-BE49-F238E27FC236}">
              <a16:creationId xmlns:a16="http://schemas.microsoft.com/office/drawing/2014/main" id="{A8040230-EDB6-416C-8646-AC2F2D668076}"/>
            </a:ext>
          </a:extLst>
        </xdr:cNvPr>
        <xdr:cNvSpPr/>
      </xdr:nvSpPr>
      <xdr:spPr>
        <a:xfrm>
          <a:off x="0" y="171451"/>
          <a:ext cx="1238251" cy="3533774"/>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400" b="1">
              <a:solidFill>
                <a:sysClr val="windowText" lastClr="000000"/>
              </a:solidFill>
            </a:rPr>
            <a:t>下までスクロールしてください</a:t>
          </a:r>
          <a:endParaRPr kumimoji="1" lang="en-US" altLang="ja-JP" sz="1400" b="1">
            <a:solidFill>
              <a:sysClr val="windowText" lastClr="000000"/>
            </a:solidFill>
          </a:endParaRPr>
        </a:p>
      </xdr:txBody>
    </xdr:sp>
    <xdr:clientData/>
  </xdr:twoCellAnchor>
  <xdr:twoCellAnchor>
    <xdr:from>
      <xdr:col>25</xdr:col>
      <xdr:colOff>122703</xdr:colOff>
      <xdr:row>10</xdr:row>
      <xdr:rowOff>133444</xdr:rowOff>
    </xdr:from>
    <xdr:to>
      <xdr:col>27</xdr:col>
      <xdr:colOff>119062</xdr:colOff>
      <xdr:row>17</xdr:row>
      <xdr:rowOff>547687</xdr:rowOff>
    </xdr:to>
    <xdr:sp macro="" textlink="">
      <xdr:nvSpPr>
        <xdr:cNvPr id="4" name="矢印: 下 3">
          <a:extLst>
            <a:ext uri="{FF2B5EF4-FFF2-40B4-BE49-F238E27FC236}">
              <a16:creationId xmlns:a16="http://schemas.microsoft.com/office/drawing/2014/main" id="{3B3383D1-6BC7-469D-89BC-F2488733CE69}"/>
            </a:ext>
          </a:extLst>
        </xdr:cNvPr>
        <xdr:cNvSpPr/>
      </xdr:nvSpPr>
      <xdr:spPr>
        <a:xfrm>
          <a:off x="10798641" y="3800569"/>
          <a:ext cx="1250484" cy="2803431"/>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endParaRPr kumimoji="1" lang="en-US" altLang="ja-JP" sz="1400" b="1">
            <a:solidFill>
              <a:sysClr val="windowText" lastClr="000000"/>
            </a:solidFill>
          </a:endParaRPr>
        </a:p>
      </xdr:txBody>
    </xdr:sp>
    <xdr:clientData/>
  </xdr:twoCellAnchor>
  <xdr:twoCellAnchor>
    <xdr:from>
      <xdr:col>24</xdr:col>
      <xdr:colOff>598394</xdr:colOff>
      <xdr:row>0</xdr:row>
      <xdr:rowOff>165287</xdr:rowOff>
    </xdr:from>
    <xdr:to>
      <xdr:col>26</xdr:col>
      <xdr:colOff>467286</xdr:colOff>
      <xdr:row>10</xdr:row>
      <xdr:rowOff>8404</xdr:rowOff>
    </xdr:to>
    <xdr:sp macro="" textlink="">
      <xdr:nvSpPr>
        <xdr:cNvPr id="5" name="矢印: 下 4">
          <a:extLst>
            <a:ext uri="{FF2B5EF4-FFF2-40B4-BE49-F238E27FC236}">
              <a16:creationId xmlns:a16="http://schemas.microsoft.com/office/drawing/2014/main" id="{83D85ABA-90E8-4D87-811E-44250972600D}"/>
            </a:ext>
          </a:extLst>
        </xdr:cNvPr>
        <xdr:cNvSpPr/>
      </xdr:nvSpPr>
      <xdr:spPr>
        <a:xfrm>
          <a:off x="11475944" y="165287"/>
          <a:ext cx="1240492" cy="3529292"/>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400" b="1">
              <a:solidFill>
                <a:sysClr val="windowText" lastClr="000000"/>
              </a:solidFill>
            </a:rPr>
            <a:t>下までスクロールしてください</a:t>
          </a:r>
          <a:endParaRPr kumimoji="1" lang="en-US" altLang="ja-JP" sz="1400" b="1">
            <a:solidFill>
              <a:sysClr val="windowText" lastClr="000000"/>
            </a:solidFill>
          </a:endParaRPr>
        </a:p>
      </xdr:txBody>
    </xdr:sp>
    <xdr:clientData/>
  </xdr:twoCellAnchor>
  <xdr:twoCellAnchor>
    <xdr:from>
      <xdr:col>0</xdr:col>
      <xdr:colOff>0</xdr:colOff>
      <xdr:row>10</xdr:row>
      <xdr:rowOff>128587</xdr:rowOff>
    </xdr:from>
    <xdr:to>
      <xdr:col>2</xdr:col>
      <xdr:colOff>357188</xdr:colOff>
      <xdr:row>18</xdr:row>
      <xdr:rowOff>111125</xdr:rowOff>
    </xdr:to>
    <xdr:sp macro="" textlink="">
      <xdr:nvSpPr>
        <xdr:cNvPr id="6" name="矢印: 下 5">
          <a:extLst>
            <a:ext uri="{FF2B5EF4-FFF2-40B4-BE49-F238E27FC236}">
              <a16:creationId xmlns:a16="http://schemas.microsoft.com/office/drawing/2014/main" id="{2AD4E28E-20FE-41E8-8D87-22A63A64D928}"/>
            </a:ext>
          </a:extLst>
        </xdr:cNvPr>
        <xdr:cNvSpPr/>
      </xdr:nvSpPr>
      <xdr:spPr>
        <a:xfrm>
          <a:off x="0" y="3795712"/>
          <a:ext cx="1150938" cy="2927351"/>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endParaRPr kumimoji="1" lang="en-US" altLang="ja-JP" sz="1400" b="1">
            <a:solidFill>
              <a:sysClr val="windowText" lastClr="000000"/>
            </a:solidFill>
          </a:endParaRPr>
        </a:p>
      </xdr:txBody>
    </xdr:sp>
    <xdr:clientData/>
  </xdr:twoCellAnchor>
  <xdr:twoCellAnchor>
    <xdr:from>
      <xdr:col>17</xdr:col>
      <xdr:colOff>90485</xdr:colOff>
      <xdr:row>18</xdr:row>
      <xdr:rowOff>120649</xdr:rowOff>
    </xdr:from>
    <xdr:to>
      <xdr:col>27</xdr:col>
      <xdr:colOff>235857</xdr:colOff>
      <xdr:row>25</xdr:row>
      <xdr:rowOff>396875</xdr:rowOff>
    </xdr:to>
    <xdr:sp macro="" textlink="">
      <xdr:nvSpPr>
        <xdr:cNvPr id="7" name="テキスト ボックス 6">
          <a:extLst>
            <a:ext uri="{FF2B5EF4-FFF2-40B4-BE49-F238E27FC236}">
              <a16:creationId xmlns:a16="http://schemas.microsoft.com/office/drawing/2014/main" id="{92CBBB4A-47D1-4E0D-8F1E-0A9970EC9F0C}"/>
            </a:ext>
          </a:extLst>
        </xdr:cNvPr>
        <xdr:cNvSpPr txBox="1"/>
      </xdr:nvSpPr>
      <xdr:spPr>
        <a:xfrm>
          <a:off x="6721699" y="6797220"/>
          <a:ext cx="5297944" cy="3024869"/>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戻入金が発生した場合、</a:t>
          </a:r>
          <a:r>
            <a:rPr kumimoji="1" lang="ja-JP" altLang="en-US" sz="1200" b="1"/>
            <a:t>納付書がお手元に届いてから</a:t>
          </a:r>
          <a:r>
            <a:rPr kumimoji="1" lang="ja-JP" altLang="en-US" sz="1200" b="1">
              <a:solidFill>
                <a:srgbClr val="FF0000"/>
              </a:solidFill>
            </a:rPr>
            <a:t>１週間程度でのお支払いとなる可能性が高いです。</a:t>
          </a:r>
          <a:r>
            <a:rPr kumimoji="1" lang="ja-JP" altLang="en-US" sz="1200" b="1"/>
            <a:t>（納付書発送４月末～５月上旬、支払〆５月中旬）</a:t>
          </a:r>
          <a:endParaRPr kumimoji="1" lang="en-US" altLang="ja-JP" sz="1200" b="1"/>
        </a:p>
        <a:p>
          <a:r>
            <a:rPr kumimoji="1" lang="ja-JP" altLang="en-US" sz="1200" b="1">
              <a:solidFill>
                <a:sysClr val="windowText" lastClr="000000"/>
              </a:solidFill>
            </a:rPr>
            <a:t>そのため、</a:t>
          </a:r>
          <a:r>
            <a:rPr kumimoji="1" lang="ja-JP" altLang="en-US" sz="1200" b="1">
              <a:solidFill>
                <a:srgbClr val="FF0000"/>
              </a:solidFill>
            </a:rPr>
            <a:t>すぐに入金対応できる住所を入力してください。</a:t>
          </a:r>
          <a:r>
            <a:rPr kumimoji="1" lang="ja-JP" altLang="en-US" sz="1200"/>
            <a:t>（園・本部等、園に関係する住所であれば、住所地を問いません（県内・県外問いません））</a:t>
          </a:r>
          <a:endParaRPr kumimoji="1" lang="en-US" altLang="ja-JP" sz="1200"/>
        </a:p>
        <a:p>
          <a:endParaRPr kumimoji="1" lang="en-US" altLang="ja-JP" sz="1200"/>
        </a:p>
        <a:p>
          <a:r>
            <a:rPr kumimoji="1" lang="ja-JP" altLang="en-US" sz="1200" b="1">
              <a:solidFill>
                <a:sysClr val="windowText" lastClr="000000"/>
              </a:solidFill>
            </a:rPr>
            <a:t>納付書発送前に、住所確認のお電話等をする予定ではありますが、毎年かなり過密なスケジュール下での精算となるため、</a:t>
          </a:r>
          <a:r>
            <a:rPr kumimoji="1" lang="ja-JP" altLang="en-US" sz="1200" b="1">
              <a:solidFill>
                <a:srgbClr val="FF0000"/>
              </a:solidFill>
            </a:rPr>
            <a:t>戻入まで含めた事務が間に合わない恐れがある場合は、支払期日までの時間を設けるために、取り急ぎ上記の住所に発送し、発送後にご連絡することがあります</a:t>
          </a:r>
          <a:r>
            <a:rPr kumimoji="1" lang="ja-JP" altLang="en-US" sz="1200" b="1">
              <a:solidFill>
                <a:sysClr val="windowText" lastClr="000000"/>
              </a:solidFill>
            </a:rPr>
            <a:t>のでご了承ください。また、入金でき次第ご連絡をお願いします。</a:t>
          </a:r>
          <a:endParaRPr kumimoji="1" lang="en-US" altLang="ja-JP" sz="1200" b="1">
            <a:solidFill>
              <a:sysClr val="windowText" lastClr="000000"/>
            </a:solidFill>
          </a:endParaRPr>
        </a:p>
        <a:p>
          <a:r>
            <a:rPr kumimoji="1" lang="ja-JP" altLang="en-US" sz="1200"/>
            <a:t>また、発送や戻入処理についての連絡が可能であるご担当者様・電話番号の記載をお願いします。</a:t>
          </a:r>
        </a:p>
      </xdr:txBody>
    </xdr:sp>
    <xdr:clientData/>
  </xdr:twoCellAnchor>
  <xdr:twoCellAnchor>
    <xdr:from>
      <xdr:col>10</xdr:col>
      <xdr:colOff>176963</xdr:colOff>
      <xdr:row>4</xdr:row>
      <xdr:rowOff>50968</xdr:rowOff>
    </xdr:from>
    <xdr:to>
      <xdr:col>20</xdr:col>
      <xdr:colOff>250658</xdr:colOff>
      <xdr:row>5</xdr:row>
      <xdr:rowOff>284080</xdr:rowOff>
    </xdr:to>
    <xdr:sp macro="" textlink="">
      <xdr:nvSpPr>
        <xdr:cNvPr id="8" name="テキスト ボックス 7">
          <a:extLst>
            <a:ext uri="{FF2B5EF4-FFF2-40B4-BE49-F238E27FC236}">
              <a16:creationId xmlns:a16="http://schemas.microsoft.com/office/drawing/2014/main" id="{69ADB07D-60F8-4E19-B3B8-CD71FE66CF04}"/>
            </a:ext>
          </a:extLst>
        </xdr:cNvPr>
        <xdr:cNvSpPr txBox="1"/>
      </xdr:nvSpPr>
      <xdr:spPr>
        <a:xfrm>
          <a:off x="4103937" y="1680244"/>
          <a:ext cx="4000668" cy="5756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a:t>
          </a:r>
          <a:r>
            <a:rPr kumimoji="1" lang="en-US" altLang="ja-JP" sz="1100" b="1"/>
            <a:t>※</a:t>
          </a:r>
          <a:r>
            <a:rPr kumimoji="1" lang="ja-JP" altLang="en-US" sz="1100" b="1"/>
            <a:t>中間実績が完了していない場合は、（１）（２）ともにすべて「</a:t>
          </a:r>
          <a:r>
            <a:rPr kumimoji="1" lang="en-US" altLang="ja-JP" sz="1100" b="1"/>
            <a:t>×</a:t>
          </a:r>
          <a:r>
            <a:rPr kumimoji="1" lang="ja-JP" altLang="en-US" sz="1100" b="1"/>
            <a:t>」と表示されます。そのままご提出頂いて構いません。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4E69-F98D-4ECA-9D80-B4AEE2656755}">
  <sheetPr>
    <tabColor theme="1"/>
  </sheetPr>
  <dimension ref="A1:BY354"/>
  <sheetViews>
    <sheetView topLeftCell="BC1" zoomScale="70" zoomScaleNormal="70" workbookViewId="0">
      <selection activeCell="BC1" sqref="A1:XFD1048576"/>
    </sheetView>
  </sheetViews>
  <sheetFormatPr defaultColWidth="9" defaultRowHeight="13"/>
  <cols>
    <col min="1" max="1" width="32.90625" style="380" customWidth="1"/>
    <col min="2" max="2" width="57.7265625" style="380" customWidth="1"/>
    <col min="3" max="3" width="39.1796875" style="380" customWidth="1"/>
    <col min="4" max="6" width="9" style="380" customWidth="1"/>
    <col min="7" max="7" width="47.1796875" style="380" customWidth="1"/>
    <col min="8" max="8" width="26.81640625" style="380" customWidth="1"/>
    <col min="9" max="9" width="30" style="380" customWidth="1"/>
    <col min="10" max="13" width="9" style="380" customWidth="1"/>
    <col min="14" max="15" width="26.54296875" style="380" customWidth="1"/>
    <col min="16" max="16" width="28.1796875" style="380" customWidth="1"/>
    <col min="17" max="25" width="9" style="380" customWidth="1"/>
    <col min="26" max="26" width="9" style="380"/>
    <col min="27" max="27" width="35.453125" style="380" customWidth="1"/>
    <col min="28" max="28" width="26.81640625" style="380" customWidth="1"/>
    <col min="29" max="29" width="32" style="380" customWidth="1"/>
    <col min="30" max="39" width="9" style="380"/>
    <col min="40" max="40" width="25.26953125" style="380" customWidth="1"/>
    <col min="41" max="41" width="17.26953125" style="380" customWidth="1"/>
    <col min="42" max="42" width="40" style="380" customWidth="1"/>
    <col min="43" max="52" width="9" style="380"/>
    <col min="53" max="53" width="26.26953125" style="380" customWidth="1"/>
    <col min="54" max="54" width="29.6328125" style="380" customWidth="1"/>
    <col min="55" max="55" width="32.36328125" style="380" customWidth="1"/>
    <col min="56" max="56" width="23.26953125" style="380" customWidth="1"/>
    <col min="57" max="57" width="25.453125" style="380" customWidth="1"/>
    <col min="58" max="65" width="9" style="380"/>
    <col min="66" max="66" width="21.1796875" style="380" customWidth="1"/>
    <col min="67" max="67" width="47.08984375" style="380" customWidth="1"/>
    <col min="68" max="68" width="25.453125" style="380" customWidth="1"/>
    <col min="69" max="16384" width="9" style="380"/>
  </cols>
  <sheetData>
    <row r="1" spans="1:77">
      <c r="A1" s="380" t="s">
        <v>164</v>
      </c>
      <c r="B1" s="381">
        <v>45748</v>
      </c>
      <c r="C1" s="380" t="s">
        <v>165</v>
      </c>
      <c r="D1" s="380">
        <f>+F1+H1</f>
        <v>736</v>
      </c>
      <c r="E1" s="380" t="s">
        <v>166</v>
      </c>
      <c r="F1" s="380">
        <f>J1+L1+N1+P1+R1+T1+V1+X1+Z1+AB1</f>
        <v>648</v>
      </c>
      <c r="G1" s="380" t="s">
        <v>167</v>
      </c>
      <c r="H1" s="380">
        <f>AD1+AF1</f>
        <v>88</v>
      </c>
      <c r="I1" s="380" t="s">
        <v>168</v>
      </c>
      <c r="J1" s="380">
        <f>A3+N3+AA3+AN3+BA3+BN3</f>
        <v>213</v>
      </c>
      <c r="K1" s="380" t="s">
        <v>169</v>
      </c>
      <c r="L1" s="380">
        <f>B3+O3+AB3+AO3+BB3+BO3</f>
        <v>46</v>
      </c>
      <c r="M1" s="380" t="s">
        <v>170</v>
      </c>
      <c r="N1" s="380">
        <f>C3+P3+AC3+AP3+BC3+BP3</f>
        <v>66</v>
      </c>
      <c r="O1" s="380" t="s">
        <v>171</v>
      </c>
      <c r="P1" s="380">
        <f>D3+Q3+AD3+AQ3+BD3+BQ3</f>
        <v>36</v>
      </c>
      <c r="Q1" s="380" t="s">
        <v>172</v>
      </c>
      <c r="R1" s="380">
        <f>E3+R3+AE3+AR3+BE3+BR3</f>
        <v>36</v>
      </c>
      <c r="S1" s="380" t="s">
        <v>173</v>
      </c>
      <c r="T1" s="380">
        <f>F3+S3+AF3+AS3+BF3+BS3</f>
        <v>39</v>
      </c>
      <c r="U1" s="380" t="s">
        <v>174</v>
      </c>
      <c r="V1" s="380">
        <f>G3+T3+AG3+AT3+BG3+BT3</f>
        <v>87</v>
      </c>
      <c r="W1" s="380" t="s">
        <v>175</v>
      </c>
      <c r="X1" s="380">
        <f>H3+U3+AH3+AU3+BH3+BU3</f>
        <v>50</v>
      </c>
      <c r="Y1" s="380" t="s">
        <v>176</v>
      </c>
      <c r="Z1" s="380">
        <f>I3+V3+AI3+AV3+BI3+BV3</f>
        <v>39</v>
      </c>
      <c r="AA1" s="380" t="s">
        <v>455</v>
      </c>
      <c r="AB1" s="380">
        <f>J3+W3+AJ3+AW3+BJ3+BW3</f>
        <v>36</v>
      </c>
      <c r="AC1" s="380" t="s">
        <v>177</v>
      </c>
      <c r="AD1" s="380">
        <f>K3+X3+AK3+AX3+BK3+BX3</f>
        <v>50</v>
      </c>
      <c r="AE1" s="380" t="s">
        <v>178</v>
      </c>
      <c r="AF1" s="380">
        <f>L3+Y3+AL3+AY3+BL3+BY3</f>
        <v>38</v>
      </c>
    </row>
    <row r="3" spans="1:77">
      <c r="A3" s="380">
        <f>IF(COUNTA(A6:A50)=0,6,COUNTA(A6:A50)+5)</f>
        <v>49</v>
      </c>
      <c r="B3" s="380">
        <f t="shared" ref="B3:BM3" si="0">IF(COUNTA(B6:B50)=0,6,COUNTA(B6:B50)+5)</f>
        <v>7</v>
      </c>
      <c r="C3" s="380">
        <f t="shared" si="0"/>
        <v>15</v>
      </c>
      <c r="D3" s="380">
        <f t="shared" si="0"/>
        <v>6</v>
      </c>
      <c r="E3" s="380">
        <f t="shared" si="0"/>
        <v>6</v>
      </c>
      <c r="F3" s="380">
        <f t="shared" si="0"/>
        <v>6</v>
      </c>
      <c r="G3" s="380">
        <f t="shared" si="0"/>
        <v>23</v>
      </c>
      <c r="H3" s="380">
        <f t="shared" si="0"/>
        <v>11</v>
      </c>
      <c r="I3" s="380">
        <f t="shared" si="0"/>
        <v>6</v>
      </c>
      <c r="J3" s="380">
        <f t="shared" si="0"/>
        <v>6</v>
      </c>
      <c r="K3" s="380">
        <f t="shared" si="0"/>
        <v>14</v>
      </c>
      <c r="L3" s="380">
        <f t="shared" si="0"/>
        <v>7</v>
      </c>
      <c r="M3" s="380">
        <f t="shared" si="0"/>
        <v>6</v>
      </c>
      <c r="N3" s="380">
        <f t="shared" si="0"/>
        <v>35</v>
      </c>
      <c r="O3" s="380">
        <f t="shared" si="0"/>
        <v>6</v>
      </c>
      <c r="P3" s="380">
        <f t="shared" si="0"/>
        <v>10</v>
      </c>
      <c r="Q3" s="380">
        <f t="shared" si="0"/>
        <v>6</v>
      </c>
      <c r="R3" s="380">
        <f t="shared" si="0"/>
        <v>6</v>
      </c>
      <c r="S3" s="380">
        <f t="shared" si="0"/>
        <v>7</v>
      </c>
      <c r="T3" s="380">
        <f t="shared" si="0"/>
        <v>21</v>
      </c>
      <c r="U3" s="380">
        <f t="shared" si="0"/>
        <v>7</v>
      </c>
      <c r="V3" s="380">
        <f t="shared" si="0"/>
        <v>6</v>
      </c>
      <c r="W3" s="380">
        <f t="shared" si="0"/>
        <v>6</v>
      </c>
      <c r="X3" s="380">
        <f t="shared" si="0"/>
        <v>7</v>
      </c>
      <c r="Y3" s="380">
        <f t="shared" si="0"/>
        <v>7</v>
      </c>
      <c r="Z3" s="380">
        <f t="shared" si="0"/>
        <v>6</v>
      </c>
      <c r="AA3" s="380">
        <f t="shared" si="0"/>
        <v>33</v>
      </c>
      <c r="AB3" s="380">
        <f t="shared" si="0"/>
        <v>6</v>
      </c>
      <c r="AC3" s="380">
        <f t="shared" si="0"/>
        <v>12</v>
      </c>
      <c r="AD3" s="380">
        <f t="shared" si="0"/>
        <v>6</v>
      </c>
      <c r="AE3" s="380">
        <f t="shared" si="0"/>
        <v>6</v>
      </c>
      <c r="AF3" s="380">
        <f t="shared" si="0"/>
        <v>7</v>
      </c>
      <c r="AG3" s="380">
        <f t="shared" si="0"/>
        <v>11</v>
      </c>
      <c r="AH3" s="380">
        <f t="shared" si="0"/>
        <v>10</v>
      </c>
      <c r="AI3" s="380">
        <f t="shared" si="0"/>
        <v>6</v>
      </c>
      <c r="AJ3" s="380">
        <f t="shared" si="0"/>
        <v>6</v>
      </c>
      <c r="AK3" s="380">
        <f t="shared" si="0"/>
        <v>10</v>
      </c>
      <c r="AL3" s="380">
        <f t="shared" si="0"/>
        <v>6</v>
      </c>
      <c r="AM3" s="380">
        <f t="shared" si="0"/>
        <v>6</v>
      </c>
      <c r="AN3" s="380">
        <f t="shared" si="0"/>
        <v>26</v>
      </c>
      <c r="AO3" s="380">
        <f t="shared" si="0"/>
        <v>6</v>
      </c>
      <c r="AP3" s="380">
        <f t="shared" si="0"/>
        <v>8</v>
      </c>
      <c r="AQ3" s="380">
        <f t="shared" si="0"/>
        <v>6</v>
      </c>
      <c r="AR3" s="380">
        <f t="shared" si="0"/>
        <v>6</v>
      </c>
      <c r="AS3" s="380">
        <f t="shared" si="0"/>
        <v>7</v>
      </c>
      <c r="AT3" s="380">
        <f t="shared" si="0"/>
        <v>12</v>
      </c>
      <c r="AU3" s="380">
        <f t="shared" si="0"/>
        <v>6</v>
      </c>
      <c r="AV3" s="380">
        <f t="shared" si="0"/>
        <v>9</v>
      </c>
      <c r="AW3" s="380">
        <f t="shared" si="0"/>
        <v>6</v>
      </c>
      <c r="AX3" s="380">
        <f t="shared" si="0"/>
        <v>6</v>
      </c>
      <c r="AY3" s="380">
        <f t="shared" si="0"/>
        <v>6</v>
      </c>
      <c r="AZ3" s="380">
        <f t="shared" si="0"/>
        <v>6</v>
      </c>
      <c r="BA3" s="380">
        <f t="shared" si="0"/>
        <v>37</v>
      </c>
      <c r="BB3" s="380">
        <f t="shared" si="0"/>
        <v>9</v>
      </c>
      <c r="BC3" s="380">
        <f t="shared" si="0"/>
        <v>10</v>
      </c>
      <c r="BD3" s="380">
        <f t="shared" si="0"/>
        <v>6</v>
      </c>
      <c r="BE3" s="380">
        <f t="shared" si="0"/>
        <v>6</v>
      </c>
      <c r="BF3" s="380">
        <f t="shared" si="0"/>
        <v>6</v>
      </c>
      <c r="BG3" s="380">
        <f t="shared" si="0"/>
        <v>9</v>
      </c>
      <c r="BH3" s="380">
        <f t="shared" si="0"/>
        <v>9</v>
      </c>
      <c r="BI3" s="380">
        <f t="shared" si="0"/>
        <v>6</v>
      </c>
      <c r="BJ3" s="380">
        <f t="shared" si="0"/>
        <v>6</v>
      </c>
      <c r="BK3" s="380">
        <f t="shared" si="0"/>
        <v>6</v>
      </c>
      <c r="BL3" s="380">
        <f t="shared" si="0"/>
        <v>6</v>
      </c>
      <c r="BM3" s="380">
        <f t="shared" si="0"/>
        <v>6</v>
      </c>
      <c r="BN3" s="380">
        <f t="shared" ref="BN3:BY3" si="1">IF(COUNTA(BN6:BN50)=0,6,COUNTA(BN6:BN50)+5)</f>
        <v>33</v>
      </c>
      <c r="BO3" s="380">
        <f t="shared" si="1"/>
        <v>12</v>
      </c>
      <c r="BP3" s="380">
        <f t="shared" si="1"/>
        <v>11</v>
      </c>
      <c r="BQ3" s="380">
        <f t="shared" si="1"/>
        <v>6</v>
      </c>
      <c r="BR3" s="380">
        <f t="shared" si="1"/>
        <v>6</v>
      </c>
      <c r="BS3" s="380">
        <f t="shared" si="1"/>
        <v>6</v>
      </c>
      <c r="BT3" s="380">
        <f t="shared" si="1"/>
        <v>11</v>
      </c>
      <c r="BU3" s="380">
        <f t="shared" si="1"/>
        <v>7</v>
      </c>
      <c r="BV3" s="380">
        <f t="shared" si="1"/>
        <v>6</v>
      </c>
      <c r="BW3" s="380">
        <f t="shared" si="1"/>
        <v>6</v>
      </c>
      <c r="BX3" s="380">
        <f t="shared" si="1"/>
        <v>7</v>
      </c>
      <c r="BY3" s="380">
        <f t="shared" si="1"/>
        <v>6</v>
      </c>
    </row>
    <row r="4" spans="1:77">
      <c r="A4" s="464" t="s">
        <v>179</v>
      </c>
      <c r="B4" s="464"/>
      <c r="C4" s="464"/>
      <c r="D4" s="464"/>
      <c r="E4" s="464"/>
      <c r="F4" s="464"/>
      <c r="G4" s="464"/>
      <c r="H4" s="464"/>
      <c r="I4" s="464"/>
      <c r="J4" s="464"/>
      <c r="K4" s="464"/>
      <c r="L4" s="464"/>
      <c r="N4" s="464" t="s">
        <v>180</v>
      </c>
      <c r="O4" s="464"/>
      <c r="P4" s="464"/>
      <c r="Q4" s="464"/>
      <c r="R4" s="464"/>
      <c r="S4" s="464"/>
      <c r="T4" s="464"/>
      <c r="U4" s="464"/>
      <c r="V4" s="464"/>
      <c r="W4" s="464"/>
      <c r="X4" s="464"/>
      <c r="Y4" s="464"/>
      <c r="AA4" s="464" t="s">
        <v>181</v>
      </c>
      <c r="AB4" s="464"/>
      <c r="AC4" s="464"/>
      <c r="AD4" s="464"/>
      <c r="AE4" s="464"/>
      <c r="AF4" s="464"/>
      <c r="AG4" s="464"/>
      <c r="AH4" s="464"/>
      <c r="AI4" s="464"/>
      <c r="AJ4" s="464"/>
      <c r="AK4" s="464"/>
      <c r="AL4" s="464"/>
      <c r="AN4" s="464" t="s">
        <v>182</v>
      </c>
      <c r="AO4" s="464"/>
      <c r="AP4" s="464"/>
      <c r="AQ4" s="464"/>
      <c r="AR4" s="464"/>
      <c r="AS4" s="464"/>
      <c r="AT4" s="464"/>
      <c r="AU4" s="464"/>
      <c r="AV4" s="464"/>
      <c r="AW4" s="464"/>
      <c r="AX4" s="464"/>
      <c r="AY4" s="464"/>
      <c r="BA4" s="464" t="s">
        <v>183</v>
      </c>
      <c r="BB4" s="464"/>
      <c r="BC4" s="464"/>
      <c r="BD4" s="464"/>
      <c r="BE4" s="464"/>
      <c r="BF4" s="464"/>
      <c r="BG4" s="464"/>
      <c r="BH4" s="464"/>
      <c r="BI4" s="464"/>
      <c r="BJ4" s="464"/>
      <c r="BK4" s="464"/>
      <c r="BL4" s="464"/>
      <c r="BN4" s="464" t="s">
        <v>184</v>
      </c>
      <c r="BO4" s="464"/>
      <c r="BP4" s="464"/>
      <c r="BQ4" s="464"/>
      <c r="BR4" s="464"/>
      <c r="BS4" s="464"/>
      <c r="BT4" s="464"/>
      <c r="BU4" s="464"/>
      <c r="BV4" s="464"/>
      <c r="BW4" s="464"/>
      <c r="BX4" s="464"/>
      <c r="BY4" s="464"/>
    </row>
    <row r="5" spans="1:77" s="382" customFormat="1" ht="39">
      <c r="A5" s="382" t="s">
        <v>1785</v>
      </c>
      <c r="B5" s="382" t="s">
        <v>1786</v>
      </c>
      <c r="C5" s="382" t="s">
        <v>185</v>
      </c>
      <c r="D5" s="382" t="s">
        <v>1787</v>
      </c>
      <c r="E5" s="382" t="s">
        <v>1788</v>
      </c>
      <c r="F5" s="382" t="s">
        <v>1789</v>
      </c>
      <c r="G5" s="382" t="s">
        <v>186</v>
      </c>
      <c r="H5" s="382" t="s">
        <v>187</v>
      </c>
      <c r="I5" s="382" t="s">
        <v>1790</v>
      </c>
      <c r="J5" s="382" t="s">
        <v>1791</v>
      </c>
      <c r="K5" s="382" t="s">
        <v>1792</v>
      </c>
      <c r="L5" s="382" t="s">
        <v>1793</v>
      </c>
      <c r="N5" s="382" t="s">
        <v>1785</v>
      </c>
      <c r="O5" s="382" t="s">
        <v>1786</v>
      </c>
      <c r="P5" s="382" t="s">
        <v>185</v>
      </c>
      <c r="Q5" s="382" t="s">
        <v>1787</v>
      </c>
      <c r="R5" s="382" t="s">
        <v>1788</v>
      </c>
      <c r="S5" s="382" t="s">
        <v>1789</v>
      </c>
      <c r="T5" s="382" t="s">
        <v>186</v>
      </c>
      <c r="U5" s="382" t="s">
        <v>187</v>
      </c>
      <c r="V5" s="382" t="s">
        <v>1790</v>
      </c>
      <c r="W5" s="382" t="s">
        <v>1791</v>
      </c>
      <c r="X5" s="382" t="s">
        <v>1792</v>
      </c>
      <c r="Y5" s="382" t="s">
        <v>1793</v>
      </c>
      <c r="AA5" s="382" t="s">
        <v>1785</v>
      </c>
      <c r="AB5" s="382" t="s">
        <v>1786</v>
      </c>
      <c r="AC5" s="382" t="s">
        <v>185</v>
      </c>
      <c r="AD5" s="382" t="s">
        <v>1787</v>
      </c>
      <c r="AE5" s="382" t="s">
        <v>1788</v>
      </c>
      <c r="AF5" s="382" t="s">
        <v>1789</v>
      </c>
      <c r="AG5" s="382" t="s">
        <v>186</v>
      </c>
      <c r="AH5" s="382" t="s">
        <v>187</v>
      </c>
      <c r="AI5" s="382" t="s">
        <v>1790</v>
      </c>
      <c r="AJ5" s="382" t="s">
        <v>1791</v>
      </c>
      <c r="AK5" s="382" t="s">
        <v>1792</v>
      </c>
      <c r="AL5" s="382" t="s">
        <v>1793</v>
      </c>
      <c r="AN5" s="382" t="s">
        <v>1785</v>
      </c>
      <c r="AO5" s="382" t="s">
        <v>1786</v>
      </c>
      <c r="AP5" s="382" t="s">
        <v>185</v>
      </c>
      <c r="AQ5" s="382" t="s">
        <v>1787</v>
      </c>
      <c r="AR5" s="382" t="s">
        <v>1788</v>
      </c>
      <c r="AS5" s="382" t="s">
        <v>1789</v>
      </c>
      <c r="AT5" s="382" t="s">
        <v>186</v>
      </c>
      <c r="AU5" s="382" t="s">
        <v>187</v>
      </c>
      <c r="AV5" s="382" t="s">
        <v>1790</v>
      </c>
      <c r="AW5" s="382" t="s">
        <v>1791</v>
      </c>
      <c r="AX5" s="382" t="s">
        <v>1792</v>
      </c>
      <c r="AY5" s="382" t="s">
        <v>1793</v>
      </c>
      <c r="BA5" s="382" t="s">
        <v>1785</v>
      </c>
      <c r="BB5" s="382" t="s">
        <v>1786</v>
      </c>
      <c r="BC5" s="382" t="s">
        <v>185</v>
      </c>
      <c r="BD5" s="382" t="s">
        <v>1787</v>
      </c>
      <c r="BE5" s="382" t="s">
        <v>1788</v>
      </c>
      <c r="BF5" s="382" t="s">
        <v>1789</v>
      </c>
      <c r="BG5" s="382" t="s">
        <v>186</v>
      </c>
      <c r="BH5" s="382" t="s">
        <v>187</v>
      </c>
      <c r="BI5" s="382" t="s">
        <v>1790</v>
      </c>
      <c r="BJ5" s="382" t="s">
        <v>1791</v>
      </c>
      <c r="BK5" s="382" t="s">
        <v>1792</v>
      </c>
      <c r="BL5" s="382" t="s">
        <v>1793</v>
      </c>
      <c r="BN5" s="382" t="s">
        <v>1785</v>
      </c>
      <c r="BO5" s="382" t="s">
        <v>1786</v>
      </c>
      <c r="BP5" s="382" t="s">
        <v>185</v>
      </c>
      <c r="BQ5" s="382" t="s">
        <v>1787</v>
      </c>
      <c r="BR5" s="382" t="s">
        <v>1788</v>
      </c>
      <c r="BS5" s="382" t="s">
        <v>1789</v>
      </c>
      <c r="BT5" s="382" t="s">
        <v>186</v>
      </c>
      <c r="BU5" s="382" t="s">
        <v>187</v>
      </c>
      <c r="BV5" s="382" t="s">
        <v>1790</v>
      </c>
      <c r="BW5" s="382" t="s">
        <v>1791</v>
      </c>
      <c r="BX5" s="382" t="s">
        <v>1792</v>
      </c>
      <c r="BY5" s="382" t="s">
        <v>1793</v>
      </c>
    </row>
    <row r="6" spans="1:77">
      <c r="A6" s="380" t="s">
        <v>188</v>
      </c>
      <c r="B6" s="380" t="s">
        <v>189</v>
      </c>
      <c r="C6" s="380" t="s">
        <v>190</v>
      </c>
      <c r="F6" s="380" t="s">
        <v>460</v>
      </c>
      <c r="G6" s="380" t="s">
        <v>191</v>
      </c>
      <c r="H6" s="380" t="s">
        <v>192</v>
      </c>
      <c r="I6" s="380" t="s">
        <v>193</v>
      </c>
      <c r="J6" s="380" t="s">
        <v>456</v>
      </c>
      <c r="K6" s="380" t="s">
        <v>223</v>
      </c>
      <c r="L6" s="380" t="s">
        <v>194</v>
      </c>
      <c r="N6" s="380" t="s">
        <v>195</v>
      </c>
      <c r="O6" s="380" t="s">
        <v>1926</v>
      </c>
      <c r="P6" s="380" t="s">
        <v>196</v>
      </c>
      <c r="S6" s="380" t="s">
        <v>197</v>
      </c>
      <c r="T6" s="380" t="s">
        <v>198</v>
      </c>
      <c r="U6" s="380" t="s">
        <v>457</v>
      </c>
      <c r="W6" s="380" t="s">
        <v>458</v>
      </c>
      <c r="X6" s="380" t="s">
        <v>1927</v>
      </c>
      <c r="Y6" s="380" t="s">
        <v>1928</v>
      </c>
      <c r="AA6" s="380" t="s">
        <v>199</v>
      </c>
      <c r="AB6" s="380" t="s">
        <v>200</v>
      </c>
      <c r="AC6" s="380" t="s">
        <v>201</v>
      </c>
      <c r="AF6" s="380" t="s">
        <v>459</v>
      </c>
      <c r="AG6" s="380" t="s">
        <v>1929</v>
      </c>
      <c r="AH6" s="380" t="s">
        <v>202</v>
      </c>
      <c r="AK6" s="380" t="s">
        <v>1794</v>
      </c>
      <c r="AN6" s="380" t="s">
        <v>203</v>
      </c>
      <c r="AO6" s="380" t="s">
        <v>1930</v>
      </c>
      <c r="AP6" s="380" t="s">
        <v>204</v>
      </c>
      <c r="AS6" s="380" t="s">
        <v>1795</v>
      </c>
      <c r="AT6" s="380" t="s">
        <v>1931</v>
      </c>
      <c r="AV6" s="380" t="s">
        <v>205</v>
      </c>
      <c r="BA6" s="380" t="s">
        <v>206</v>
      </c>
      <c r="BB6" s="380" t="s">
        <v>207</v>
      </c>
      <c r="BC6" s="380" t="s">
        <v>208</v>
      </c>
      <c r="BD6" s="380" t="s">
        <v>209</v>
      </c>
      <c r="BE6" s="380" t="s">
        <v>1932</v>
      </c>
      <c r="BG6" s="380" t="s">
        <v>210</v>
      </c>
      <c r="BH6" s="380" t="s">
        <v>211</v>
      </c>
      <c r="BI6" s="380" t="s">
        <v>212</v>
      </c>
      <c r="BL6" s="380" t="s">
        <v>213</v>
      </c>
      <c r="BN6" s="380" t="s">
        <v>260</v>
      </c>
      <c r="BO6" s="380" t="s">
        <v>214</v>
      </c>
      <c r="BP6" s="380" t="s">
        <v>215</v>
      </c>
      <c r="BS6" s="380" t="s">
        <v>1933</v>
      </c>
      <c r="BT6" s="380" t="s">
        <v>240</v>
      </c>
      <c r="BU6" s="380" t="s">
        <v>216</v>
      </c>
      <c r="BX6" s="380" t="s">
        <v>217</v>
      </c>
      <c r="BY6" s="380" t="s">
        <v>218</v>
      </c>
    </row>
    <row r="7" spans="1:77">
      <c r="A7" s="380" t="s">
        <v>219</v>
      </c>
      <c r="B7" s="380" t="s">
        <v>220</v>
      </c>
      <c r="C7" s="380" t="s">
        <v>221</v>
      </c>
      <c r="G7" s="380" t="s">
        <v>266</v>
      </c>
      <c r="H7" s="380" t="s">
        <v>222</v>
      </c>
      <c r="K7" s="380" t="s">
        <v>246</v>
      </c>
      <c r="L7" s="380" t="s">
        <v>1796</v>
      </c>
      <c r="N7" s="380" t="s">
        <v>224</v>
      </c>
      <c r="P7" s="380" t="s">
        <v>225</v>
      </c>
      <c r="S7" s="380" t="s">
        <v>1934</v>
      </c>
      <c r="T7" s="380" t="s">
        <v>226</v>
      </c>
      <c r="U7" s="380" t="s">
        <v>1696</v>
      </c>
      <c r="X7" s="380" t="s">
        <v>1797</v>
      </c>
      <c r="Y7" s="380" t="s">
        <v>1798</v>
      </c>
      <c r="AA7" s="380" t="s">
        <v>227</v>
      </c>
      <c r="AC7" s="380" t="s">
        <v>228</v>
      </c>
      <c r="AF7" s="380" t="s">
        <v>1799</v>
      </c>
      <c r="AG7" s="380" t="s">
        <v>229</v>
      </c>
      <c r="AH7" s="380" t="s">
        <v>1935</v>
      </c>
      <c r="AK7" s="380" t="s">
        <v>1800</v>
      </c>
      <c r="AN7" s="380" t="s">
        <v>230</v>
      </c>
      <c r="AP7" s="380" t="s">
        <v>461</v>
      </c>
      <c r="AS7" s="380" t="s">
        <v>1936</v>
      </c>
      <c r="AT7" s="380" t="s">
        <v>231</v>
      </c>
      <c r="AV7" s="380" t="s">
        <v>232</v>
      </c>
      <c r="BA7" s="380" t="s">
        <v>233</v>
      </c>
      <c r="BB7" s="380" t="s">
        <v>234</v>
      </c>
      <c r="BC7" s="380" t="s">
        <v>235</v>
      </c>
      <c r="BG7" s="380" t="s">
        <v>236</v>
      </c>
      <c r="BH7" s="380" t="s">
        <v>237</v>
      </c>
      <c r="BN7" s="380" t="s">
        <v>278</v>
      </c>
      <c r="BO7" s="380" t="s">
        <v>238</v>
      </c>
      <c r="BP7" s="380" t="s">
        <v>239</v>
      </c>
      <c r="BT7" s="380" t="s">
        <v>263</v>
      </c>
      <c r="BU7" s="380" t="s">
        <v>241</v>
      </c>
      <c r="BV7" s="380" t="s">
        <v>242</v>
      </c>
      <c r="BX7" s="380" t="s">
        <v>1801</v>
      </c>
    </row>
    <row r="8" spans="1:77">
      <c r="A8" s="380" t="s">
        <v>243</v>
      </c>
      <c r="C8" s="380" t="s">
        <v>244</v>
      </c>
      <c r="G8" s="380" t="s">
        <v>282</v>
      </c>
      <c r="H8" s="380" t="s">
        <v>245</v>
      </c>
      <c r="K8" s="380" t="s">
        <v>1803</v>
      </c>
      <c r="N8" s="380" t="s">
        <v>247</v>
      </c>
      <c r="P8" s="380" t="s">
        <v>248</v>
      </c>
      <c r="T8" s="380" t="s">
        <v>249</v>
      </c>
      <c r="AA8" s="380" t="s">
        <v>250</v>
      </c>
      <c r="AC8" s="380" t="s">
        <v>251</v>
      </c>
      <c r="AG8" s="380" t="s">
        <v>252</v>
      </c>
      <c r="AH8" s="380" t="s">
        <v>1937</v>
      </c>
      <c r="AK8" s="380" t="s">
        <v>1802</v>
      </c>
      <c r="AN8" s="380" t="s">
        <v>253</v>
      </c>
      <c r="AP8" s="380" t="s">
        <v>462</v>
      </c>
      <c r="AT8" s="380" t="s">
        <v>254</v>
      </c>
      <c r="AV8" s="380" t="s">
        <v>255</v>
      </c>
      <c r="BA8" s="380" t="s">
        <v>256</v>
      </c>
      <c r="BB8" s="380" t="s">
        <v>257</v>
      </c>
      <c r="BC8" s="380" t="s">
        <v>1697</v>
      </c>
      <c r="BG8" s="380" t="s">
        <v>258</v>
      </c>
      <c r="BH8" s="380" t="s">
        <v>259</v>
      </c>
      <c r="BN8" s="380" t="s">
        <v>292</v>
      </c>
      <c r="BO8" s="380" t="s">
        <v>261</v>
      </c>
      <c r="BP8" s="380" t="s">
        <v>262</v>
      </c>
      <c r="BT8" s="380" t="s">
        <v>304</v>
      </c>
    </row>
    <row r="9" spans="1:77">
      <c r="A9" s="380" t="s">
        <v>264</v>
      </c>
      <c r="C9" s="380" t="s">
        <v>265</v>
      </c>
      <c r="G9" s="380" t="s">
        <v>296</v>
      </c>
      <c r="H9" s="380" t="s">
        <v>1698</v>
      </c>
      <c r="K9" s="380" t="s">
        <v>1806</v>
      </c>
      <c r="N9" s="380" t="s">
        <v>268</v>
      </c>
      <c r="P9" s="380" t="s">
        <v>269</v>
      </c>
      <c r="T9" s="380" t="s">
        <v>270</v>
      </c>
      <c r="AA9" s="380" t="s">
        <v>271</v>
      </c>
      <c r="AC9" s="380" t="s">
        <v>272</v>
      </c>
      <c r="AG9" s="380" t="s">
        <v>273</v>
      </c>
      <c r="AH9" s="380" t="s">
        <v>274</v>
      </c>
      <c r="AK9" s="380" t="s">
        <v>1804</v>
      </c>
      <c r="AN9" s="380" t="s">
        <v>275</v>
      </c>
      <c r="AT9" s="380" t="s">
        <v>276</v>
      </c>
      <c r="AV9" s="380" t="s">
        <v>277</v>
      </c>
      <c r="BA9" s="380" t="s">
        <v>290</v>
      </c>
      <c r="BB9" s="380" t="s">
        <v>1699</v>
      </c>
      <c r="BC9" s="380" t="s">
        <v>1805</v>
      </c>
      <c r="BG9" s="380" t="s">
        <v>291</v>
      </c>
      <c r="BH9" s="380" t="s">
        <v>1938</v>
      </c>
      <c r="BN9" s="380" t="s">
        <v>303</v>
      </c>
      <c r="BO9" s="380" t="s">
        <v>1939</v>
      </c>
      <c r="BP9" s="380" t="s">
        <v>279</v>
      </c>
      <c r="BT9" s="380" t="s">
        <v>324</v>
      </c>
    </row>
    <row r="10" spans="1:77">
      <c r="A10" s="380" t="s">
        <v>280</v>
      </c>
      <c r="C10" s="380" t="s">
        <v>281</v>
      </c>
      <c r="G10" s="380" t="s">
        <v>307</v>
      </c>
      <c r="H10" s="380" t="s">
        <v>1940</v>
      </c>
      <c r="K10" s="380" t="s">
        <v>267</v>
      </c>
      <c r="N10" s="380" t="s">
        <v>284</v>
      </c>
      <c r="P10" s="380" t="s">
        <v>1700</v>
      </c>
      <c r="T10" s="380" t="s">
        <v>285</v>
      </c>
      <c r="AA10" s="380" t="s">
        <v>286</v>
      </c>
      <c r="AC10" s="380" t="s">
        <v>1941</v>
      </c>
      <c r="AG10" s="380" t="s">
        <v>287</v>
      </c>
      <c r="AH10" s="380" t="s">
        <v>1942</v>
      </c>
      <c r="AK10" s="380" t="s">
        <v>1808</v>
      </c>
      <c r="AN10" s="380" t="s">
        <v>288</v>
      </c>
      <c r="AT10" s="380" t="s">
        <v>289</v>
      </c>
      <c r="BA10" s="380" t="s">
        <v>302</v>
      </c>
      <c r="BC10" s="380" t="s">
        <v>1943</v>
      </c>
      <c r="BN10" s="380" t="s">
        <v>313</v>
      </c>
      <c r="BO10" s="380" t="s">
        <v>1944</v>
      </c>
      <c r="BP10" s="380" t="s">
        <v>293</v>
      </c>
      <c r="BT10" s="380" t="s">
        <v>465</v>
      </c>
    </row>
    <row r="11" spans="1:77">
      <c r="A11" s="380" t="s">
        <v>294</v>
      </c>
      <c r="C11" s="380" t="s">
        <v>295</v>
      </c>
      <c r="G11" s="380" t="s">
        <v>1945</v>
      </c>
      <c r="H11" s="380" t="s">
        <v>1946</v>
      </c>
      <c r="K11" s="380" t="s">
        <v>283</v>
      </c>
      <c r="N11" s="380" t="s">
        <v>297</v>
      </c>
      <c r="T11" s="380" t="s">
        <v>298</v>
      </c>
      <c r="AA11" s="380" t="s">
        <v>1947</v>
      </c>
      <c r="AC11" s="380" t="s">
        <v>1948</v>
      </c>
      <c r="AG11" s="380" t="s">
        <v>299</v>
      </c>
      <c r="AN11" s="380" t="s">
        <v>300</v>
      </c>
      <c r="AT11" s="380" t="s">
        <v>301</v>
      </c>
      <c r="BA11" s="380" t="s">
        <v>312</v>
      </c>
      <c r="BN11" s="380" t="s">
        <v>319</v>
      </c>
      <c r="BO11" s="380" t="s">
        <v>1949</v>
      </c>
      <c r="BP11" s="380" t="s">
        <v>1879</v>
      </c>
      <c r="BT11" s="380" t="s">
        <v>1811</v>
      </c>
    </row>
    <row r="12" spans="1:77">
      <c r="A12" s="380" t="s">
        <v>305</v>
      </c>
      <c r="C12" s="380" t="s">
        <v>306</v>
      </c>
      <c r="G12" s="380" t="s">
        <v>326</v>
      </c>
      <c r="K12" s="380" t="s">
        <v>1812</v>
      </c>
      <c r="N12" s="380" t="s">
        <v>308</v>
      </c>
      <c r="T12" s="380" t="s">
        <v>309</v>
      </c>
      <c r="AA12" s="380" t="s">
        <v>310</v>
      </c>
      <c r="AC12" s="380" t="s">
        <v>1950</v>
      </c>
      <c r="AN12" s="380" t="s">
        <v>311</v>
      </c>
      <c r="AT12" s="380" t="s">
        <v>1809</v>
      </c>
      <c r="BA12" s="380" t="s">
        <v>1170</v>
      </c>
      <c r="BN12" s="380" t="s">
        <v>330</v>
      </c>
      <c r="BO12" s="380" t="s">
        <v>1951</v>
      </c>
    </row>
    <row r="13" spans="1:77">
      <c r="A13" s="380" t="s">
        <v>314</v>
      </c>
      <c r="C13" s="380" t="s">
        <v>1701</v>
      </c>
      <c r="G13" s="380" t="s">
        <v>332</v>
      </c>
      <c r="K13" s="380" t="s">
        <v>1813</v>
      </c>
      <c r="N13" s="380" t="s">
        <v>315</v>
      </c>
      <c r="T13" s="380" t="s">
        <v>316</v>
      </c>
      <c r="AA13" s="380" t="s">
        <v>317</v>
      </c>
      <c r="AN13" s="380" t="s">
        <v>318</v>
      </c>
      <c r="BA13" s="380" t="s">
        <v>323</v>
      </c>
      <c r="BN13" s="380" t="s">
        <v>337</v>
      </c>
    </row>
    <row r="14" spans="1:77">
      <c r="A14" s="380" t="s">
        <v>464</v>
      </c>
      <c r="C14" s="380" t="s">
        <v>1952</v>
      </c>
      <c r="G14" s="380" t="s">
        <v>350</v>
      </c>
      <c r="K14" s="380" t="s">
        <v>1814</v>
      </c>
      <c r="N14" s="380" t="s">
        <v>320</v>
      </c>
      <c r="T14" s="380" t="s">
        <v>321</v>
      </c>
      <c r="AA14" s="380" t="s">
        <v>1171</v>
      </c>
      <c r="AN14" s="380" t="s">
        <v>322</v>
      </c>
      <c r="BA14" s="380" t="s">
        <v>1953</v>
      </c>
      <c r="BN14" s="380" t="s">
        <v>342</v>
      </c>
    </row>
    <row r="15" spans="1:77">
      <c r="A15" s="380" t="s">
        <v>325</v>
      </c>
      <c r="C15" s="380" t="s">
        <v>1954</v>
      </c>
      <c r="G15" s="380" t="s">
        <v>357</v>
      </c>
      <c r="N15" s="380" t="s">
        <v>1674</v>
      </c>
      <c r="T15" s="380" t="s">
        <v>327</v>
      </c>
      <c r="AA15" s="380" t="s">
        <v>328</v>
      </c>
      <c r="AN15" s="380" t="s">
        <v>329</v>
      </c>
      <c r="BA15" s="380" t="s">
        <v>336</v>
      </c>
      <c r="BN15" s="380" t="s">
        <v>348</v>
      </c>
    </row>
    <row r="16" spans="1:77">
      <c r="A16" s="380" t="s">
        <v>331</v>
      </c>
      <c r="G16" s="380" t="s">
        <v>365</v>
      </c>
      <c r="N16" s="380" t="s">
        <v>333</v>
      </c>
      <c r="T16" s="380" t="s">
        <v>339</v>
      </c>
      <c r="AA16" s="380" t="s">
        <v>334</v>
      </c>
      <c r="AN16" s="380" t="s">
        <v>335</v>
      </c>
      <c r="BA16" s="380" t="s">
        <v>341</v>
      </c>
      <c r="BN16" s="380" t="s">
        <v>1702</v>
      </c>
    </row>
    <row r="17" spans="1:66">
      <c r="A17" s="380" t="s">
        <v>466</v>
      </c>
      <c r="G17" s="380" t="s">
        <v>371</v>
      </c>
      <c r="N17" s="380" t="s">
        <v>338</v>
      </c>
      <c r="T17" s="380" t="s">
        <v>344</v>
      </c>
      <c r="AA17" s="380" t="s">
        <v>1172</v>
      </c>
      <c r="AN17" s="380" t="s">
        <v>340</v>
      </c>
      <c r="BA17" s="380" t="s">
        <v>347</v>
      </c>
      <c r="BN17" s="380" t="s">
        <v>363</v>
      </c>
    </row>
    <row r="18" spans="1:66">
      <c r="A18" s="380" t="s">
        <v>343</v>
      </c>
      <c r="G18" s="380" t="s">
        <v>378</v>
      </c>
      <c r="N18" s="380" t="s">
        <v>1955</v>
      </c>
      <c r="T18" s="380" t="s">
        <v>352</v>
      </c>
      <c r="AA18" s="380" t="s">
        <v>345</v>
      </c>
      <c r="AN18" s="380" t="s">
        <v>346</v>
      </c>
      <c r="BA18" s="380" t="s">
        <v>355</v>
      </c>
      <c r="BN18" s="380" t="s">
        <v>467</v>
      </c>
    </row>
    <row r="19" spans="1:66">
      <c r="A19" s="380" t="s">
        <v>349</v>
      </c>
      <c r="G19" s="380" t="s">
        <v>384</v>
      </c>
      <c r="N19" s="380" t="s">
        <v>351</v>
      </c>
      <c r="T19" s="380" t="s">
        <v>359</v>
      </c>
      <c r="AA19" s="380" t="s">
        <v>353</v>
      </c>
      <c r="AN19" s="380" t="s">
        <v>354</v>
      </c>
      <c r="BA19" s="380" t="s">
        <v>362</v>
      </c>
      <c r="BN19" s="380" t="s">
        <v>468</v>
      </c>
    </row>
    <row r="20" spans="1:66">
      <c r="A20" s="380" t="s">
        <v>356</v>
      </c>
      <c r="G20" s="380" t="s">
        <v>389</v>
      </c>
      <c r="N20" s="380" t="s">
        <v>358</v>
      </c>
      <c r="T20" s="380" t="s">
        <v>367</v>
      </c>
      <c r="AA20" s="380" t="s">
        <v>360</v>
      </c>
      <c r="AN20" s="380" t="s">
        <v>361</v>
      </c>
      <c r="BA20" s="380" t="s">
        <v>370</v>
      </c>
      <c r="BN20" s="380" t="s">
        <v>469</v>
      </c>
    </row>
    <row r="21" spans="1:66">
      <c r="A21" s="380" t="s">
        <v>364</v>
      </c>
      <c r="G21" s="380" t="s">
        <v>397</v>
      </c>
      <c r="N21" s="380" t="s">
        <v>366</v>
      </c>
      <c r="T21" s="380" t="s">
        <v>373</v>
      </c>
      <c r="AA21" s="380" t="s">
        <v>368</v>
      </c>
      <c r="AN21" s="380" t="s">
        <v>369</v>
      </c>
      <c r="BA21" s="380" t="s">
        <v>376</v>
      </c>
      <c r="BN21" s="380" t="s">
        <v>470</v>
      </c>
    </row>
    <row r="22" spans="1:66">
      <c r="A22" s="380" t="s">
        <v>1956</v>
      </c>
      <c r="G22" s="380" t="s">
        <v>975</v>
      </c>
      <c r="N22" s="380" t="s">
        <v>372</v>
      </c>
      <c r="AA22" s="380" t="s">
        <v>374</v>
      </c>
      <c r="AN22" s="380" t="s">
        <v>375</v>
      </c>
      <c r="BA22" s="380" t="s">
        <v>382</v>
      </c>
      <c r="BN22" s="380" t="s">
        <v>471</v>
      </c>
    </row>
    <row r="23" spans="1:66">
      <c r="A23" s="380" t="s">
        <v>377</v>
      </c>
      <c r="G23" s="380" t="s">
        <v>1815</v>
      </c>
      <c r="N23" s="380" t="s">
        <v>379</v>
      </c>
      <c r="AA23" s="380" t="s">
        <v>380</v>
      </c>
      <c r="AN23" s="380" t="s">
        <v>381</v>
      </c>
      <c r="BA23" s="380" t="s">
        <v>1675</v>
      </c>
      <c r="BN23" s="380" t="s">
        <v>1957</v>
      </c>
    </row>
    <row r="24" spans="1:66">
      <c r="A24" s="380" t="s">
        <v>383</v>
      </c>
      <c r="N24" s="380" t="s">
        <v>385</v>
      </c>
      <c r="AA24" s="380" t="s">
        <v>386</v>
      </c>
      <c r="AN24" s="380" t="s">
        <v>387</v>
      </c>
      <c r="BA24" s="380" t="s">
        <v>391</v>
      </c>
      <c r="BN24" s="380" t="s">
        <v>1048</v>
      </c>
    </row>
    <row r="25" spans="1:66">
      <c r="A25" s="380" t="s">
        <v>388</v>
      </c>
      <c r="N25" s="380" t="s">
        <v>390</v>
      </c>
      <c r="AA25" s="380" t="s">
        <v>1958</v>
      </c>
      <c r="AN25" s="380" t="s">
        <v>1703</v>
      </c>
      <c r="BA25" s="380" t="s">
        <v>395</v>
      </c>
      <c r="BN25" s="380" t="s">
        <v>1049</v>
      </c>
    </row>
    <row r="26" spans="1:66">
      <c r="A26" s="380" t="s">
        <v>392</v>
      </c>
      <c r="N26" s="380" t="s">
        <v>393</v>
      </c>
      <c r="AA26" s="380" t="s">
        <v>394</v>
      </c>
      <c r="AN26" s="380" t="s">
        <v>1959</v>
      </c>
      <c r="BA26" s="380" t="s">
        <v>400</v>
      </c>
      <c r="BN26" s="380" t="s">
        <v>1960</v>
      </c>
    </row>
    <row r="27" spans="1:66">
      <c r="A27" s="380" t="s">
        <v>396</v>
      </c>
      <c r="N27" s="380" t="s">
        <v>398</v>
      </c>
      <c r="AA27" s="380" t="s">
        <v>399</v>
      </c>
      <c r="BA27" s="380" t="s">
        <v>403</v>
      </c>
      <c r="BN27" s="380" t="s">
        <v>1704</v>
      </c>
    </row>
    <row r="28" spans="1:66">
      <c r="A28" s="380" t="s">
        <v>401</v>
      </c>
      <c r="N28" s="380" t="s">
        <v>1961</v>
      </c>
      <c r="AA28" s="380" t="s">
        <v>402</v>
      </c>
      <c r="BA28" s="380" t="s">
        <v>406</v>
      </c>
      <c r="BN28" s="380" t="s">
        <v>1705</v>
      </c>
    </row>
    <row r="29" spans="1:66">
      <c r="A29" s="380" t="s">
        <v>404</v>
      </c>
      <c r="N29" s="380" t="s">
        <v>405</v>
      </c>
      <c r="AA29" s="380" t="s">
        <v>1962</v>
      </c>
      <c r="BA29" s="380" t="s">
        <v>1676</v>
      </c>
      <c r="BN29" s="380" t="s">
        <v>1850</v>
      </c>
    </row>
    <row r="30" spans="1:66">
      <c r="A30" s="380" t="s">
        <v>407</v>
      </c>
      <c r="N30" s="380" t="s">
        <v>408</v>
      </c>
      <c r="AA30" s="380" t="s">
        <v>409</v>
      </c>
      <c r="BA30" s="380" t="s">
        <v>414</v>
      </c>
      <c r="BN30" s="380" t="s">
        <v>1963</v>
      </c>
    </row>
    <row r="31" spans="1:66">
      <c r="A31" s="380" t="s">
        <v>410</v>
      </c>
      <c r="N31" s="380" t="s">
        <v>411</v>
      </c>
      <c r="AA31" s="380" t="s">
        <v>412</v>
      </c>
      <c r="BA31" s="380" t="s">
        <v>416</v>
      </c>
      <c r="BN31" s="380" t="s">
        <v>1964</v>
      </c>
    </row>
    <row r="32" spans="1:66">
      <c r="A32" s="380" t="s">
        <v>413</v>
      </c>
      <c r="N32" s="380" t="s">
        <v>1816</v>
      </c>
      <c r="AA32" s="380" t="s">
        <v>472</v>
      </c>
      <c r="BA32" s="380" t="s">
        <v>418</v>
      </c>
      <c r="BN32" s="380" t="s">
        <v>1965</v>
      </c>
    </row>
    <row r="33" spans="1:66">
      <c r="A33" s="380" t="s">
        <v>415</v>
      </c>
      <c r="N33" s="380" t="s">
        <v>1706</v>
      </c>
      <c r="AA33" s="380" t="s">
        <v>1707</v>
      </c>
      <c r="BA33" s="380" t="s">
        <v>473</v>
      </c>
      <c r="BN33" s="380" t="s">
        <v>1966</v>
      </c>
    </row>
    <row r="34" spans="1:66">
      <c r="A34" s="380" t="s">
        <v>417</v>
      </c>
      <c r="N34" s="380" t="s">
        <v>1708</v>
      </c>
      <c r="BA34" s="380" t="s">
        <v>1817</v>
      </c>
    </row>
    <row r="35" spans="1:66">
      <c r="A35" s="380" t="s">
        <v>419</v>
      </c>
      <c r="N35" s="380" t="s">
        <v>1967</v>
      </c>
      <c r="BA35" s="380" t="s">
        <v>463</v>
      </c>
    </row>
    <row r="36" spans="1:66">
      <c r="A36" s="380" t="s">
        <v>420</v>
      </c>
      <c r="BA36" s="380" t="s">
        <v>1818</v>
      </c>
    </row>
    <row r="37" spans="1:66">
      <c r="A37" s="380" t="s">
        <v>421</v>
      </c>
      <c r="BA37" s="380" t="s">
        <v>1819</v>
      </c>
    </row>
    <row r="38" spans="1:66">
      <c r="A38" s="380" t="s">
        <v>474</v>
      </c>
    </row>
    <row r="39" spans="1:66">
      <c r="A39" s="380" t="s">
        <v>475</v>
      </c>
    </row>
    <row r="40" spans="1:66">
      <c r="A40" s="380" t="s">
        <v>476</v>
      </c>
    </row>
    <row r="41" spans="1:66">
      <c r="A41" s="380" t="s">
        <v>1709</v>
      </c>
    </row>
    <row r="42" spans="1:66">
      <c r="A42" s="380" t="s">
        <v>1820</v>
      </c>
    </row>
    <row r="43" spans="1:66">
      <c r="A43" s="380" t="s">
        <v>1821</v>
      </c>
    </row>
    <row r="44" spans="1:66">
      <c r="A44" s="380" t="s">
        <v>1822</v>
      </c>
    </row>
    <row r="45" spans="1:66">
      <c r="A45" s="380" t="s">
        <v>1968</v>
      </c>
    </row>
    <row r="46" spans="1:66">
      <c r="A46" s="380" t="s">
        <v>1969</v>
      </c>
    </row>
    <row r="47" spans="1:66">
      <c r="A47" s="380" t="s">
        <v>1970</v>
      </c>
    </row>
    <row r="48" spans="1:66">
      <c r="A48" s="380" t="s">
        <v>1971</v>
      </c>
    </row>
    <row r="49" spans="1:1">
      <c r="A49" s="380" t="s">
        <v>1972</v>
      </c>
    </row>
    <row r="87" spans="32:32">
      <c r="AF87" s="380" t="s">
        <v>422</v>
      </c>
    </row>
    <row r="88" spans="32:32">
      <c r="AF88" s="380" t="s">
        <v>422</v>
      </c>
    </row>
    <row r="121" spans="47:47">
      <c r="AU121" s="380" t="s">
        <v>422</v>
      </c>
    </row>
    <row r="122" spans="47:47">
      <c r="AU122" s="380" t="s">
        <v>422</v>
      </c>
    </row>
    <row r="123" spans="47:47">
      <c r="AU123" s="380" t="s">
        <v>422</v>
      </c>
    </row>
    <row r="124" spans="47:47">
      <c r="AU124" s="380" t="s">
        <v>422</v>
      </c>
    </row>
    <row r="125" spans="47:47">
      <c r="AU125" s="380" t="s">
        <v>422</v>
      </c>
    </row>
    <row r="126" spans="47:47">
      <c r="AU126" s="380" t="s">
        <v>422</v>
      </c>
    </row>
    <row r="127" spans="47:47">
      <c r="AU127" s="380" t="s">
        <v>422</v>
      </c>
    </row>
    <row r="128" spans="47:47">
      <c r="AU128" s="380" t="s">
        <v>422</v>
      </c>
    </row>
    <row r="129" spans="47:47">
      <c r="AU129" s="380" t="s">
        <v>422</v>
      </c>
    </row>
    <row r="130" spans="47:47">
      <c r="AU130" s="380" t="s">
        <v>422</v>
      </c>
    </row>
    <row r="131" spans="47:47">
      <c r="AU131" s="380" t="s">
        <v>422</v>
      </c>
    </row>
    <row r="132" spans="47:47">
      <c r="AU132" s="380" t="s">
        <v>422</v>
      </c>
    </row>
    <row r="347" spans="38:38">
      <c r="AL347" s="380" t="s">
        <v>422</v>
      </c>
    </row>
    <row r="348" spans="38:38">
      <c r="AL348" s="380" t="s">
        <v>422</v>
      </c>
    </row>
    <row r="349" spans="38:38">
      <c r="AL349" s="380" t="s">
        <v>422</v>
      </c>
    </row>
    <row r="350" spans="38:38">
      <c r="AL350" s="380" t="s">
        <v>422</v>
      </c>
    </row>
    <row r="351" spans="38:38">
      <c r="AL351" s="380" t="s">
        <v>422</v>
      </c>
    </row>
    <row r="352" spans="38:38">
      <c r="AL352" s="380" t="s">
        <v>422</v>
      </c>
    </row>
    <row r="353" spans="38:38">
      <c r="AL353" s="380" t="s">
        <v>422</v>
      </c>
    </row>
    <row r="354" spans="38:38">
      <c r="AL354" s="380" t="s">
        <v>422</v>
      </c>
    </row>
  </sheetData>
  <sheetProtection algorithmName="SHA-512" hashValue="gQmf8Ty7WaCxM9DGZS4ERIjA3WbEl6RB38FBjAffoSZyIqEmaqeOOaTCQ7UeH5RBSWXPPPQLrVN5hVMr0q56dw==" saltValue="MmIs4qTnsjQL+WTtA4Qh1g==" spinCount="100000" sheet="1" selectLockedCells="1" selectUnlockedCells="1"/>
  <mergeCells count="6">
    <mergeCell ref="BN4:BY4"/>
    <mergeCell ref="A4:L4"/>
    <mergeCell ref="N4:Y4"/>
    <mergeCell ref="AA4:AL4"/>
    <mergeCell ref="AN4:AY4"/>
    <mergeCell ref="BA4:BL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BD9-7860-4DA2-9B1D-C22A063B7E02}">
  <sheetPr codeName="Sheet4">
    <tabColor rgb="FFFF0000"/>
  </sheetPr>
  <dimension ref="A1:AI76"/>
  <sheetViews>
    <sheetView topLeftCell="C1" zoomScale="70" zoomScaleNormal="70" workbookViewId="0">
      <selection activeCell="D3" sqref="D3:I3"/>
    </sheetView>
  </sheetViews>
  <sheetFormatPr defaultColWidth="9" defaultRowHeight="27" customHeight="1"/>
  <cols>
    <col min="1" max="1" width="3.08984375" style="350" customWidth="1"/>
    <col min="2" max="2" width="5" style="350" customWidth="1"/>
    <col min="3" max="3" width="27.453125" style="350" customWidth="1"/>
    <col min="4" max="4" width="20.26953125" style="350" customWidth="1"/>
    <col min="5" max="5" width="10.26953125" style="350" customWidth="1"/>
    <col min="6" max="17" width="6.90625" style="350" customWidth="1"/>
    <col min="18" max="18" width="11.54296875" style="350" customWidth="1"/>
    <col min="19" max="19" width="12.08984375" style="365" customWidth="1"/>
    <col min="20" max="20" width="0" style="365" hidden="1" customWidth="1"/>
    <col min="21" max="21" width="9" style="365"/>
    <col min="22" max="22" width="9" style="365" customWidth="1"/>
    <col min="23" max="35" width="9" style="365"/>
    <col min="36" max="16384" width="9" style="350"/>
  </cols>
  <sheetData>
    <row r="1" spans="2:35" ht="27" customHeight="1">
      <c r="B1" s="349" t="s">
        <v>423</v>
      </c>
      <c r="AE1" s="366"/>
      <c r="AF1" s="366"/>
      <c r="AG1" s="366"/>
      <c r="AH1" s="366"/>
      <c r="AI1" s="366"/>
    </row>
    <row r="2" spans="2:35" ht="27" customHeight="1">
      <c r="AE2" s="366"/>
      <c r="AF2" s="366"/>
      <c r="AG2" s="366"/>
      <c r="AH2" s="366"/>
      <c r="AI2" s="366"/>
    </row>
    <row r="3" spans="2:35" ht="27" customHeight="1">
      <c r="C3" s="351" t="s">
        <v>424</v>
      </c>
      <c r="D3" s="499"/>
      <c r="E3" s="499"/>
      <c r="F3" s="499"/>
      <c r="G3" s="499"/>
      <c r="H3" s="499"/>
      <c r="I3" s="499"/>
      <c r="L3" s="500" t="s">
        <v>1029</v>
      </c>
      <c r="M3" s="500"/>
      <c r="N3" s="500"/>
      <c r="AE3" s="366"/>
      <c r="AF3" s="366"/>
      <c r="AG3" s="366"/>
      <c r="AH3" s="366"/>
      <c r="AI3" s="366"/>
    </row>
    <row r="4" spans="2:35" ht="27" customHeight="1">
      <c r="C4" s="351" t="s">
        <v>425</v>
      </c>
      <c r="D4" s="499"/>
      <c r="E4" s="499"/>
      <c r="F4" s="499"/>
      <c r="G4" s="499"/>
      <c r="H4" s="499"/>
      <c r="I4" s="499"/>
      <c r="L4" s="501"/>
      <c r="M4" s="501"/>
      <c r="N4" s="501"/>
      <c r="AE4" s="366"/>
      <c r="AF4" s="366"/>
      <c r="AG4" s="366"/>
      <c r="AH4" s="366"/>
      <c r="AI4" s="366"/>
    </row>
    <row r="5" spans="2:35" ht="27" customHeight="1">
      <c r="C5" s="351" t="s">
        <v>426</v>
      </c>
      <c r="D5" s="499"/>
      <c r="E5" s="499"/>
      <c r="F5" s="499"/>
      <c r="G5" s="499"/>
      <c r="H5" s="499"/>
      <c r="I5" s="499"/>
      <c r="L5" s="502" t="e">
        <f>IF(EXACT(VLOOKUP(D5,補助金用基本データ!C5:T500,5,FALSE),ASC(①基本情報【名簿入力前に必須入力】!L4))=TRUE,"OK","パスワードが違います")</f>
        <v>#N/A</v>
      </c>
      <c r="M5" s="502"/>
      <c r="N5" s="502"/>
      <c r="P5" s="350" t="e">
        <f>IF(L5="OK",VLOOKUP(D5,補助金用基本データ!C5:T500,2,FALSE),"")</f>
        <v>#N/A</v>
      </c>
      <c r="AE5" s="366"/>
      <c r="AF5" s="366"/>
      <c r="AG5" s="366"/>
      <c r="AH5" s="366"/>
      <c r="AI5" s="366"/>
    </row>
    <row r="6" spans="2:35" ht="27" customHeight="1">
      <c r="C6" s="352"/>
      <c r="D6" s="353" t="s">
        <v>427</v>
      </c>
      <c r="I6" s="354" t="e">
        <f>IF(VLOOKUP(P5,補助金用基本データ!D5:X500,8,FALSE)="","",VLOOKUP(P5,補助金用基本データ!D5:X500,8,FALSE))</f>
        <v>#N/A</v>
      </c>
      <c r="AE6" s="366"/>
      <c r="AF6" s="366"/>
      <c r="AG6" s="366"/>
      <c r="AH6" s="366"/>
      <c r="AI6" s="366"/>
    </row>
    <row r="7" spans="2:35" ht="27" customHeight="1">
      <c r="L7" s="515" t="s">
        <v>428</v>
      </c>
      <c r="M7" s="516"/>
      <c r="N7" s="517"/>
      <c r="O7" s="515" t="s">
        <v>429</v>
      </c>
      <c r="P7" s="516"/>
      <c r="Q7" s="517"/>
      <c r="AE7" s="366"/>
      <c r="AF7" s="366"/>
      <c r="AG7" s="366"/>
      <c r="AH7" s="366"/>
      <c r="AI7" s="366"/>
    </row>
    <row r="8" spans="2:35" ht="27" customHeight="1">
      <c r="L8" s="518"/>
      <c r="M8" s="518"/>
      <c r="N8" s="518"/>
      <c r="O8" s="519"/>
      <c r="P8" s="519"/>
      <c r="Q8" s="519"/>
    </row>
    <row r="9" spans="2:35" ht="12" customHeight="1">
      <c r="L9" s="363"/>
      <c r="M9" s="363"/>
      <c r="N9" s="363"/>
      <c r="O9" s="364"/>
      <c r="P9" s="364"/>
      <c r="Q9" s="364"/>
    </row>
    <row r="10" spans="2:35" ht="27" customHeight="1">
      <c r="C10" s="355" t="s">
        <v>2326</v>
      </c>
      <c r="D10" s="355"/>
      <c r="E10" s="355"/>
      <c r="F10" s="355"/>
      <c r="G10" s="355"/>
      <c r="H10" s="355"/>
      <c r="I10" s="355"/>
      <c r="J10" s="356"/>
      <c r="K10" s="356"/>
      <c r="L10" s="357"/>
      <c r="M10" s="357"/>
      <c r="N10" s="358"/>
      <c r="O10" s="359"/>
      <c r="P10" s="359"/>
      <c r="Q10" s="359"/>
    </row>
    <row r="11" spans="2:35" ht="27" customHeight="1">
      <c r="C11" s="355"/>
      <c r="D11" s="355"/>
      <c r="E11" s="355"/>
      <c r="F11" s="355"/>
      <c r="G11" s="355"/>
      <c r="H11" s="355"/>
      <c r="I11" s="355"/>
      <c r="J11" s="356"/>
      <c r="K11" s="356"/>
      <c r="L11" s="357"/>
      <c r="M11" s="357"/>
      <c r="N11" s="358"/>
      <c r="O11" s="359"/>
      <c r="P11" s="359"/>
      <c r="Q11" s="359"/>
    </row>
    <row r="12" spans="2:35" ht="27" customHeight="1">
      <c r="C12" s="360" t="s">
        <v>1034</v>
      </c>
      <c r="D12" s="520"/>
      <c r="E12" s="520"/>
      <c r="F12" s="520"/>
      <c r="G12" s="520"/>
      <c r="H12" s="520"/>
      <c r="I12" s="520"/>
      <c r="L12" s="358"/>
      <c r="M12" s="358"/>
      <c r="N12" s="358"/>
      <c r="O12" s="359"/>
      <c r="P12" s="359"/>
      <c r="Q12" s="359"/>
      <c r="S12" s="365">
        <f>IF($D$12="②各職員・各月により手当額が異なる",2,1)</f>
        <v>1</v>
      </c>
      <c r="T12" s="365" t="s">
        <v>1681</v>
      </c>
    </row>
    <row r="13" spans="2:35" ht="27" customHeight="1">
      <c r="D13" s="360" t="s">
        <v>2328</v>
      </c>
      <c r="L13" s="358"/>
      <c r="M13" s="358"/>
      <c r="N13" s="358"/>
      <c r="O13" s="359"/>
      <c r="P13" s="359"/>
      <c r="Q13" s="359"/>
      <c r="T13" s="365" t="s">
        <v>1682</v>
      </c>
    </row>
    <row r="14" spans="2:35" ht="27" customHeight="1">
      <c r="D14" s="360" t="s">
        <v>1051</v>
      </c>
      <c r="L14" s="358"/>
      <c r="M14" s="358"/>
      <c r="N14" s="358"/>
      <c r="O14" s="359"/>
      <c r="P14" s="359"/>
      <c r="Q14" s="359"/>
      <c r="T14" s="365" t="s">
        <v>1683</v>
      </c>
    </row>
    <row r="15" spans="2:35" ht="27" customHeight="1">
      <c r="D15" s="360" t="s">
        <v>1052</v>
      </c>
      <c r="L15" s="358"/>
      <c r="M15" s="358"/>
      <c r="N15" s="358"/>
      <c r="O15" s="359"/>
      <c r="P15" s="359"/>
      <c r="Q15" s="359"/>
      <c r="T15" s="365" t="s">
        <v>1684</v>
      </c>
    </row>
    <row r="16" spans="2:35" ht="27" customHeight="1">
      <c r="C16" s="360" t="s">
        <v>1035</v>
      </c>
      <c r="D16" s="361" t="s">
        <v>1036</v>
      </c>
      <c r="E16" s="503"/>
      <c r="F16" s="504"/>
      <c r="G16" s="350" t="s">
        <v>1033</v>
      </c>
      <c r="H16" s="350" t="s">
        <v>2327</v>
      </c>
      <c r="L16" s="358"/>
      <c r="M16" s="358"/>
      <c r="N16" s="358"/>
      <c r="O16" s="359"/>
      <c r="P16" s="359"/>
      <c r="Q16" s="359"/>
    </row>
    <row r="17" spans="3:19" ht="27" customHeight="1" thickBot="1">
      <c r="D17" s="463" t="s">
        <v>2382</v>
      </c>
      <c r="L17" s="358"/>
      <c r="M17" s="358"/>
      <c r="N17" s="358"/>
      <c r="O17" s="359"/>
      <c r="P17" s="359"/>
      <c r="Q17" s="359"/>
    </row>
    <row r="18" spans="3:19" ht="27" customHeight="1">
      <c r="C18" s="505" t="s">
        <v>1666</v>
      </c>
      <c r="D18" s="508" t="e">
        <f>VLOOKUP(R18,対応内容リスト!$A$1:$B$5,2,FALSE)</f>
        <v>#N/A</v>
      </c>
      <c r="E18" s="508"/>
      <c r="F18" s="508"/>
      <c r="G18" s="508"/>
      <c r="H18" s="508"/>
      <c r="I18" s="508"/>
      <c r="J18" s="508"/>
      <c r="K18" s="508"/>
      <c r="L18" s="508"/>
      <c r="M18" s="508"/>
      <c r="N18" s="508"/>
      <c r="O18" s="508"/>
      <c r="P18" s="508"/>
      <c r="Q18" s="509"/>
      <c r="R18" s="372" t="e">
        <f>VLOOKUP(P5,補助金用基本データ!$D$5:$AW$500,46,FALSE)</f>
        <v>#N/A</v>
      </c>
    </row>
    <row r="19" spans="3:19" ht="27" customHeight="1">
      <c r="C19" s="506"/>
      <c r="D19" s="510"/>
      <c r="E19" s="510"/>
      <c r="F19" s="510"/>
      <c r="G19" s="510"/>
      <c r="H19" s="510"/>
      <c r="I19" s="510"/>
      <c r="J19" s="510"/>
      <c r="K19" s="510"/>
      <c r="L19" s="510"/>
      <c r="M19" s="510"/>
      <c r="N19" s="510"/>
      <c r="O19" s="510"/>
      <c r="P19" s="510"/>
      <c r="Q19" s="511"/>
      <c r="S19" s="377"/>
    </row>
    <row r="20" spans="3:19" ht="27" customHeight="1">
      <c r="C20" s="506"/>
      <c r="D20" s="510"/>
      <c r="E20" s="510"/>
      <c r="F20" s="510"/>
      <c r="G20" s="510"/>
      <c r="H20" s="510"/>
      <c r="I20" s="510"/>
      <c r="J20" s="510"/>
      <c r="K20" s="510"/>
      <c r="L20" s="510"/>
      <c r="M20" s="510"/>
      <c r="N20" s="510"/>
      <c r="O20" s="510"/>
      <c r="P20" s="510"/>
      <c r="Q20" s="511"/>
    </row>
    <row r="21" spans="3:19" ht="27" customHeight="1">
      <c r="C21" s="506"/>
      <c r="D21" s="510"/>
      <c r="E21" s="510"/>
      <c r="F21" s="510"/>
      <c r="G21" s="510"/>
      <c r="H21" s="510"/>
      <c r="I21" s="510"/>
      <c r="J21" s="510"/>
      <c r="K21" s="510"/>
      <c r="L21" s="510"/>
      <c r="M21" s="510"/>
      <c r="N21" s="510"/>
      <c r="O21" s="510"/>
      <c r="P21" s="510"/>
      <c r="Q21" s="511"/>
    </row>
    <row r="22" spans="3:19" ht="27" customHeight="1">
      <c r="C22" s="506"/>
      <c r="D22" s="510"/>
      <c r="E22" s="510"/>
      <c r="F22" s="510"/>
      <c r="G22" s="510"/>
      <c r="H22" s="510"/>
      <c r="I22" s="510"/>
      <c r="J22" s="510"/>
      <c r="K22" s="510"/>
      <c r="L22" s="510"/>
      <c r="M22" s="510"/>
      <c r="N22" s="510"/>
      <c r="O22" s="510"/>
      <c r="P22" s="510"/>
      <c r="Q22" s="511"/>
    </row>
    <row r="23" spans="3:19" ht="381.5" customHeight="1" thickBot="1">
      <c r="C23" s="507"/>
      <c r="D23" s="512"/>
      <c r="E23" s="512"/>
      <c r="F23" s="512"/>
      <c r="G23" s="512"/>
      <c r="H23" s="512"/>
      <c r="I23" s="512"/>
      <c r="J23" s="512"/>
      <c r="K23" s="512"/>
      <c r="L23" s="512"/>
      <c r="M23" s="512"/>
      <c r="N23" s="512"/>
      <c r="O23" s="512"/>
      <c r="P23" s="512"/>
      <c r="Q23" s="513"/>
    </row>
    <row r="24" spans="3:19" ht="27" customHeight="1">
      <c r="F24" s="362"/>
      <c r="G24" s="362"/>
      <c r="H24" s="362"/>
      <c r="I24" s="362"/>
      <c r="J24" s="362"/>
      <c r="K24" s="362"/>
      <c r="L24" s="362"/>
      <c r="M24" s="362"/>
      <c r="N24" s="362"/>
      <c r="O24" s="362"/>
      <c r="P24" s="362"/>
      <c r="Q24" s="362"/>
      <c r="S24" s="365" t="s">
        <v>430</v>
      </c>
    </row>
    <row r="25" spans="3:19" s="365" customFormat="1" ht="27" customHeight="1"/>
    <row r="26" spans="3:19" s="365" customFormat="1" ht="27" customHeight="1"/>
    <row r="27" spans="3:19" s="365" customFormat="1" ht="27" customHeight="1">
      <c r="E27" s="514"/>
      <c r="F27" s="514"/>
      <c r="G27" s="514"/>
      <c r="H27" s="514"/>
      <c r="I27" s="514"/>
      <c r="J27" s="514"/>
      <c r="K27" s="514"/>
      <c r="L27" s="514"/>
    </row>
    <row r="28" spans="3:19" s="365" customFormat="1" ht="27" customHeight="1">
      <c r="E28" s="369"/>
      <c r="F28" s="369"/>
      <c r="G28" s="369"/>
      <c r="H28" s="369"/>
      <c r="I28" s="369"/>
      <c r="J28" s="369"/>
      <c r="K28" s="369"/>
    </row>
    <row r="29" spans="3:19" s="365" customFormat="1" ht="27" customHeight="1">
      <c r="E29" s="369"/>
      <c r="F29" s="369"/>
      <c r="G29" s="369"/>
      <c r="H29" s="369"/>
      <c r="I29" s="369"/>
      <c r="J29" s="369"/>
      <c r="K29" s="369"/>
    </row>
    <row r="30" spans="3:19" s="365" customFormat="1" ht="27" customHeight="1">
      <c r="E30" s="369"/>
      <c r="F30" s="369"/>
      <c r="G30" s="369"/>
      <c r="H30" s="369"/>
      <c r="I30" s="369"/>
      <c r="J30" s="369"/>
      <c r="K30" s="369"/>
    </row>
    <row r="31" spans="3:19" s="365" customFormat="1" ht="27" customHeight="1"/>
    <row r="32" spans="3:19" s="365" customFormat="1" ht="27" customHeight="1"/>
    <row r="33" spans="1:29" s="365" customFormat="1" ht="27" customHeight="1"/>
    <row r="34" spans="1:29" s="365" customFormat="1" ht="27" customHeight="1"/>
    <row r="35" spans="1:29" s="365" customFormat="1" ht="27" customHeight="1"/>
    <row r="36" spans="1:29" s="365" customFormat="1" ht="27" customHeight="1"/>
    <row r="37" spans="1:29" s="365" customFormat="1" ht="27" customHeight="1"/>
    <row r="38" spans="1:29" s="365" customFormat="1" ht="27" customHeight="1"/>
    <row r="39" spans="1:29" s="365" customFormat="1" ht="27" customHeight="1"/>
    <row r="40" spans="1:29" s="365" customFormat="1" ht="27" customHeight="1"/>
    <row r="41" spans="1:29" s="365" customFormat="1" ht="27" customHeight="1"/>
    <row r="42" spans="1:29" s="365" customFormat="1" ht="27" customHeight="1"/>
    <row r="43" spans="1:29" s="365" customFormat="1" ht="27" customHeight="1">
      <c r="A43" s="497"/>
      <c r="B43" s="497"/>
      <c r="C43" s="497"/>
      <c r="D43" s="370"/>
      <c r="E43" s="370"/>
    </row>
    <row r="44" spans="1:29" s="365" customFormat="1" ht="27" customHeight="1">
      <c r="B44" s="498"/>
      <c r="C44" s="498"/>
      <c r="D44" s="371"/>
      <c r="E44" s="371"/>
      <c r="F44" s="368"/>
      <c r="G44" s="368"/>
      <c r="H44" s="368"/>
      <c r="I44" s="368"/>
      <c r="J44" s="368"/>
      <c r="K44" s="368"/>
      <c r="L44" s="368"/>
      <c r="M44" s="368"/>
      <c r="N44" s="368"/>
      <c r="O44" s="368"/>
      <c r="P44" s="368"/>
      <c r="Q44" s="368"/>
    </row>
    <row r="45" spans="1:29" s="365" customFormat="1" ht="27" customHeight="1">
      <c r="B45" s="498"/>
      <c r="C45" s="498"/>
      <c r="D45" s="371"/>
      <c r="E45" s="371"/>
      <c r="F45" s="368"/>
      <c r="G45" s="368"/>
      <c r="H45" s="368"/>
      <c r="I45" s="368"/>
      <c r="J45" s="368"/>
      <c r="K45" s="368"/>
      <c r="L45" s="368"/>
      <c r="M45" s="368"/>
      <c r="N45" s="368"/>
      <c r="O45" s="368"/>
      <c r="P45" s="368"/>
      <c r="Q45" s="368"/>
    </row>
    <row r="46" spans="1:29" s="365" customFormat="1" ht="27" customHeight="1">
      <c r="B46" s="498"/>
      <c r="C46" s="498"/>
      <c r="D46" s="371"/>
      <c r="E46" s="371"/>
      <c r="F46" s="368"/>
      <c r="G46" s="368"/>
      <c r="H46" s="368"/>
      <c r="I46" s="368"/>
      <c r="J46" s="368"/>
      <c r="K46" s="368"/>
      <c r="L46" s="368"/>
      <c r="M46" s="368"/>
      <c r="N46" s="368"/>
      <c r="O46" s="368"/>
      <c r="P46" s="368"/>
      <c r="Q46" s="368"/>
    </row>
    <row r="47" spans="1:29" s="365" customFormat="1" ht="27" customHeight="1">
      <c r="B47" s="498"/>
      <c r="C47" s="498"/>
      <c r="D47" s="371"/>
      <c r="E47" s="371"/>
      <c r="F47" s="368"/>
      <c r="G47" s="368"/>
      <c r="H47" s="368"/>
      <c r="I47" s="368"/>
      <c r="J47" s="368"/>
      <c r="K47" s="368"/>
      <c r="L47" s="368"/>
      <c r="M47" s="368"/>
      <c r="N47" s="368"/>
      <c r="O47" s="368"/>
      <c r="P47" s="368"/>
      <c r="Q47" s="368"/>
      <c r="S47" s="367"/>
      <c r="T47" s="367"/>
      <c r="U47" s="367"/>
      <c r="V47" s="367"/>
      <c r="W47" s="367"/>
      <c r="X47" s="367"/>
      <c r="Y47" s="367"/>
      <c r="Z47" s="367"/>
      <c r="AA47" s="367"/>
      <c r="AB47" s="367"/>
      <c r="AC47" s="367"/>
    </row>
    <row r="48" spans="1:29" s="365" customFormat="1" ht="27" customHeight="1">
      <c r="B48" s="498"/>
      <c r="C48" s="498"/>
      <c r="D48" s="371"/>
      <c r="E48" s="371"/>
      <c r="F48" s="368"/>
      <c r="G48" s="368"/>
      <c r="H48" s="368"/>
      <c r="I48" s="368"/>
      <c r="J48" s="368"/>
      <c r="K48" s="368"/>
      <c r="L48" s="368"/>
      <c r="M48" s="368"/>
      <c r="N48" s="368"/>
      <c r="O48" s="368"/>
      <c r="P48" s="368"/>
      <c r="Q48" s="368"/>
      <c r="S48" s="367"/>
      <c r="T48" s="367"/>
      <c r="U48" s="367"/>
      <c r="V48" s="367"/>
      <c r="W48" s="367"/>
      <c r="X48" s="367"/>
      <c r="Y48" s="367"/>
      <c r="Z48" s="367"/>
      <c r="AA48" s="367"/>
      <c r="AB48" s="367"/>
      <c r="AC48" s="367"/>
    </row>
    <row r="49" spans="1:29" s="365" customFormat="1" ht="27" customHeight="1">
      <c r="S49" s="496"/>
      <c r="T49" s="496"/>
      <c r="U49" s="496"/>
      <c r="V49" s="496"/>
      <c r="W49" s="496"/>
      <c r="X49" s="496"/>
      <c r="Y49" s="496"/>
      <c r="Z49" s="496"/>
      <c r="AA49" s="496"/>
      <c r="AB49" s="496"/>
      <c r="AC49" s="496"/>
    </row>
    <row r="50" spans="1:29" s="365" customFormat="1" ht="27" customHeight="1">
      <c r="A50" s="497"/>
      <c r="B50" s="497"/>
      <c r="C50" s="497"/>
      <c r="D50" s="370"/>
      <c r="E50" s="370"/>
      <c r="S50" s="367"/>
      <c r="T50" s="367"/>
      <c r="U50" s="367"/>
      <c r="V50" s="367"/>
      <c r="W50" s="367"/>
      <c r="X50" s="367"/>
      <c r="Y50" s="367"/>
      <c r="Z50" s="367"/>
      <c r="AA50" s="367"/>
      <c r="AB50" s="367"/>
      <c r="AC50" s="367"/>
    </row>
    <row r="51" spans="1:29" s="365" customFormat="1" ht="27" customHeight="1">
      <c r="B51" s="498"/>
      <c r="C51" s="498"/>
      <c r="D51" s="371"/>
      <c r="E51" s="371"/>
      <c r="F51" s="368"/>
      <c r="G51" s="368"/>
      <c r="H51" s="368"/>
      <c r="I51" s="368"/>
      <c r="J51" s="368"/>
      <c r="K51" s="368"/>
      <c r="L51" s="368"/>
      <c r="M51" s="368"/>
      <c r="N51" s="368"/>
      <c r="O51" s="368"/>
      <c r="P51" s="368"/>
      <c r="Q51" s="368"/>
      <c r="S51" s="496"/>
      <c r="T51" s="496"/>
      <c r="U51" s="496"/>
      <c r="V51" s="496"/>
      <c r="W51" s="496"/>
      <c r="X51" s="496"/>
      <c r="Y51" s="496"/>
      <c r="Z51" s="496"/>
      <c r="AA51" s="496"/>
      <c r="AB51" s="496"/>
      <c r="AC51" s="496"/>
    </row>
    <row r="52" spans="1:29" s="365" customFormat="1" ht="27" customHeight="1">
      <c r="B52" s="498"/>
      <c r="C52" s="498"/>
      <c r="D52" s="371"/>
      <c r="E52" s="371"/>
      <c r="F52" s="368"/>
      <c r="G52" s="368"/>
      <c r="H52" s="368"/>
      <c r="I52" s="368"/>
      <c r="J52" s="368"/>
      <c r="K52" s="368"/>
      <c r="L52" s="368"/>
      <c r="M52" s="368"/>
      <c r="N52" s="368"/>
      <c r="O52" s="368"/>
      <c r="P52" s="368"/>
      <c r="Q52" s="368"/>
      <c r="S52" s="496"/>
      <c r="T52" s="496"/>
      <c r="U52" s="496"/>
      <c r="V52" s="496"/>
      <c r="W52" s="496"/>
      <c r="X52" s="496"/>
      <c r="Y52" s="496"/>
      <c r="Z52" s="496"/>
      <c r="AA52" s="496"/>
      <c r="AB52" s="496"/>
      <c r="AC52" s="496"/>
    </row>
    <row r="53" spans="1:29" s="365" customFormat="1" ht="27" customHeight="1">
      <c r="B53" s="498"/>
      <c r="C53" s="498"/>
      <c r="D53" s="371"/>
      <c r="E53" s="371"/>
      <c r="F53" s="368"/>
      <c r="G53" s="368"/>
      <c r="H53" s="368"/>
      <c r="I53" s="368"/>
      <c r="J53" s="368"/>
      <c r="K53" s="368"/>
      <c r="L53" s="368"/>
      <c r="M53" s="368"/>
      <c r="N53" s="368"/>
      <c r="O53" s="368"/>
      <c r="P53" s="368"/>
      <c r="Q53" s="368"/>
      <c r="S53" s="496"/>
      <c r="T53" s="496"/>
      <c r="U53" s="496"/>
      <c r="V53" s="496"/>
      <c r="W53" s="496"/>
      <c r="X53" s="496"/>
      <c r="Y53" s="496"/>
      <c r="Z53" s="496"/>
      <c r="AA53" s="496"/>
      <c r="AB53" s="496"/>
      <c r="AC53" s="496"/>
    </row>
    <row r="54" spans="1:29" s="365" customFormat="1" ht="27" customHeight="1">
      <c r="B54" s="498"/>
      <c r="C54" s="498"/>
      <c r="D54" s="371"/>
      <c r="E54" s="371"/>
      <c r="F54" s="368"/>
      <c r="G54" s="368"/>
      <c r="H54" s="368"/>
      <c r="I54" s="368"/>
      <c r="J54" s="368"/>
      <c r="K54" s="368"/>
      <c r="L54" s="368"/>
      <c r="M54" s="368"/>
      <c r="N54" s="368"/>
      <c r="O54" s="368"/>
      <c r="P54" s="368"/>
      <c r="Q54" s="368"/>
      <c r="S54" s="496"/>
      <c r="T54" s="496"/>
      <c r="U54" s="496"/>
      <c r="V54" s="496"/>
      <c r="W54" s="496"/>
      <c r="X54" s="496"/>
      <c r="Y54" s="496"/>
      <c r="Z54" s="496"/>
      <c r="AA54" s="496"/>
      <c r="AB54" s="496"/>
      <c r="AC54" s="496"/>
    </row>
    <row r="55" spans="1:29" s="365" customFormat="1" ht="27" customHeight="1">
      <c r="S55" s="496"/>
      <c r="T55" s="496"/>
      <c r="U55" s="496"/>
      <c r="V55" s="496"/>
      <c r="W55" s="496"/>
      <c r="X55" s="496"/>
      <c r="Y55" s="496"/>
      <c r="Z55" s="496"/>
      <c r="AA55" s="496"/>
      <c r="AB55" s="496"/>
      <c r="AC55" s="496"/>
    </row>
    <row r="56" spans="1:29" s="365" customFormat="1" ht="27" customHeight="1">
      <c r="S56" s="496"/>
      <c r="T56" s="496"/>
      <c r="U56" s="496"/>
      <c r="V56" s="496"/>
      <c r="W56" s="496"/>
      <c r="X56" s="496"/>
      <c r="Y56" s="496"/>
      <c r="Z56" s="496"/>
      <c r="AA56" s="496"/>
      <c r="AB56" s="496"/>
      <c r="AC56" s="496"/>
    </row>
    <row r="57" spans="1:29" s="365" customFormat="1" ht="27" customHeight="1">
      <c r="S57" s="495"/>
      <c r="T57" s="495"/>
      <c r="U57" s="496"/>
      <c r="V57" s="496"/>
      <c r="W57" s="496"/>
      <c r="X57" s="496"/>
      <c r="Y57" s="496"/>
      <c r="Z57" s="496"/>
      <c r="AA57" s="496"/>
      <c r="AB57" s="496"/>
      <c r="AC57" s="496"/>
    </row>
    <row r="58" spans="1:29" s="365" customFormat="1" ht="27" customHeight="1">
      <c r="S58" s="495"/>
      <c r="T58" s="495"/>
      <c r="U58" s="496"/>
      <c r="V58" s="496"/>
      <c r="W58" s="496"/>
      <c r="X58" s="496"/>
      <c r="Y58" s="496"/>
      <c r="Z58" s="496"/>
      <c r="AA58" s="496"/>
      <c r="AB58" s="496"/>
      <c r="AC58" s="496"/>
    </row>
    <row r="59" spans="1:29" s="365" customFormat="1" ht="27" customHeight="1">
      <c r="S59" s="495"/>
      <c r="T59" s="495"/>
      <c r="U59" s="496"/>
      <c r="V59" s="496"/>
      <c r="W59" s="496"/>
      <c r="X59" s="496"/>
      <c r="Y59" s="496"/>
      <c r="Z59" s="496"/>
      <c r="AA59" s="496"/>
      <c r="AB59" s="496"/>
      <c r="AC59" s="496"/>
    </row>
    <row r="60" spans="1:29" s="365" customFormat="1" ht="27" customHeight="1">
      <c r="S60" s="495"/>
      <c r="T60" s="495"/>
      <c r="U60" s="496"/>
      <c r="V60" s="496"/>
      <c r="W60" s="496"/>
      <c r="X60" s="496"/>
      <c r="Y60" s="496"/>
      <c r="Z60" s="496"/>
      <c r="AA60" s="496"/>
      <c r="AB60" s="496"/>
      <c r="AC60" s="496"/>
    </row>
    <row r="61" spans="1:29" s="365" customFormat="1" ht="27" customHeight="1">
      <c r="S61" s="495"/>
      <c r="T61" s="495"/>
      <c r="U61" s="496"/>
      <c r="V61" s="496"/>
      <c r="W61" s="496"/>
      <c r="X61" s="496"/>
      <c r="Y61" s="496"/>
      <c r="Z61" s="496"/>
      <c r="AA61" s="496"/>
      <c r="AB61" s="496"/>
      <c r="AC61" s="496"/>
    </row>
    <row r="62" spans="1:29" s="365" customFormat="1" ht="27" customHeight="1">
      <c r="S62" s="495"/>
      <c r="T62" s="495"/>
      <c r="U62" s="496"/>
      <c r="V62" s="496"/>
      <c r="W62" s="496"/>
      <c r="X62" s="496"/>
      <c r="Y62" s="496"/>
      <c r="Z62" s="496"/>
      <c r="AA62" s="496"/>
      <c r="AB62" s="496"/>
      <c r="AC62" s="496"/>
    </row>
    <row r="63" spans="1:29" s="365" customFormat="1" ht="27" customHeight="1">
      <c r="S63" s="495"/>
      <c r="T63" s="495"/>
      <c r="U63" s="496"/>
      <c r="V63" s="496"/>
      <c r="W63" s="496"/>
      <c r="X63" s="496"/>
      <c r="Y63" s="496"/>
      <c r="Z63" s="496"/>
      <c r="AA63" s="496"/>
      <c r="AB63" s="496"/>
      <c r="AC63" s="496"/>
    </row>
    <row r="64" spans="1:29" s="365" customFormat="1" ht="27" customHeight="1">
      <c r="S64" s="495"/>
      <c r="T64" s="495"/>
      <c r="U64" s="496"/>
      <c r="V64" s="496"/>
      <c r="W64" s="496"/>
      <c r="X64" s="496"/>
      <c r="Y64" s="496"/>
      <c r="Z64" s="496"/>
      <c r="AA64" s="496"/>
      <c r="AB64" s="496"/>
      <c r="AC64" s="496"/>
    </row>
    <row r="65" spans="19:29" s="365" customFormat="1" ht="27" customHeight="1">
      <c r="S65" s="495"/>
      <c r="T65" s="495"/>
      <c r="U65" s="496"/>
      <c r="V65" s="496"/>
      <c r="W65" s="496"/>
      <c r="X65" s="496"/>
      <c r="Y65" s="496"/>
      <c r="Z65" s="496"/>
      <c r="AA65" s="496"/>
      <c r="AB65" s="496"/>
      <c r="AC65" s="496"/>
    </row>
    <row r="66" spans="19:29" s="365" customFormat="1" ht="27" customHeight="1">
      <c r="S66" s="495"/>
      <c r="T66" s="495"/>
      <c r="U66" s="496"/>
      <c r="V66" s="496"/>
      <c r="W66" s="496"/>
      <c r="X66" s="496"/>
      <c r="Y66" s="496"/>
      <c r="Z66" s="496"/>
      <c r="AA66" s="496"/>
      <c r="AB66" s="496"/>
      <c r="AC66" s="496"/>
    </row>
    <row r="67" spans="19:29" s="365" customFormat="1" ht="27" customHeight="1">
      <c r="S67" s="495"/>
      <c r="T67" s="495"/>
      <c r="U67" s="496"/>
      <c r="V67" s="496"/>
      <c r="W67" s="496"/>
      <c r="X67" s="496"/>
      <c r="Y67" s="496"/>
      <c r="Z67" s="496"/>
      <c r="AA67" s="496"/>
      <c r="AB67" s="496"/>
      <c r="AC67" s="496"/>
    </row>
    <row r="68" spans="19:29" ht="27" customHeight="1">
      <c r="S68" s="495"/>
      <c r="T68" s="495"/>
      <c r="U68" s="496"/>
      <c r="V68" s="496"/>
      <c r="W68" s="496"/>
      <c r="X68" s="496"/>
      <c r="Y68" s="496"/>
      <c r="Z68" s="496"/>
      <c r="AA68" s="496"/>
      <c r="AB68" s="496"/>
      <c r="AC68" s="496"/>
    </row>
    <row r="69" spans="19:29" ht="27" customHeight="1">
      <c r="S69" s="495"/>
      <c r="T69" s="495"/>
      <c r="U69" s="496"/>
      <c r="V69" s="496"/>
      <c r="W69" s="496"/>
      <c r="X69" s="496"/>
      <c r="Y69" s="496"/>
      <c r="Z69" s="496"/>
      <c r="AA69" s="496"/>
      <c r="AB69" s="496"/>
      <c r="AC69" s="496"/>
    </row>
    <row r="70" spans="19:29" ht="27" customHeight="1">
      <c r="S70" s="495"/>
      <c r="T70" s="495"/>
      <c r="U70" s="496"/>
      <c r="V70" s="496"/>
      <c r="W70" s="496"/>
      <c r="X70" s="496"/>
      <c r="Y70" s="496"/>
      <c r="Z70" s="496"/>
      <c r="AA70" s="496"/>
      <c r="AB70" s="496"/>
      <c r="AC70" s="496"/>
    </row>
    <row r="71" spans="19:29" ht="27" customHeight="1">
      <c r="S71" s="495"/>
      <c r="T71" s="495"/>
      <c r="U71" s="496"/>
      <c r="V71" s="496"/>
      <c r="W71" s="496"/>
      <c r="X71" s="496"/>
      <c r="Y71" s="496"/>
      <c r="Z71" s="496"/>
      <c r="AA71" s="496"/>
      <c r="AB71" s="496"/>
      <c r="AC71" s="496"/>
    </row>
    <row r="72" spans="19:29" ht="27" customHeight="1">
      <c r="S72" s="495"/>
      <c r="T72" s="495"/>
      <c r="U72" s="496"/>
      <c r="V72" s="496"/>
      <c r="W72" s="496"/>
      <c r="X72" s="496"/>
      <c r="Y72" s="496"/>
      <c r="Z72" s="496"/>
      <c r="AA72" s="496"/>
      <c r="AB72" s="496"/>
      <c r="AC72" s="496"/>
    </row>
    <row r="73" spans="19:29" ht="27" customHeight="1">
      <c r="S73" s="495"/>
      <c r="T73" s="495"/>
      <c r="U73" s="496"/>
      <c r="V73" s="496"/>
      <c r="W73" s="496"/>
      <c r="X73" s="496"/>
      <c r="Y73" s="496"/>
      <c r="Z73" s="496"/>
      <c r="AA73" s="496"/>
      <c r="AB73" s="496"/>
      <c r="AC73" s="496"/>
    </row>
    <row r="74" spans="19:29" ht="27" customHeight="1">
      <c r="S74" s="495"/>
      <c r="T74" s="495"/>
      <c r="U74" s="496"/>
      <c r="V74" s="496"/>
      <c r="W74" s="496"/>
      <c r="X74" s="496"/>
      <c r="Y74" s="496"/>
      <c r="Z74" s="496"/>
      <c r="AA74" s="496"/>
      <c r="AB74" s="496"/>
      <c r="AC74" s="496"/>
    </row>
    <row r="75" spans="19:29" ht="27" customHeight="1">
      <c r="S75" s="495"/>
      <c r="T75" s="495"/>
      <c r="U75" s="496"/>
      <c r="V75" s="496"/>
      <c r="W75" s="496"/>
      <c r="X75" s="496"/>
      <c r="Y75" s="496"/>
      <c r="Z75" s="496"/>
      <c r="AA75" s="496"/>
      <c r="AB75" s="496"/>
      <c r="AC75" s="496"/>
    </row>
    <row r="76" spans="19:29" ht="27" customHeight="1">
      <c r="S76" s="495"/>
      <c r="T76" s="495"/>
      <c r="U76" s="496"/>
      <c r="V76" s="496"/>
      <c r="W76" s="496"/>
      <c r="X76" s="496"/>
      <c r="Y76" s="496"/>
      <c r="Z76" s="496"/>
      <c r="AA76" s="496"/>
      <c r="AB76" s="496"/>
      <c r="AC76" s="496"/>
    </row>
  </sheetData>
  <sheetProtection algorithmName="SHA-512" hashValue="upf3w38l0+LIWdo7NBUqfEpqwIIVquDWf2SkxrYOLac5V+46lnhFujnGhOmwSwV/JJ4ES02QISHyykq04OZXwg==" saltValue="hbGVjxlyQm9iSjR06rFQXg==" spinCount="100000" sheet="1" selectLockedCells="1"/>
  <mergeCells count="79">
    <mergeCell ref="E16:F16"/>
    <mergeCell ref="C18:C23"/>
    <mergeCell ref="D18:Q23"/>
    <mergeCell ref="E27:L27"/>
    <mergeCell ref="L7:N7"/>
    <mergeCell ref="O7:Q7"/>
    <mergeCell ref="L8:N8"/>
    <mergeCell ref="O8:Q8"/>
    <mergeCell ref="D12:I12"/>
    <mergeCell ref="D3:I3"/>
    <mergeCell ref="L3:N3"/>
    <mergeCell ref="D4:I4"/>
    <mergeCell ref="L4:N4"/>
    <mergeCell ref="D5:I5"/>
    <mergeCell ref="L5:N5"/>
    <mergeCell ref="A43:C43"/>
    <mergeCell ref="A50:C50"/>
    <mergeCell ref="B53:C53"/>
    <mergeCell ref="B54:C54"/>
    <mergeCell ref="S55:T55"/>
    <mergeCell ref="S49:AC49"/>
    <mergeCell ref="B44:C44"/>
    <mergeCell ref="B45:C45"/>
    <mergeCell ref="B46:C46"/>
    <mergeCell ref="B47:C47"/>
    <mergeCell ref="B48:C48"/>
    <mergeCell ref="U55:AC55"/>
    <mergeCell ref="B51:C51"/>
    <mergeCell ref="S51:T51"/>
    <mergeCell ref="U51:AC51"/>
    <mergeCell ref="B52:C52"/>
    <mergeCell ref="S52:T52"/>
    <mergeCell ref="U52:AC52"/>
    <mergeCell ref="U54:AC54"/>
    <mergeCell ref="S54:T54"/>
    <mergeCell ref="U53:AC53"/>
    <mergeCell ref="S53:T53"/>
    <mergeCell ref="S56:T56"/>
    <mergeCell ref="U56:AC56"/>
    <mergeCell ref="S57:T57"/>
    <mergeCell ref="U57:AC57"/>
    <mergeCell ref="S58:T58"/>
    <mergeCell ref="U58:AC58"/>
    <mergeCell ref="S59:T59"/>
    <mergeCell ref="U59:AC59"/>
    <mergeCell ref="S60:T60"/>
    <mergeCell ref="U60:AC60"/>
    <mergeCell ref="S61:T61"/>
    <mergeCell ref="U61:AC61"/>
    <mergeCell ref="S62:T62"/>
    <mergeCell ref="U62:AC62"/>
    <mergeCell ref="S63:T63"/>
    <mergeCell ref="U63:AC63"/>
    <mergeCell ref="S64:T64"/>
    <mergeCell ref="U64:AC64"/>
    <mergeCell ref="S65:T65"/>
    <mergeCell ref="U65:AC65"/>
    <mergeCell ref="S66:T66"/>
    <mergeCell ref="U66:AC66"/>
    <mergeCell ref="S67:T67"/>
    <mergeCell ref="U67:AC67"/>
    <mergeCell ref="S68:T68"/>
    <mergeCell ref="U68:AC68"/>
    <mergeCell ref="S69:T69"/>
    <mergeCell ref="U69:AC69"/>
    <mergeCell ref="S70:T70"/>
    <mergeCell ref="U70:AC70"/>
    <mergeCell ref="S71:T71"/>
    <mergeCell ref="U71:AC71"/>
    <mergeCell ref="S72:T72"/>
    <mergeCell ref="U72:AC72"/>
    <mergeCell ref="S76:T76"/>
    <mergeCell ref="U76:AC76"/>
    <mergeCell ref="S73:T73"/>
    <mergeCell ref="U73:AC73"/>
    <mergeCell ref="S74:T74"/>
    <mergeCell ref="U74:AC74"/>
    <mergeCell ref="S75:T75"/>
    <mergeCell ref="U75:AC75"/>
  </mergeCells>
  <phoneticPr fontId="1"/>
  <conditionalFormatting sqref="D3:I5">
    <cfRule type="containsBlanks" dxfId="17" priority="4">
      <formula>LEN(TRIM(D3))=0</formula>
    </cfRule>
  </conditionalFormatting>
  <conditionalFormatting sqref="E31:H36 L32:N32 L34:N34 L36:N36">
    <cfRule type="expression" priority="9">
      <formula>$I$6="○"</formula>
    </cfRule>
  </conditionalFormatting>
  <conditionalFormatting sqref="E33:H38 L34:N34 L36:N36 L38:N38">
    <cfRule type="expression" priority="10">
      <formula>B1="○"</formula>
    </cfRule>
  </conditionalFormatting>
  <conditionalFormatting sqref="F32:I37 W32:Z37 M33:O33 AD33:AF33 M35:O35 AD35:AF35 M37:O37 AD37:AF37">
    <cfRule type="expression" priority="14">
      <formula>$D$4="地方裁量型認定こども園・保育所型認定こども園"</formula>
    </cfRule>
  </conditionalFormatting>
  <conditionalFormatting sqref="F32:I37">
    <cfRule type="expression" priority="12">
      <formula>$D$4="地方裁量型認定こども園"</formula>
    </cfRule>
  </conditionalFormatting>
  <conditionalFormatting sqref="F30:V32">
    <cfRule type="expression" priority="21">
      <formula>I6=○</formula>
    </cfRule>
  </conditionalFormatting>
  <conditionalFormatting sqref="F33:V33">
    <cfRule type="expression" priority="30">
      <formula>#REF!=○</formula>
    </cfRule>
  </conditionalFormatting>
  <conditionalFormatting sqref="F34:V35">
    <cfRule type="expression" priority="26">
      <formula>#REF!=○</formula>
    </cfRule>
  </conditionalFormatting>
  <conditionalFormatting sqref="F36:V38">
    <cfRule type="expression" priority="22">
      <formula>#REF!=○</formula>
    </cfRule>
  </conditionalFormatting>
  <conditionalFormatting sqref="F39:V45">
    <cfRule type="expression" priority="11">
      <formula>I20=○</formula>
    </cfRule>
  </conditionalFormatting>
  <conditionalFormatting sqref="L4">
    <cfRule type="containsBlanks" dxfId="16" priority="3">
      <formula>LEN(TRIM(L4))=0</formula>
    </cfRule>
  </conditionalFormatting>
  <conditionalFormatting sqref="L8">
    <cfRule type="containsBlanks" dxfId="15" priority="2">
      <formula>LEN(TRIM(L8))=0</formula>
    </cfRule>
  </conditionalFormatting>
  <conditionalFormatting sqref="L67:R90">
    <cfRule type="expression" priority="8">
      <formula>$I$6="○"</formula>
    </cfRule>
  </conditionalFormatting>
  <conditionalFormatting sqref="O8">
    <cfRule type="containsBlanks" dxfId="14" priority="1">
      <formula>LEN(TRIM(O8))=0</formula>
    </cfRule>
  </conditionalFormatting>
  <conditionalFormatting sqref="W32:Z37 M33:O33 AD33:AF33 M35:O35 AD35:AF35 M37:O37 AD37:AF37">
    <cfRule type="expression" priority="13">
      <formula>$D$4="地方裁量型認定こども園"</formula>
    </cfRule>
  </conditionalFormatting>
  <dataValidations count="5">
    <dataValidation type="list" allowBlank="1" showInputMessage="1" showErrorMessage="1" sqref="D3:I3" xr:uid="{1EA7EFFA-5C03-4B48-AD5C-E0965C5326B1}">
      <formula1>"中央区,花見川区,稲毛区,若葉区,緑区,美浜区"</formula1>
    </dataValidation>
    <dataValidation type="list" allowBlank="1" showInputMessage="1" showErrorMessage="1" sqref="F44:Q48 F51:Q54" xr:uid="{40A4BE07-442E-40A5-A685-0393E6A4B0C7}">
      <formula1>$S$20:$S$21</formula1>
    </dataValidation>
    <dataValidation type="list" allowBlank="1" showInputMessage="1" showErrorMessage="1" sqref="D5:I5" xr:uid="{72E95A2C-64D6-460C-BE0B-4E990810BF08}">
      <formula1>INDIRECT(TEXT($D$3&amp;$D$4,"@"))</formula1>
    </dataValidation>
    <dataValidation type="list" allowBlank="1" showInputMessage="1" showErrorMessage="1" sqref="D12:I12" xr:uid="{2A022EA3-33A3-46F2-8CB1-2D767B0039A3}">
      <formula1>"①手当額は、１年を通して対象者全員が同額,②各職員・各月により手当額が異なる"</formula1>
    </dataValidation>
    <dataValidation type="list" allowBlank="1" showInputMessage="1" showErrorMessage="1" sqref="D4:I4" xr:uid="{CE9750F4-3B7A-4BA6-BFBE-56B74049EEC8}">
      <formula1>$T$12:$T$15</formula1>
    </dataValidation>
  </dataValidations>
  <pageMargins left="0.70866141732283472" right="0.70866141732283472" top="0.74803149606299213" bottom="0.74803149606299213" header="0.31496062992125984" footer="0.31496062992125984"/>
  <pageSetup paperSize="9" scale="83"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5F8D-9957-4EED-8DFF-E622E5F3B171}">
  <sheetPr>
    <tabColor theme="5" tint="-0.249977111117893"/>
    <pageSetUpPr fitToPage="1"/>
  </sheetPr>
  <dimension ref="A1:Q52"/>
  <sheetViews>
    <sheetView view="pageBreakPreview" zoomScale="70" zoomScaleNormal="85" zoomScaleSheetLayoutView="70" workbookViewId="0">
      <selection activeCell="X2" sqref="X2"/>
    </sheetView>
  </sheetViews>
  <sheetFormatPr defaultColWidth="8" defaultRowHeight="13"/>
  <cols>
    <col min="1" max="1" width="2.08984375" style="116" customWidth="1"/>
    <col min="2" max="2" width="11.36328125" style="116" customWidth="1"/>
    <col min="3" max="3" width="5.7265625" style="116" customWidth="1"/>
    <col min="4" max="4" width="5" style="116" customWidth="1"/>
    <col min="5" max="5" width="12.26953125" style="116" customWidth="1"/>
    <col min="6" max="6" width="5" style="116" customWidth="1"/>
    <col min="7" max="7" width="5.26953125" style="116" customWidth="1"/>
    <col min="8" max="9" width="6.6328125" style="116" customWidth="1"/>
    <col min="10" max="10" width="6.90625" style="116" customWidth="1"/>
    <col min="11" max="13" width="7.6328125" style="116" customWidth="1"/>
    <col min="14" max="14" width="8.7265625" style="116" customWidth="1"/>
    <col min="15" max="17" width="5.36328125" style="116" customWidth="1"/>
    <col min="18" max="232" width="8" style="116"/>
    <col min="233" max="233" width="3.36328125" style="116" customWidth="1"/>
    <col min="234" max="234" width="8.36328125" style="116" customWidth="1"/>
    <col min="235" max="235" width="7" style="116" customWidth="1"/>
    <col min="236" max="236" width="5" style="116" customWidth="1"/>
    <col min="237" max="237" width="19.36328125" style="116" customWidth="1"/>
    <col min="238" max="238" width="5.26953125" style="116" bestFit="1" customWidth="1"/>
    <col min="239" max="239" width="5.26953125" style="116" customWidth="1"/>
    <col min="240" max="240" width="6.6328125" style="116" customWidth="1"/>
    <col min="241" max="241" width="6.90625" style="116" customWidth="1"/>
    <col min="242" max="243" width="9.453125" style="116" customWidth="1"/>
    <col min="244" max="244" width="8.7265625" style="116" customWidth="1"/>
    <col min="245" max="488" width="8" style="116"/>
    <col min="489" max="489" width="3.36328125" style="116" customWidth="1"/>
    <col min="490" max="490" width="8.36328125" style="116" customWidth="1"/>
    <col min="491" max="491" width="7" style="116" customWidth="1"/>
    <col min="492" max="492" width="5" style="116" customWidth="1"/>
    <col min="493" max="493" width="19.36328125" style="116" customWidth="1"/>
    <col min="494" max="494" width="5.26953125" style="116" bestFit="1" customWidth="1"/>
    <col min="495" max="495" width="5.26953125" style="116" customWidth="1"/>
    <col min="496" max="496" width="6.6328125" style="116" customWidth="1"/>
    <col min="497" max="497" width="6.90625" style="116" customWidth="1"/>
    <col min="498" max="499" width="9.453125" style="116" customWidth="1"/>
    <col min="500" max="500" width="8.7265625" style="116" customWidth="1"/>
    <col min="501" max="744" width="8" style="116"/>
    <col min="745" max="745" width="3.36328125" style="116" customWidth="1"/>
    <col min="746" max="746" width="8.36328125" style="116" customWidth="1"/>
    <col min="747" max="747" width="7" style="116" customWidth="1"/>
    <col min="748" max="748" width="5" style="116" customWidth="1"/>
    <col min="749" max="749" width="19.36328125" style="116" customWidth="1"/>
    <col min="750" max="750" width="5.26953125" style="116" bestFit="1" customWidth="1"/>
    <col min="751" max="751" width="5.26953125" style="116" customWidth="1"/>
    <col min="752" max="752" width="6.6328125" style="116" customWidth="1"/>
    <col min="753" max="753" width="6.90625" style="116" customWidth="1"/>
    <col min="754" max="755" width="9.453125" style="116" customWidth="1"/>
    <col min="756" max="756" width="8.7265625" style="116" customWidth="1"/>
    <col min="757" max="1000" width="8" style="116"/>
    <col min="1001" max="1001" width="3.36328125" style="116" customWidth="1"/>
    <col min="1002" max="1002" width="8.36328125" style="116" customWidth="1"/>
    <col min="1003" max="1003" width="7" style="116" customWidth="1"/>
    <col min="1004" max="1004" width="5" style="116" customWidth="1"/>
    <col min="1005" max="1005" width="19.36328125" style="116" customWidth="1"/>
    <col min="1006" max="1006" width="5.26953125" style="116" bestFit="1" customWidth="1"/>
    <col min="1007" max="1007" width="5.26953125" style="116" customWidth="1"/>
    <col min="1008" max="1008" width="6.6328125" style="116" customWidth="1"/>
    <col min="1009" max="1009" width="6.90625" style="116" customWidth="1"/>
    <col min="1010" max="1011" width="9.453125" style="116" customWidth="1"/>
    <col min="1012" max="1012" width="8.7265625" style="116" customWidth="1"/>
    <col min="1013" max="1256" width="8" style="116"/>
    <col min="1257" max="1257" width="3.36328125" style="116" customWidth="1"/>
    <col min="1258" max="1258" width="8.36328125" style="116" customWidth="1"/>
    <col min="1259" max="1259" width="7" style="116" customWidth="1"/>
    <col min="1260" max="1260" width="5" style="116" customWidth="1"/>
    <col min="1261" max="1261" width="19.36328125" style="116" customWidth="1"/>
    <col min="1262" max="1262" width="5.26953125" style="116" bestFit="1" customWidth="1"/>
    <col min="1263" max="1263" width="5.26953125" style="116" customWidth="1"/>
    <col min="1264" max="1264" width="6.6328125" style="116" customWidth="1"/>
    <col min="1265" max="1265" width="6.90625" style="116" customWidth="1"/>
    <col min="1266" max="1267" width="9.453125" style="116" customWidth="1"/>
    <col min="1268" max="1268" width="8.7265625" style="116" customWidth="1"/>
    <col min="1269" max="1512" width="8" style="116"/>
    <col min="1513" max="1513" width="3.36328125" style="116" customWidth="1"/>
    <col min="1514" max="1514" width="8.36328125" style="116" customWidth="1"/>
    <col min="1515" max="1515" width="7" style="116" customWidth="1"/>
    <col min="1516" max="1516" width="5" style="116" customWidth="1"/>
    <col min="1517" max="1517" width="19.36328125" style="116" customWidth="1"/>
    <col min="1518" max="1518" width="5.26953125" style="116" bestFit="1" customWidth="1"/>
    <col min="1519" max="1519" width="5.26953125" style="116" customWidth="1"/>
    <col min="1520" max="1520" width="6.6328125" style="116" customWidth="1"/>
    <col min="1521" max="1521" width="6.90625" style="116" customWidth="1"/>
    <col min="1522" max="1523" width="9.453125" style="116" customWidth="1"/>
    <col min="1524" max="1524" width="8.7265625" style="116" customWidth="1"/>
    <col min="1525" max="1768" width="8" style="116"/>
    <col min="1769" max="1769" width="3.36328125" style="116" customWidth="1"/>
    <col min="1770" max="1770" width="8.36328125" style="116" customWidth="1"/>
    <col min="1771" max="1771" width="7" style="116" customWidth="1"/>
    <col min="1772" max="1772" width="5" style="116" customWidth="1"/>
    <col min="1773" max="1773" width="19.36328125" style="116" customWidth="1"/>
    <col min="1774" max="1774" width="5.26953125" style="116" bestFit="1" customWidth="1"/>
    <col min="1775" max="1775" width="5.26953125" style="116" customWidth="1"/>
    <col min="1776" max="1776" width="6.6328125" style="116" customWidth="1"/>
    <col min="1777" max="1777" width="6.90625" style="116" customWidth="1"/>
    <col min="1778" max="1779" width="9.453125" style="116" customWidth="1"/>
    <col min="1780" max="1780" width="8.7265625" style="116" customWidth="1"/>
    <col min="1781" max="2024" width="8" style="116"/>
    <col min="2025" max="2025" width="3.36328125" style="116" customWidth="1"/>
    <col min="2026" max="2026" width="8.36328125" style="116" customWidth="1"/>
    <col min="2027" max="2027" width="7" style="116" customWidth="1"/>
    <col min="2028" max="2028" width="5" style="116" customWidth="1"/>
    <col min="2029" max="2029" width="19.36328125" style="116" customWidth="1"/>
    <col min="2030" max="2030" width="5.26953125" style="116" bestFit="1" customWidth="1"/>
    <col min="2031" max="2031" width="5.26953125" style="116" customWidth="1"/>
    <col min="2032" max="2032" width="6.6328125" style="116" customWidth="1"/>
    <col min="2033" max="2033" width="6.90625" style="116" customWidth="1"/>
    <col min="2034" max="2035" width="9.453125" style="116" customWidth="1"/>
    <col min="2036" max="2036" width="8.7265625" style="116" customWidth="1"/>
    <col min="2037" max="2280" width="8" style="116"/>
    <col min="2281" max="2281" width="3.36328125" style="116" customWidth="1"/>
    <col min="2282" max="2282" width="8.36328125" style="116" customWidth="1"/>
    <col min="2283" max="2283" width="7" style="116" customWidth="1"/>
    <col min="2284" max="2284" width="5" style="116" customWidth="1"/>
    <col min="2285" max="2285" width="19.36328125" style="116" customWidth="1"/>
    <col min="2286" max="2286" width="5.26953125" style="116" bestFit="1" customWidth="1"/>
    <col min="2287" max="2287" width="5.26953125" style="116" customWidth="1"/>
    <col min="2288" max="2288" width="6.6328125" style="116" customWidth="1"/>
    <col min="2289" max="2289" width="6.90625" style="116" customWidth="1"/>
    <col min="2290" max="2291" width="9.453125" style="116" customWidth="1"/>
    <col min="2292" max="2292" width="8.7265625" style="116" customWidth="1"/>
    <col min="2293" max="2536" width="8" style="116"/>
    <col min="2537" max="2537" width="3.36328125" style="116" customWidth="1"/>
    <col min="2538" max="2538" width="8.36328125" style="116" customWidth="1"/>
    <col min="2539" max="2539" width="7" style="116" customWidth="1"/>
    <col min="2540" max="2540" width="5" style="116" customWidth="1"/>
    <col min="2541" max="2541" width="19.36328125" style="116" customWidth="1"/>
    <col min="2542" max="2542" width="5.26953125" style="116" bestFit="1" customWidth="1"/>
    <col min="2543" max="2543" width="5.26953125" style="116" customWidth="1"/>
    <col min="2544" max="2544" width="6.6328125" style="116" customWidth="1"/>
    <col min="2545" max="2545" width="6.90625" style="116" customWidth="1"/>
    <col min="2546" max="2547" width="9.453125" style="116" customWidth="1"/>
    <col min="2548" max="2548" width="8.7265625" style="116" customWidth="1"/>
    <col min="2549" max="2792" width="8" style="116"/>
    <col min="2793" max="2793" width="3.36328125" style="116" customWidth="1"/>
    <col min="2794" max="2794" width="8.36328125" style="116" customWidth="1"/>
    <col min="2795" max="2795" width="7" style="116" customWidth="1"/>
    <col min="2796" max="2796" width="5" style="116" customWidth="1"/>
    <col min="2797" max="2797" width="19.36328125" style="116" customWidth="1"/>
    <col min="2798" max="2798" width="5.26953125" style="116" bestFit="1" customWidth="1"/>
    <col min="2799" max="2799" width="5.26953125" style="116" customWidth="1"/>
    <col min="2800" max="2800" width="6.6328125" style="116" customWidth="1"/>
    <col min="2801" max="2801" width="6.90625" style="116" customWidth="1"/>
    <col min="2802" max="2803" width="9.453125" style="116" customWidth="1"/>
    <col min="2804" max="2804" width="8.7265625" style="116" customWidth="1"/>
    <col min="2805" max="3048" width="8" style="116"/>
    <col min="3049" max="3049" width="3.36328125" style="116" customWidth="1"/>
    <col min="3050" max="3050" width="8.36328125" style="116" customWidth="1"/>
    <col min="3051" max="3051" width="7" style="116" customWidth="1"/>
    <col min="3052" max="3052" width="5" style="116" customWidth="1"/>
    <col min="3053" max="3053" width="19.36328125" style="116" customWidth="1"/>
    <col min="3054" max="3054" width="5.26953125" style="116" bestFit="1" customWidth="1"/>
    <col min="3055" max="3055" width="5.26953125" style="116" customWidth="1"/>
    <col min="3056" max="3056" width="6.6328125" style="116" customWidth="1"/>
    <col min="3057" max="3057" width="6.90625" style="116" customWidth="1"/>
    <col min="3058" max="3059" width="9.453125" style="116" customWidth="1"/>
    <col min="3060" max="3060" width="8.7265625" style="116" customWidth="1"/>
    <col min="3061" max="3304" width="8" style="116"/>
    <col min="3305" max="3305" width="3.36328125" style="116" customWidth="1"/>
    <col min="3306" max="3306" width="8.36328125" style="116" customWidth="1"/>
    <col min="3307" max="3307" width="7" style="116" customWidth="1"/>
    <col min="3308" max="3308" width="5" style="116" customWidth="1"/>
    <col min="3309" max="3309" width="19.36328125" style="116" customWidth="1"/>
    <col min="3310" max="3310" width="5.26953125" style="116" bestFit="1" customWidth="1"/>
    <col min="3311" max="3311" width="5.26953125" style="116" customWidth="1"/>
    <col min="3312" max="3312" width="6.6328125" style="116" customWidth="1"/>
    <col min="3313" max="3313" width="6.90625" style="116" customWidth="1"/>
    <col min="3314" max="3315" width="9.453125" style="116" customWidth="1"/>
    <col min="3316" max="3316" width="8.7265625" style="116" customWidth="1"/>
    <col min="3317" max="3560" width="8" style="116"/>
    <col min="3561" max="3561" width="3.36328125" style="116" customWidth="1"/>
    <col min="3562" max="3562" width="8.36328125" style="116" customWidth="1"/>
    <col min="3563" max="3563" width="7" style="116" customWidth="1"/>
    <col min="3564" max="3564" width="5" style="116" customWidth="1"/>
    <col min="3565" max="3565" width="19.36328125" style="116" customWidth="1"/>
    <col min="3566" max="3566" width="5.26953125" style="116" bestFit="1" customWidth="1"/>
    <col min="3567" max="3567" width="5.26953125" style="116" customWidth="1"/>
    <col min="3568" max="3568" width="6.6328125" style="116" customWidth="1"/>
    <col min="3569" max="3569" width="6.90625" style="116" customWidth="1"/>
    <col min="3570" max="3571" width="9.453125" style="116" customWidth="1"/>
    <col min="3572" max="3572" width="8.7265625" style="116" customWidth="1"/>
    <col min="3573" max="3816" width="8" style="116"/>
    <col min="3817" max="3817" width="3.36328125" style="116" customWidth="1"/>
    <col min="3818" max="3818" width="8.36328125" style="116" customWidth="1"/>
    <col min="3819" max="3819" width="7" style="116" customWidth="1"/>
    <col min="3820" max="3820" width="5" style="116" customWidth="1"/>
    <col min="3821" max="3821" width="19.36328125" style="116" customWidth="1"/>
    <col min="3822" max="3822" width="5.26953125" style="116" bestFit="1" customWidth="1"/>
    <col min="3823" max="3823" width="5.26953125" style="116" customWidth="1"/>
    <col min="3824" max="3824" width="6.6328125" style="116" customWidth="1"/>
    <col min="3825" max="3825" width="6.90625" style="116" customWidth="1"/>
    <col min="3826" max="3827" width="9.453125" style="116" customWidth="1"/>
    <col min="3828" max="3828" width="8.7265625" style="116" customWidth="1"/>
    <col min="3829" max="4072" width="8" style="116"/>
    <col min="4073" max="4073" width="3.36328125" style="116" customWidth="1"/>
    <col min="4074" max="4074" width="8.36328125" style="116" customWidth="1"/>
    <col min="4075" max="4075" width="7" style="116" customWidth="1"/>
    <col min="4076" max="4076" width="5" style="116" customWidth="1"/>
    <col min="4077" max="4077" width="19.36328125" style="116" customWidth="1"/>
    <col min="4078" max="4078" width="5.26953125" style="116" bestFit="1" customWidth="1"/>
    <col min="4079" max="4079" width="5.26953125" style="116" customWidth="1"/>
    <col min="4080" max="4080" width="6.6328125" style="116" customWidth="1"/>
    <col min="4081" max="4081" width="6.90625" style="116" customWidth="1"/>
    <col min="4082" max="4083" width="9.453125" style="116" customWidth="1"/>
    <col min="4084" max="4084" width="8.7265625" style="116" customWidth="1"/>
    <col min="4085" max="4328" width="8" style="116"/>
    <col min="4329" max="4329" width="3.36328125" style="116" customWidth="1"/>
    <col min="4330" max="4330" width="8.36328125" style="116" customWidth="1"/>
    <col min="4331" max="4331" width="7" style="116" customWidth="1"/>
    <col min="4332" max="4332" width="5" style="116" customWidth="1"/>
    <col min="4333" max="4333" width="19.36328125" style="116" customWidth="1"/>
    <col min="4334" max="4334" width="5.26953125" style="116" bestFit="1" customWidth="1"/>
    <col min="4335" max="4335" width="5.26953125" style="116" customWidth="1"/>
    <col min="4336" max="4336" width="6.6328125" style="116" customWidth="1"/>
    <col min="4337" max="4337" width="6.90625" style="116" customWidth="1"/>
    <col min="4338" max="4339" width="9.453125" style="116" customWidth="1"/>
    <col min="4340" max="4340" width="8.7265625" style="116" customWidth="1"/>
    <col min="4341" max="4584" width="8" style="116"/>
    <col min="4585" max="4585" width="3.36328125" style="116" customWidth="1"/>
    <col min="4586" max="4586" width="8.36328125" style="116" customWidth="1"/>
    <col min="4587" max="4587" width="7" style="116" customWidth="1"/>
    <col min="4588" max="4588" width="5" style="116" customWidth="1"/>
    <col min="4589" max="4589" width="19.36328125" style="116" customWidth="1"/>
    <col min="4590" max="4590" width="5.26953125" style="116" bestFit="1" customWidth="1"/>
    <col min="4591" max="4591" width="5.26953125" style="116" customWidth="1"/>
    <col min="4592" max="4592" width="6.6328125" style="116" customWidth="1"/>
    <col min="4593" max="4593" width="6.90625" style="116" customWidth="1"/>
    <col min="4594" max="4595" width="9.453125" style="116" customWidth="1"/>
    <col min="4596" max="4596" width="8.7265625" style="116" customWidth="1"/>
    <col min="4597" max="4840" width="8" style="116"/>
    <col min="4841" max="4841" width="3.36328125" style="116" customWidth="1"/>
    <col min="4842" max="4842" width="8.36328125" style="116" customWidth="1"/>
    <col min="4843" max="4843" width="7" style="116" customWidth="1"/>
    <col min="4844" max="4844" width="5" style="116" customWidth="1"/>
    <col min="4845" max="4845" width="19.36328125" style="116" customWidth="1"/>
    <col min="4846" max="4846" width="5.26953125" style="116" bestFit="1" customWidth="1"/>
    <col min="4847" max="4847" width="5.26953125" style="116" customWidth="1"/>
    <col min="4848" max="4848" width="6.6328125" style="116" customWidth="1"/>
    <col min="4849" max="4849" width="6.90625" style="116" customWidth="1"/>
    <col min="4850" max="4851" width="9.453125" style="116" customWidth="1"/>
    <col min="4852" max="4852" width="8.7265625" style="116" customWidth="1"/>
    <col min="4853" max="5096" width="8" style="116"/>
    <col min="5097" max="5097" width="3.36328125" style="116" customWidth="1"/>
    <col min="5098" max="5098" width="8.36328125" style="116" customWidth="1"/>
    <col min="5099" max="5099" width="7" style="116" customWidth="1"/>
    <col min="5100" max="5100" width="5" style="116" customWidth="1"/>
    <col min="5101" max="5101" width="19.36328125" style="116" customWidth="1"/>
    <col min="5102" max="5102" width="5.26953125" style="116" bestFit="1" customWidth="1"/>
    <col min="5103" max="5103" width="5.26953125" style="116" customWidth="1"/>
    <col min="5104" max="5104" width="6.6328125" style="116" customWidth="1"/>
    <col min="5105" max="5105" width="6.90625" style="116" customWidth="1"/>
    <col min="5106" max="5107" width="9.453125" style="116" customWidth="1"/>
    <col min="5108" max="5108" width="8.7265625" style="116" customWidth="1"/>
    <col min="5109" max="5352" width="8" style="116"/>
    <col min="5353" max="5353" width="3.36328125" style="116" customWidth="1"/>
    <col min="5354" max="5354" width="8.36328125" style="116" customWidth="1"/>
    <col min="5355" max="5355" width="7" style="116" customWidth="1"/>
    <col min="5356" max="5356" width="5" style="116" customWidth="1"/>
    <col min="5357" max="5357" width="19.36328125" style="116" customWidth="1"/>
    <col min="5358" max="5358" width="5.26953125" style="116" bestFit="1" customWidth="1"/>
    <col min="5359" max="5359" width="5.26953125" style="116" customWidth="1"/>
    <col min="5360" max="5360" width="6.6328125" style="116" customWidth="1"/>
    <col min="5361" max="5361" width="6.90625" style="116" customWidth="1"/>
    <col min="5362" max="5363" width="9.453125" style="116" customWidth="1"/>
    <col min="5364" max="5364" width="8.7265625" style="116" customWidth="1"/>
    <col min="5365" max="5608" width="8" style="116"/>
    <col min="5609" max="5609" width="3.36328125" style="116" customWidth="1"/>
    <col min="5610" max="5610" width="8.36328125" style="116" customWidth="1"/>
    <col min="5611" max="5611" width="7" style="116" customWidth="1"/>
    <col min="5612" max="5612" width="5" style="116" customWidth="1"/>
    <col min="5613" max="5613" width="19.36328125" style="116" customWidth="1"/>
    <col min="5614" max="5614" width="5.26953125" style="116" bestFit="1" customWidth="1"/>
    <col min="5615" max="5615" width="5.26953125" style="116" customWidth="1"/>
    <col min="5616" max="5616" width="6.6328125" style="116" customWidth="1"/>
    <col min="5617" max="5617" width="6.90625" style="116" customWidth="1"/>
    <col min="5618" max="5619" width="9.453125" style="116" customWidth="1"/>
    <col min="5620" max="5620" width="8.7265625" style="116" customWidth="1"/>
    <col min="5621" max="5864" width="8" style="116"/>
    <col min="5865" max="5865" width="3.36328125" style="116" customWidth="1"/>
    <col min="5866" max="5866" width="8.36328125" style="116" customWidth="1"/>
    <col min="5867" max="5867" width="7" style="116" customWidth="1"/>
    <col min="5868" max="5868" width="5" style="116" customWidth="1"/>
    <col min="5869" max="5869" width="19.36328125" style="116" customWidth="1"/>
    <col min="5870" max="5870" width="5.26953125" style="116" bestFit="1" customWidth="1"/>
    <col min="5871" max="5871" width="5.26953125" style="116" customWidth="1"/>
    <col min="5872" max="5872" width="6.6328125" style="116" customWidth="1"/>
    <col min="5873" max="5873" width="6.90625" style="116" customWidth="1"/>
    <col min="5874" max="5875" width="9.453125" style="116" customWidth="1"/>
    <col min="5876" max="5876" width="8.7265625" style="116" customWidth="1"/>
    <col min="5877" max="6120" width="8" style="116"/>
    <col min="6121" max="6121" width="3.36328125" style="116" customWidth="1"/>
    <col min="6122" max="6122" width="8.36328125" style="116" customWidth="1"/>
    <col min="6123" max="6123" width="7" style="116" customWidth="1"/>
    <col min="6124" max="6124" width="5" style="116" customWidth="1"/>
    <col min="6125" max="6125" width="19.36328125" style="116" customWidth="1"/>
    <col min="6126" max="6126" width="5.26953125" style="116" bestFit="1" customWidth="1"/>
    <col min="6127" max="6127" width="5.26953125" style="116" customWidth="1"/>
    <col min="6128" max="6128" width="6.6328125" style="116" customWidth="1"/>
    <col min="6129" max="6129" width="6.90625" style="116" customWidth="1"/>
    <col min="6130" max="6131" width="9.453125" style="116" customWidth="1"/>
    <col min="6132" max="6132" width="8.7265625" style="116" customWidth="1"/>
    <col min="6133" max="6376" width="8" style="116"/>
    <col min="6377" max="6377" width="3.36328125" style="116" customWidth="1"/>
    <col min="6378" max="6378" width="8.36328125" style="116" customWidth="1"/>
    <col min="6379" max="6379" width="7" style="116" customWidth="1"/>
    <col min="6380" max="6380" width="5" style="116" customWidth="1"/>
    <col min="6381" max="6381" width="19.36328125" style="116" customWidth="1"/>
    <col min="6382" max="6382" width="5.26953125" style="116" bestFit="1" customWidth="1"/>
    <col min="6383" max="6383" width="5.26953125" style="116" customWidth="1"/>
    <col min="6384" max="6384" width="6.6328125" style="116" customWidth="1"/>
    <col min="6385" max="6385" width="6.90625" style="116" customWidth="1"/>
    <col min="6386" max="6387" width="9.453125" style="116" customWidth="1"/>
    <col min="6388" max="6388" width="8.7265625" style="116" customWidth="1"/>
    <col min="6389" max="6632" width="8" style="116"/>
    <col min="6633" max="6633" width="3.36328125" style="116" customWidth="1"/>
    <col min="6634" max="6634" width="8.36328125" style="116" customWidth="1"/>
    <col min="6635" max="6635" width="7" style="116" customWidth="1"/>
    <col min="6636" max="6636" width="5" style="116" customWidth="1"/>
    <col min="6637" max="6637" width="19.36328125" style="116" customWidth="1"/>
    <col min="6638" max="6638" width="5.26953125" style="116" bestFit="1" customWidth="1"/>
    <col min="6639" max="6639" width="5.26953125" style="116" customWidth="1"/>
    <col min="6640" max="6640" width="6.6328125" style="116" customWidth="1"/>
    <col min="6641" max="6641" width="6.90625" style="116" customWidth="1"/>
    <col min="6642" max="6643" width="9.453125" style="116" customWidth="1"/>
    <col min="6644" max="6644" width="8.7265625" style="116" customWidth="1"/>
    <col min="6645" max="6888" width="8" style="116"/>
    <col min="6889" max="6889" width="3.36328125" style="116" customWidth="1"/>
    <col min="6890" max="6890" width="8.36328125" style="116" customWidth="1"/>
    <col min="6891" max="6891" width="7" style="116" customWidth="1"/>
    <col min="6892" max="6892" width="5" style="116" customWidth="1"/>
    <col min="6893" max="6893" width="19.36328125" style="116" customWidth="1"/>
    <col min="6894" max="6894" width="5.26953125" style="116" bestFit="1" customWidth="1"/>
    <col min="6895" max="6895" width="5.26953125" style="116" customWidth="1"/>
    <col min="6896" max="6896" width="6.6328125" style="116" customWidth="1"/>
    <col min="6897" max="6897" width="6.90625" style="116" customWidth="1"/>
    <col min="6898" max="6899" width="9.453125" style="116" customWidth="1"/>
    <col min="6900" max="6900" width="8.7265625" style="116" customWidth="1"/>
    <col min="6901" max="7144" width="8" style="116"/>
    <col min="7145" max="7145" width="3.36328125" style="116" customWidth="1"/>
    <col min="7146" max="7146" width="8.36328125" style="116" customWidth="1"/>
    <col min="7147" max="7147" width="7" style="116" customWidth="1"/>
    <col min="7148" max="7148" width="5" style="116" customWidth="1"/>
    <col min="7149" max="7149" width="19.36328125" style="116" customWidth="1"/>
    <col min="7150" max="7150" width="5.26953125" style="116" bestFit="1" customWidth="1"/>
    <col min="7151" max="7151" width="5.26953125" style="116" customWidth="1"/>
    <col min="7152" max="7152" width="6.6328125" style="116" customWidth="1"/>
    <col min="7153" max="7153" width="6.90625" style="116" customWidth="1"/>
    <col min="7154" max="7155" width="9.453125" style="116" customWidth="1"/>
    <col min="7156" max="7156" width="8.7265625" style="116" customWidth="1"/>
    <col min="7157" max="7400" width="8" style="116"/>
    <col min="7401" max="7401" width="3.36328125" style="116" customWidth="1"/>
    <col min="7402" max="7402" width="8.36328125" style="116" customWidth="1"/>
    <col min="7403" max="7403" width="7" style="116" customWidth="1"/>
    <col min="7404" max="7404" width="5" style="116" customWidth="1"/>
    <col min="7405" max="7405" width="19.36328125" style="116" customWidth="1"/>
    <col min="7406" max="7406" width="5.26953125" style="116" bestFit="1" customWidth="1"/>
    <col min="7407" max="7407" width="5.26953125" style="116" customWidth="1"/>
    <col min="7408" max="7408" width="6.6328125" style="116" customWidth="1"/>
    <col min="7409" max="7409" width="6.90625" style="116" customWidth="1"/>
    <col min="7410" max="7411" width="9.453125" style="116" customWidth="1"/>
    <col min="7412" max="7412" width="8.7265625" style="116" customWidth="1"/>
    <col min="7413" max="7656" width="8" style="116"/>
    <col min="7657" max="7657" width="3.36328125" style="116" customWidth="1"/>
    <col min="7658" max="7658" width="8.36328125" style="116" customWidth="1"/>
    <col min="7659" max="7659" width="7" style="116" customWidth="1"/>
    <col min="7660" max="7660" width="5" style="116" customWidth="1"/>
    <col min="7661" max="7661" width="19.36328125" style="116" customWidth="1"/>
    <col min="7662" max="7662" width="5.26953125" style="116" bestFit="1" customWidth="1"/>
    <col min="7663" max="7663" width="5.26953125" style="116" customWidth="1"/>
    <col min="7664" max="7664" width="6.6328125" style="116" customWidth="1"/>
    <col min="7665" max="7665" width="6.90625" style="116" customWidth="1"/>
    <col min="7666" max="7667" width="9.453125" style="116" customWidth="1"/>
    <col min="7668" max="7668" width="8.7265625" style="116" customWidth="1"/>
    <col min="7669" max="7912" width="8" style="116"/>
    <col min="7913" max="7913" width="3.36328125" style="116" customWidth="1"/>
    <col min="7914" max="7914" width="8.36328125" style="116" customWidth="1"/>
    <col min="7915" max="7915" width="7" style="116" customWidth="1"/>
    <col min="7916" max="7916" width="5" style="116" customWidth="1"/>
    <col min="7917" max="7917" width="19.36328125" style="116" customWidth="1"/>
    <col min="7918" max="7918" width="5.26953125" style="116" bestFit="1" customWidth="1"/>
    <col min="7919" max="7919" width="5.26953125" style="116" customWidth="1"/>
    <col min="7920" max="7920" width="6.6328125" style="116" customWidth="1"/>
    <col min="7921" max="7921" width="6.90625" style="116" customWidth="1"/>
    <col min="7922" max="7923" width="9.453125" style="116" customWidth="1"/>
    <col min="7924" max="7924" width="8.7265625" style="116" customWidth="1"/>
    <col min="7925" max="8168" width="8" style="116"/>
    <col min="8169" max="8169" width="3.36328125" style="116" customWidth="1"/>
    <col min="8170" max="8170" width="8.36328125" style="116" customWidth="1"/>
    <col min="8171" max="8171" width="7" style="116" customWidth="1"/>
    <col min="8172" max="8172" width="5" style="116" customWidth="1"/>
    <col min="8173" max="8173" width="19.36328125" style="116" customWidth="1"/>
    <col min="8174" max="8174" width="5.26953125" style="116" bestFit="1" customWidth="1"/>
    <col min="8175" max="8175" width="5.26953125" style="116" customWidth="1"/>
    <col min="8176" max="8176" width="6.6328125" style="116" customWidth="1"/>
    <col min="8177" max="8177" width="6.90625" style="116" customWidth="1"/>
    <col min="8178" max="8179" width="9.453125" style="116" customWidth="1"/>
    <col min="8180" max="8180" width="8.7265625" style="116" customWidth="1"/>
    <col min="8181" max="8424" width="8" style="116"/>
    <col min="8425" max="8425" width="3.36328125" style="116" customWidth="1"/>
    <col min="8426" max="8426" width="8.36328125" style="116" customWidth="1"/>
    <col min="8427" max="8427" width="7" style="116" customWidth="1"/>
    <col min="8428" max="8428" width="5" style="116" customWidth="1"/>
    <col min="8429" max="8429" width="19.36328125" style="116" customWidth="1"/>
    <col min="8430" max="8430" width="5.26953125" style="116" bestFit="1" customWidth="1"/>
    <col min="8431" max="8431" width="5.26953125" style="116" customWidth="1"/>
    <col min="8432" max="8432" width="6.6328125" style="116" customWidth="1"/>
    <col min="8433" max="8433" width="6.90625" style="116" customWidth="1"/>
    <col min="8434" max="8435" width="9.453125" style="116" customWidth="1"/>
    <col min="8436" max="8436" width="8.7265625" style="116" customWidth="1"/>
    <col min="8437" max="8680" width="8" style="116"/>
    <col min="8681" max="8681" width="3.36328125" style="116" customWidth="1"/>
    <col min="8682" max="8682" width="8.36328125" style="116" customWidth="1"/>
    <col min="8683" max="8683" width="7" style="116" customWidth="1"/>
    <col min="8684" max="8684" width="5" style="116" customWidth="1"/>
    <col min="8685" max="8685" width="19.36328125" style="116" customWidth="1"/>
    <col min="8686" max="8686" width="5.26953125" style="116" bestFit="1" customWidth="1"/>
    <col min="8687" max="8687" width="5.26953125" style="116" customWidth="1"/>
    <col min="8688" max="8688" width="6.6328125" style="116" customWidth="1"/>
    <col min="8689" max="8689" width="6.90625" style="116" customWidth="1"/>
    <col min="8690" max="8691" width="9.453125" style="116" customWidth="1"/>
    <col min="8692" max="8692" width="8.7265625" style="116" customWidth="1"/>
    <col min="8693" max="8936" width="8" style="116"/>
    <col min="8937" max="8937" width="3.36328125" style="116" customWidth="1"/>
    <col min="8938" max="8938" width="8.36328125" style="116" customWidth="1"/>
    <col min="8939" max="8939" width="7" style="116" customWidth="1"/>
    <col min="8940" max="8940" width="5" style="116" customWidth="1"/>
    <col min="8941" max="8941" width="19.36328125" style="116" customWidth="1"/>
    <col min="8942" max="8942" width="5.26953125" style="116" bestFit="1" customWidth="1"/>
    <col min="8943" max="8943" width="5.26953125" style="116" customWidth="1"/>
    <col min="8944" max="8944" width="6.6328125" style="116" customWidth="1"/>
    <col min="8945" max="8945" width="6.90625" style="116" customWidth="1"/>
    <col min="8946" max="8947" width="9.453125" style="116" customWidth="1"/>
    <col min="8948" max="8948" width="8.7265625" style="116" customWidth="1"/>
    <col min="8949" max="9192" width="8" style="116"/>
    <col min="9193" max="9193" width="3.36328125" style="116" customWidth="1"/>
    <col min="9194" max="9194" width="8.36328125" style="116" customWidth="1"/>
    <col min="9195" max="9195" width="7" style="116" customWidth="1"/>
    <col min="9196" max="9196" width="5" style="116" customWidth="1"/>
    <col min="9197" max="9197" width="19.36328125" style="116" customWidth="1"/>
    <col min="9198" max="9198" width="5.26953125" style="116" bestFit="1" customWidth="1"/>
    <col min="9199" max="9199" width="5.26953125" style="116" customWidth="1"/>
    <col min="9200" max="9200" width="6.6328125" style="116" customWidth="1"/>
    <col min="9201" max="9201" width="6.90625" style="116" customWidth="1"/>
    <col min="9202" max="9203" width="9.453125" style="116" customWidth="1"/>
    <col min="9204" max="9204" width="8.7265625" style="116" customWidth="1"/>
    <col min="9205" max="9448" width="8" style="116"/>
    <col min="9449" max="9449" width="3.36328125" style="116" customWidth="1"/>
    <col min="9450" max="9450" width="8.36328125" style="116" customWidth="1"/>
    <col min="9451" max="9451" width="7" style="116" customWidth="1"/>
    <col min="9452" max="9452" width="5" style="116" customWidth="1"/>
    <col min="9453" max="9453" width="19.36328125" style="116" customWidth="1"/>
    <col min="9454" max="9454" width="5.26953125" style="116" bestFit="1" customWidth="1"/>
    <col min="9455" max="9455" width="5.26953125" style="116" customWidth="1"/>
    <col min="9456" max="9456" width="6.6328125" style="116" customWidth="1"/>
    <col min="9457" max="9457" width="6.90625" style="116" customWidth="1"/>
    <col min="9458" max="9459" width="9.453125" style="116" customWidth="1"/>
    <col min="9460" max="9460" width="8.7265625" style="116" customWidth="1"/>
    <col min="9461" max="9704" width="8" style="116"/>
    <col min="9705" max="9705" width="3.36328125" style="116" customWidth="1"/>
    <col min="9706" max="9706" width="8.36328125" style="116" customWidth="1"/>
    <col min="9707" max="9707" width="7" style="116" customWidth="1"/>
    <col min="9708" max="9708" width="5" style="116" customWidth="1"/>
    <col min="9709" max="9709" width="19.36328125" style="116" customWidth="1"/>
    <col min="9710" max="9710" width="5.26953125" style="116" bestFit="1" customWidth="1"/>
    <col min="9711" max="9711" width="5.26953125" style="116" customWidth="1"/>
    <col min="9712" max="9712" width="6.6328125" style="116" customWidth="1"/>
    <col min="9713" max="9713" width="6.90625" style="116" customWidth="1"/>
    <col min="9714" max="9715" width="9.453125" style="116" customWidth="1"/>
    <col min="9716" max="9716" width="8.7265625" style="116" customWidth="1"/>
    <col min="9717" max="9960" width="8" style="116"/>
    <col min="9961" max="9961" width="3.36328125" style="116" customWidth="1"/>
    <col min="9962" max="9962" width="8.36328125" style="116" customWidth="1"/>
    <col min="9963" max="9963" width="7" style="116" customWidth="1"/>
    <col min="9964" max="9964" width="5" style="116" customWidth="1"/>
    <col min="9965" max="9965" width="19.36328125" style="116" customWidth="1"/>
    <col min="9966" max="9966" width="5.26953125" style="116" bestFit="1" customWidth="1"/>
    <col min="9967" max="9967" width="5.26953125" style="116" customWidth="1"/>
    <col min="9968" max="9968" width="6.6328125" style="116" customWidth="1"/>
    <col min="9969" max="9969" width="6.90625" style="116" customWidth="1"/>
    <col min="9970" max="9971" width="9.453125" style="116" customWidth="1"/>
    <col min="9972" max="9972" width="8.7265625" style="116" customWidth="1"/>
    <col min="9973" max="10216" width="8" style="116"/>
    <col min="10217" max="10217" width="3.36328125" style="116" customWidth="1"/>
    <col min="10218" max="10218" width="8.36328125" style="116" customWidth="1"/>
    <col min="10219" max="10219" width="7" style="116" customWidth="1"/>
    <col min="10220" max="10220" width="5" style="116" customWidth="1"/>
    <col min="10221" max="10221" width="19.36328125" style="116" customWidth="1"/>
    <col min="10222" max="10222" width="5.26953125" style="116" bestFit="1" customWidth="1"/>
    <col min="10223" max="10223" width="5.26953125" style="116" customWidth="1"/>
    <col min="10224" max="10224" width="6.6328125" style="116" customWidth="1"/>
    <col min="10225" max="10225" width="6.90625" style="116" customWidth="1"/>
    <col min="10226" max="10227" width="9.453125" style="116" customWidth="1"/>
    <col min="10228" max="10228" width="8.7265625" style="116" customWidth="1"/>
    <col min="10229" max="10472" width="8" style="116"/>
    <col min="10473" max="10473" width="3.36328125" style="116" customWidth="1"/>
    <col min="10474" max="10474" width="8.36328125" style="116" customWidth="1"/>
    <col min="10475" max="10475" width="7" style="116" customWidth="1"/>
    <col min="10476" max="10476" width="5" style="116" customWidth="1"/>
    <col min="10477" max="10477" width="19.36328125" style="116" customWidth="1"/>
    <col min="10478" max="10478" width="5.26953125" style="116" bestFit="1" customWidth="1"/>
    <col min="10479" max="10479" width="5.26953125" style="116" customWidth="1"/>
    <col min="10480" max="10480" width="6.6328125" style="116" customWidth="1"/>
    <col min="10481" max="10481" width="6.90625" style="116" customWidth="1"/>
    <col min="10482" max="10483" width="9.453125" style="116" customWidth="1"/>
    <col min="10484" max="10484" width="8.7265625" style="116" customWidth="1"/>
    <col min="10485" max="10728" width="8" style="116"/>
    <col min="10729" max="10729" width="3.36328125" style="116" customWidth="1"/>
    <col min="10730" max="10730" width="8.36328125" style="116" customWidth="1"/>
    <col min="10731" max="10731" width="7" style="116" customWidth="1"/>
    <col min="10732" max="10732" width="5" style="116" customWidth="1"/>
    <col min="10733" max="10733" width="19.36328125" style="116" customWidth="1"/>
    <col min="10734" max="10734" width="5.26953125" style="116" bestFit="1" customWidth="1"/>
    <col min="10735" max="10735" width="5.26953125" style="116" customWidth="1"/>
    <col min="10736" max="10736" width="6.6328125" style="116" customWidth="1"/>
    <col min="10737" max="10737" width="6.90625" style="116" customWidth="1"/>
    <col min="10738" max="10739" width="9.453125" style="116" customWidth="1"/>
    <col min="10740" max="10740" width="8.7265625" style="116" customWidth="1"/>
    <col min="10741" max="10984" width="8" style="116"/>
    <col min="10985" max="10985" width="3.36328125" style="116" customWidth="1"/>
    <col min="10986" max="10986" width="8.36328125" style="116" customWidth="1"/>
    <col min="10987" max="10987" width="7" style="116" customWidth="1"/>
    <col min="10988" max="10988" width="5" style="116" customWidth="1"/>
    <col min="10989" max="10989" width="19.36328125" style="116" customWidth="1"/>
    <col min="10990" max="10990" width="5.26953125" style="116" bestFit="1" customWidth="1"/>
    <col min="10991" max="10991" width="5.26953125" style="116" customWidth="1"/>
    <col min="10992" max="10992" width="6.6328125" style="116" customWidth="1"/>
    <col min="10993" max="10993" width="6.90625" style="116" customWidth="1"/>
    <col min="10994" max="10995" width="9.453125" style="116" customWidth="1"/>
    <col min="10996" max="10996" width="8.7265625" style="116" customWidth="1"/>
    <col min="10997" max="11240" width="8" style="116"/>
    <col min="11241" max="11241" width="3.36328125" style="116" customWidth="1"/>
    <col min="11242" max="11242" width="8.36328125" style="116" customWidth="1"/>
    <col min="11243" max="11243" width="7" style="116" customWidth="1"/>
    <col min="11244" max="11244" width="5" style="116" customWidth="1"/>
    <col min="11245" max="11245" width="19.36328125" style="116" customWidth="1"/>
    <col min="11246" max="11246" width="5.26953125" style="116" bestFit="1" customWidth="1"/>
    <col min="11247" max="11247" width="5.26953125" style="116" customWidth="1"/>
    <col min="11248" max="11248" width="6.6328125" style="116" customWidth="1"/>
    <col min="11249" max="11249" width="6.90625" style="116" customWidth="1"/>
    <col min="11250" max="11251" width="9.453125" style="116" customWidth="1"/>
    <col min="11252" max="11252" width="8.7265625" style="116" customWidth="1"/>
    <col min="11253" max="11496" width="8" style="116"/>
    <col min="11497" max="11497" width="3.36328125" style="116" customWidth="1"/>
    <col min="11498" max="11498" width="8.36328125" style="116" customWidth="1"/>
    <col min="11499" max="11499" width="7" style="116" customWidth="1"/>
    <col min="11500" max="11500" width="5" style="116" customWidth="1"/>
    <col min="11501" max="11501" width="19.36328125" style="116" customWidth="1"/>
    <col min="11502" max="11502" width="5.26953125" style="116" bestFit="1" customWidth="1"/>
    <col min="11503" max="11503" width="5.26953125" style="116" customWidth="1"/>
    <col min="11504" max="11504" width="6.6328125" style="116" customWidth="1"/>
    <col min="11505" max="11505" width="6.90625" style="116" customWidth="1"/>
    <col min="11506" max="11507" width="9.453125" style="116" customWidth="1"/>
    <col min="11508" max="11508" width="8.7265625" style="116" customWidth="1"/>
    <col min="11509" max="11752" width="8" style="116"/>
    <col min="11753" max="11753" width="3.36328125" style="116" customWidth="1"/>
    <col min="11754" max="11754" width="8.36328125" style="116" customWidth="1"/>
    <col min="11755" max="11755" width="7" style="116" customWidth="1"/>
    <col min="11756" max="11756" width="5" style="116" customWidth="1"/>
    <col min="11757" max="11757" width="19.36328125" style="116" customWidth="1"/>
    <col min="11758" max="11758" width="5.26953125" style="116" bestFit="1" customWidth="1"/>
    <col min="11759" max="11759" width="5.26953125" style="116" customWidth="1"/>
    <col min="11760" max="11760" width="6.6328125" style="116" customWidth="1"/>
    <col min="11761" max="11761" width="6.90625" style="116" customWidth="1"/>
    <col min="11762" max="11763" width="9.453125" style="116" customWidth="1"/>
    <col min="11764" max="11764" width="8.7265625" style="116" customWidth="1"/>
    <col min="11765" max="12008" width="8" style="116"/>
    <col min="12009" max="12009" width="3.36328125" style="116" customWidth="1"/>
    <col min="12010" max="12010" width="8.36328125" style="116" customWidth="1"/>
    <col min="12011" max="12011" width="7" style="116" customWidth="1"/>
    <col min="12012" max="12012" width="5" style="116" customWidth="1"/>
    <col min="12013" max="12013" width="19.36328125" style="116" customWidth="1"/>
    <col min="12014" max="12014" width="5.26953125" style="116" bestFit="1" customWidth="1"/>
    <col min="12015" max="12015" width="5.26953125" style="116" customWidth="1"/>
    <col min="12016" max="12016" width="6.6328125" style="116" customWidth="1"/>
    <col min="12017" max="12017" width="6.90625" style="116" customWidth="1"/>
    <col min="12018" max="12019" width="9.453125" style="116" customWidth="1"/>
    <col min="12020" max="12020" width="8.7265625" style="116" customWidth="1"/>
    <col min="12021" max="12264" width="8" style="116"/>
    <col min="12265" max="12265" width="3.36328125" style="116" customWidth="1"/>
    <col min="12266" max="12266" width="8.36328125" style="116" customWidth="1"/>
    <col min="12267" max="12267" width="7" style="116" customWidth="1"/>
    <col min="12268" max="12268" width="5" style="116" customWidth="1"/>
    <col min="12269" max="12269" width="19.36328125" style="116" customWidth="1"/>
    <col min="12270" max="12270" width="5.26953125" style="116" bestFit="1" customWidth="1"/>
    <col min="12271" max="12271" width="5.26953125" style="116" customWidth="1"/>
    <col min="12272" max="12272" width="6.6328125" style="116" customWidth="1"/>
    <col min="12273" max="12273" width="6.90625" style="116" customWidth="1"/>
    <col min="12274" max="12275" width="9.453125" style="116" customWidth="1"/>
    <col min="12276" max="12276" width="8.7265625" style="116" customWidth="1"/>
    <col min="12277" max="12520" width="8" style="116"/>
    <col min="12521" max="12521" width="3.36328125" style="116" customWidth="1"/>
    <col min="12522" max="12522" width="8.36328125" style="116" customWidth="1"/>
    <col min="12523" max="12523" width="7" style="116" customWidth="1"/>
    <col min="12524" max="12524" width="5" style="116" customWidth="1"/>
    <col min="12525" max="12525" width="19.36328125" style="116" customWidth="1"/>
    <col min="12526" max="12526" width="5.26953125" style="116" bestFit="1" customWidth="1"/>
    <col min="12527" max="12527" width="5.26953125" style="116" customWidth="1"/>
    <col min="12528" max="12528" width="6.6328125" style="116" customWidth="1"/>
    <col min="12529" max="12529" width="6.90625" style="116" customWidth="1"/>
    <col min="12530" max="12531" width="9.453125" style="116" customWidth="1"/>
    <col min="12532" max="12532" width="8.7265625" style="116" customWidth="1"/>
    <col min="12533" max="12776" width="8" style="116"/>
    <col min="12777" max="12777" width="3.36328125" style="116" customWidth="1"/>
    <col min="12778" max="12778" width="8.36328125" style="116" customWidth="1"/>
    <col min="12779" max="12779" width="7" style="116" customWidth="1"/>
    <col min="12780" max="12780" width="5" style="116" customWidth="1"/>
    <col min="12781" max="12781" width="19.36328125" style="116" customWidth="1"/>
    <col min="12782" max="12782" width="5.26953125" style="116" bestFit="1" customWidth="1"/>
    <col min="12783" max="12783" width="5.26953125" style="116" customWidth="1"/>
    <col min="12784" max="12784" width="6.6328125" style="116" customWidth="1"/>
    <col min="12785" max="12785" width="6.90625" style="116" customWidth="1"/>
    <col min="12786" max="12787" width="9.453125" style="116" customWidth="1"/>
    <col min="12788" max="12788" width="8.7265625" style="116" customWidth="1"/>
    <col min="12789" max="13032" width="8" style="116"/>
    <col min="13033" max="13033" width="3.36328125" style="116" customWidth="1"/>
    <col min="13034" max="13034" width="8.36328125" style="116" customWidth="1"/>
    <col min="13035" max="13035" width="7" style="116" customWidth="1"/>
    <col min="13036" max="13036" width="5" style="116" customWidth="1"/>
    <col min="13037" max="13037" width="19.36328125" style="116" customWidth="1"/>
    <col min="13038" max="13038" width="5.26953125" style="116" bestFit="1" customWidth="1"/>
    <col min="13039" max="13039" width="5.26953125" style="116" customWidth="1"/>
    <col min="13040" max="13040" width="6.6328125" style="116" customWidth="1"/>
    <col min="13041" max="13041" width="6.90625" style="116" customWidth="1"/>
    <col min="13042" max="13043" width="9.453125" style="116" customWidth="1"/>
    <col min="13044" max="13044" width="8.7265625" style="116" customWidth="1"/>
    <col min="13045" max="13288" width="8" style="116"/>
    <col min="13289" max="13289" width="3.36328125" style="116" customWidth="1"/>
    <col min="13290" max="13290" width="8.36328125" style="116" customWidth="1"/>
    <col min="13291" max="13291" width="7" style="116" customWidth="1"/>
    <col min="13292" max="13292" width="5" style="116" customWidth="1"/>
    <col min="13293" max="13293" width="19.36328125" style="116" customWidth="1"/>
    <col min="13294" max="13294" width="5.26953125" style="116" bestFit="1" customWidth="1"/>
    <col min="13295" max="13295" width="5.26953125" style="116" customWidth="1"/>
    <col min="13296" max="13296" width="6.6328125" style="116" customWidth="1"/>
    <col min="13297" max="13297" width="6.90625" style="116" customWidth="1"/>
    <col min="13298" max="13299" width="9.453125" style="116" customWidth="1"/>
    <col min="13300" max="13300" width="8.7265625" style="116" customWidth="1"/>
    <col min="13301" max="13544" width="8" style="116"/>
    <col min="13545" max="13545" width="3.36328125" style="116" customWidth="1"/>
    <col min="13546" max="13546" width="8.36328125" style="116" customWidth="1"/>
    <col min="13547" max="13547" width="7" style="116" customWidth="1"/>
    <col min="13548" max="13548" width="5" style="116" customWidth="1"/>
    <col min="13549" max="13549" width="19.36328125" style="116" customWidth="1"/>
    <col min="13550" max="13550" width="5.26953125" style="116" bestFit="1" customWidth="1"/>
    <col min="13551" max="13551" width="5.26953125" style="116" customWidth="1"/>
    <col min="13552" max="13552" width="6.6328125" style="116" customWidth="1"/>
    <col min="13553" max="13553" width="6.90625" style="116" customWidth="1"/>
    <col min="13554" max="13555" width="9.453125" style="116" customWidth="1"/>
    <col min="13556" max="13556" width="8.7265625" style="116" customWidth="1"/>
    <col min="13557" max="13800" width="8" style="116"/>
    <col min="13801" max="13801" width="3.36328125" style="116" customWidth="1"/>
    <col min="13802" max="13802" width="8.36328125" style="116" customWidth="1"/>
    <col min="13803" max="13803" width="7" style="116" customWidth="1"/>
    <col min="13804" max="13804" width="5" style="116" customWidth="1"/>
    <col min="13805" max="13805" width="19.36328125" style="116" customWidth="1"/>
    <col min="13806" max="13806" width="5.26953125" style="116" bestFit="1" customWidth="1"/>
    <col min="13807" max="13807" width="5.26953125" style="116" customWidth="1"/>
    <col min="13808" max="13808" width="6.6328125" style="116" customWidth="1"/>
    <col min="13809" max="13809" width="6.90625" style="116" customWidth="1"/>
    <col min="13810" max="13811" width="9.453125" style="116" customWidth="1"/>
    <col min="13812" max="13812" width="8.7265625" style="116" customWidth="1"/>
    <col min="13813" max="14056" width="8" style="116"/>
    <col min="14057" max="14057" width="3.36328125" style="116" customWidth="1"/>
    <col min="14058" max="14058" width="8.36328125" style="116" customWidth="1"/>
    <col min="14059" max="14059" width="7" style="116" customWidth="1"/>
    <col min="14060" max="14060" width="5" style="116" customWidth="1"/>
    <col min="14061" max="14061" width="19.36328125" style="116" customWidth="1"/>
    <col min="14062" max="14062" width="5.26953125" style="116" bestFit="1" customWidth="1"/>
    <col min="14063" max="14063" width="5.26953125" style="116" customWidth="1"/>
    <col min="14064" max="14064" width="6.6328125" style="116" customWidth="1"/>
    <col min="14065" max="14065" width="6.90625" style="116" customWidth="1"/>
    <col min="14066" max="14067" width="9.453125" style="116" customWidth="1"/>
    <col min="14068" max="14068" width="8.7265625" style="116" customWidth="1"/>
    <col min="14069" max="14312" width="8" style="116"/>
    <col min="14313" max="14313" width="3.36328125" style="116" customWidth="1"/>
    <col min="14314" max="14314" width="8.36328125" style="116" customWidth="1"/>
    <col min="14315" max="14315" width="7" style="116" customWidth="1"/>
    <col min="14316" max="14316" width="5" style="116" customWidth="1"/>
    <col min="14317" max="14317" width="19.36328125" style="116" customWidth="1"/>
    <col min="14318" max="14318" width="5.26953125" style="116" bestFit="1" customWidth="1"/>
    <col min="14319" max="14319" width="5.26953125" style="116" customWidth="1"/>
    <col min="14320" max="14320" width="6.6328125" style="116" customWidth="1"/>
    <col min="14321" max="14321" width="6.90625" style="116" customWidth="1"/>
    <col min="14322" max="14323" width="9.453125" style="116" customWidth="1"/>
    <col min="14324" max="14324" width="8.7265625" style="116" customWidth="1"/>
    <col min="14325" max="14568" width="8" style="116"/>
    <col min="14569" max="14569" width="3.36328125" style="116" customWidth="1"/>
    <col min="14570" max="14570" width="8.36328125" style="116" customWidth="1"/>
    <col min="14571" max="14571" width="7" style="116" customWidth="1"/>
    <col min="14572" max="14572" width="5" style="116" customWidth="1"/>
    <col min="14573" max="14573" width="19.36328125" style="116" customWidth="1"/>
    <col min="14574" max="14574" width="5.26953125" style="116" bestFit="1" customWidth="1"/>
    <col min="14575" max="14575" width="5.26953125" style="116" customWidth="1"/>
    <col min="14576" max="14576" width="6.6328125" style="116" customWidth="1"/>
    <col min="14577" max="14577" width="6.90625" style="116" customWidth="1"/>
    <col min="14578" max="14579" width="9.453125" style="116" customWidth="1"/>
    <col min="14580" max="14580" width="8.7265625" style="116" customWidth="1"/>
    <col min="14581" max="14824" width="8" style="116"/>
    <col min="14825" max="14825" width="3.36328125" style="116" customWidth="1"/>
    <col min="14826" max="14826" width="8.36328125" style="116" customWidth="1"/>
    <col min="14827" max="14827" width="7" style="116" customWidth="1"/>
    <col min="14828" max="14828" width="5" style="116" customWidth="1"/>
    <col min="14829" max="14829" width="19.36328125" style="116" customWidth="1"/>
    <col min="14830" max="14830" width="5.26953125" style="116" bestFit="1" customWidth="1"/>
    <col min="14831" max="14831" width="5.26953125" style="116" customWidth="1"/>
    <col min="14832" max="14832" width="6.6328125" style="116" customWidth="1"/>
    <col min="14833" max="14833" width="6.90625" style="116" customWidth="1"/>
    <col min="14834" max="14835" width="9.453125" style="116" customWidth="1"/>
    <col min="14836" max="14836" width="8.7265625" style="116" customWidth="1"/>
    <col min="14837" max="15080" width="8" style="116"/>
    <col min="15081" max="15081" width="3.36328125" style="116" customWidth="1"/>
    <col min="15082" max="15082" width="8.36328125" style="116" customWidth="1"/>
    <col min="15083" max="15083" width="7" style="116" customWidth="1"/>
    <col min="15084" max="15084" width="5" style="116" customWidth="1"/>
    <col min="15085" max="15085" width="19.36328125" style="116" customWidth="1"/>
    <col min="15086" max="15086" width="5.26953125" style="116" bestFit="1" customWidth="1"/>
    <col min="15087" max="15087" width="5.26953125" style="116" customWidth="1"/>
    <col min="15088" max="15088" width="6.6328125" style="116" customWidth="1"/>
    <col min="15089" max="15089" width="6.90625" style="116" customWidth="1"/>
    <col min="15090" max="15091" width="9.453125" style="116" customWidth="1"/>
    <col min="15092" max="15092" width="8.7265625" style="116" customWidth="1"/>
    <col min="15093" max="15336" width="8" style="116"/>
    <col min="15337" max="15337" width="3.36328125" style="116" customWidth="1"/>
    <col min="15338" max="15338" width="8.36328125" style="116" customWidth="1"/>
    <col min="15339" max="15339" width="7" style="116" customWidth="1"/>
    <col min="15340" max="15340" width="5" style="116" customWidth="1"/>
    <col min="15341" max="15341" width="19.36328125" style="116" customWidth="1"/>
    <col min="15342" max="15342" width="5.26953125" style="116" bestFit="1" customWidth="1"/>
    <col min="15343" max="15343" width="5.26953125" style="116" customWidth="1"/>
    <col min="15344" max="15344" width="6.6328125" style="116" customWidth="1"/>
    <col min="15345" max="15345" width="6.90625" style="116" customWidth="1"/>
    <col min="15346" max="15347" width="9.453125" style="116" customWidth="1"/>
    <col min="15348" max="15348" width="8.7265625" style="116" customWidth="1"/>
    <col min="15349" max="15592" width="8" style="116"/>
    <col min="15593" max="15593" width="3.36328125" style="116" customWidth="1"/>
    <col min="15594" max="15594" width="8.36328125" style="116" customWidth="1"/>
    <col min="15595" max="15595" width="7" style="116" customWidth="1"/>
    <col min="15596" max="15596" width="5" style="116" customWidth="1"/>
    <col min="15597" max="15597" width="19.36328125" style="116" customWidth="1"/>
    <col min="15598" max="15598" width="5.26953125" style="116" bestFit="1" customWidth="1"/>
    <col min="15599" max="15599" width="5.26953125" style="116" customWidth="1"/>
    <col min="15600" max="15600" width="6.6328125" style="116" customWidth="1"/>
    <col min="15601" max="15601" width="6.90625" style="116" customWidth="1"/>
    <col min="15602" max="15603" width="9.453125" style="116" customWidth="1"/>
    <col min="15604" max="15604" width="8.7265625" style="116" customWidth="1"/>
    <col min="15605" max="15848" width="8" style="116"/>
    <col min="15849" max="15849" width="3.36328125" style="116" customWidth="1"/>
    <col min="15850" max="15850" width="8.36328125" style="116" customWidth="1"/>
    <col min="15851" max="15851" width="7" style="116" customWidth="1"/>
    <col min="15852" max="15852" width="5" style="116" customWidth="1"/>
    <col min="15853" max="15853" width="19.36328125" style="116" customWidth="1"/>
    <col min="15854" max="15854" width="5.26953125" style="116" bestFit="1" customWidth="1"/>
    <col min="15855" max="15855" width="5.26953125" style="116" customWidth="1"/>
    <col min="15856" max="15856" width="6.6328125" style="116" customWidth="1"/>
    <col min="15857" max="15857" width="6.90625" style="116" customWidth="1"/>
    <col min="15858" max="15859" width="9.453125" style="116" customWidth="1"/>
    <col min="15860" max="15860" width="8.7265625" style="116" customWidth="1"/>
    <col min="15861" max="16104" width="8" style="116"/>
    <col min="16105" max="16105" width="3.36328125" style="116" customWidth="1"/>
    <col min="16106" max="16106" width="8.36328125" style="116" customWidth="1"/>
    <col min="16107" max="16107" width="7" style="116" customWidth="1"/>
    <col min="16108" max="16108" width="5" style="116" customWidth="1"/>
    <col min="16109" max="16109" width="19.36328125" style="116" customWidth="1"/>
    <col min="16110" max="16110" width="5.26953125" style="116" bestFit="1" customWidth="1"/>
    <col min="16111" max="16111" width="5.26953125" style="116" customWidth="1"/>
    <col min="16112" max="16112" width="6.6328125" style="116" customWidth="1"/>
    <col min="16113" max="16113" width="6.90625" style="116" customWidth="1"/>
    <col min="16114" max="16115" width="9.453125" style="116" customWidth="1"/>
    <col min="16116" max="16116" width="8.7265625" style="116" customWidth="1"/>
    <col min="16117" max="16384" width="8" style="116"/>
  </cols>
  <sheetData>
    <row r="1" spans="1:17" s="136" customFormat="1" ht="52.5" customHeight="1">
      <c r="A1" s="521" t="s">
        <v>95</v>
      </c>
      <c r="B1" s="521"/>
      <c r="C1" s="521"/>
      <c r="D1" s="521"/>
      <c r="E1" s="521"/>
      <c r="F1" s="521"/>
      <c r="G1" s="521"/>
      <c r="H1" s="521"/>
      <c r="I1" s="521"/>
      <c r="J1" s="521"/>
      <c r="K1" s="521"/>
      <c r="L1" s="521"/>
      <c r="M1" s="521"/>
      <c r="N1" s="521"/>
      <c r="O1" s="177"/>
      <c r="P1" s="177"/>
      <c r="Q1" s="177"/>
    </row>
    <row r="2" spans="1:17" s="136" customFormat="1" ht="22.5" customHeight="1">
      <c r="A2" s="177"/>
      <c r="B2" s="177"/>
      <c r="C2" s="177"/>
      <c r="D2" s="177"/>
      <c r="E2" s="177"/>
      <c r="F2" s="177"/>
      <c r="G2" s="177"/>
      <c r="H2" s="177"/>
      <c r="I2" s="177"/>
      <c r="J2" s="177"/>
      <c r="K2" s="177"/>
      <c r="L2" s="177"/>
      <c r="M2" s="177"/>
      <c r="N2" s="177"/>
      <c r="O2" s="177"/>
      <c r="P2" s="177"/>
      <c r="Q2" s="177"/>
    </row>
    <row r="3" spans="1:17" ht="27.75" customHeight="1">
      <c r="A3" s="137" t="s">
        <v>1695</v>
      </c>
      <c r="B3" s="137"/>
      <c r="C3" s="137"/>
      <c r="D3" s="137"/>
      <c r="E3" s="138"/>
      <c r="F3" s="522"/>
      <c r="G3" s="522"/>
      <c r="H3" s="522"/>
      <c r="I3" s="522"/>
      <c r="J3" s="139"/>
      <c r="K3" s="138"/>
      <c r="L3" s="138"/>
      <c r="M3" s="138"/>
      <c r="N3" s="138"/>
      <c r="O3" s="138"/>
      <c r="P3" s="138"/>
      <c r="Q3" s="138"/>
    </row>
    <row r="4" spans="1:17" ht="18" customHeight="1">
      <c r="A4" s="137"/>
      <c r="B4" s="523"/>
      <c r="C4" s="523"/>
      <c r="D4" s="523"/>
      <c r="E4" s="523"/>
      <c r="F4" s="523"/>
      <c r="G4" s="523"/>
      <c r="H4" s="523"/>
      <c r="I4" s="523"/>
      <c r="J4" s="523"/>
      <c r="K4" s="523"/>
      <c r="L4" s="140" t="s">
        <v>1032</v>
      </c>
      <c r="M4" s="524" t="s">
        <v>1125</v>
      </c>
      <c r="N4" s="524"/>
      <c r="O4" s="91"/>
      <c r="P4" s="91"/>
      <c r="Q4" s="91"/>
    </row>
    <row r="5" spans="1:17" ht="18.75" customHeight="1" thickBot="1">
      <c r="A5" s="137"/>
      <c r="B5" s="137"/>
      <c r="C5" s="137"/>
      <c r="D5" s="137"/>
      <c r="E5" s="138"/>
      <c r="F5" s="141"/>
      <c r="G5" s="138"/>
      <c r="H5" s="138"/>
      <c r="I5" s="138"/>
      <c r="J5" s="138"/>
      <c r="K5" s="138"/>
      <c r="L5" s="138"/>
      <c r="M5" s="138"/>
      <c r="N5" s="138"/>
      <c r="O5" s="138"/>
      <c r="P5" s="138"/>
      <c r="Q5" s="138"/>
    </row>
    <row r="6" spans="1:17" s="142" customFormat="1" ht="18" customHeight="1">
      <c r="A6" s="533"/>
      <c r="B6" s="531" t="s">
        <v>0</v>
      </c>
      <c r="C6" s="531" t="s">
        <v>1</v>
      </c>
      <c r="D6" s="531"/>
      <c r="E6" s="531" t="s">
        <v>2</v>
      </c>
      <c r="F6" s="531" t="s">
        <v>3</v>
      </c>
      <c r="G6" s="531" t="s">
        <v>4</v>
      </c>
      <c r="H6" s="529" t="s">
        <v>5</v>
      </c>
      <c r="I6" s="529" t="s">
        <v>1160</v>
      </c>
      <c r="J6" s="531" t="s">
        <v>6</v>
      </c>
      <c r="K6" s="543" t="s">
        <v>49</v>
      </c>
      <c r="L6" s="531" t="s">
        <v>54</v>
      </c>
      <c r="M6" s="531" t="s">
        <v>22</v>
      </c>
      <c r="N6" s="546" t="s">
        <v>7</v>
      </c>
      <c r="O6" s="535" t="s">
        <v>157</v>
      </c>
      <c r="P6" s="538" t="s">
        <v>138</v>
      </c>
      <c r="Q6" s="541" t="s">
        <v>52</v>
      </c>
    </row>
    <row r="7" spans="1:17" s="142" customFormat="1" ht="13.5" customHeight="1">
      <c r="A7" s="534"/>
      <c r="B7" s="532"/>
      <c r="C7" s="532"/>
      <c r="D7" s="532"/>
      <c r="E7" s="532"/>
      <c r="F7" s="532"/>
      <c r="G7" s="532"/>
      <c r="H7" s="530"/>
      <c r="I7" s="530"/>
      <c r="J7" s="532"/>
      <c r="K7" s="544"/>
      <c r="L7" s="532"/>
      <c r="M7" s="532"/>
      <c r="N7" s="547"/>
      <c r="O7" s="536"/>
      <c r="P7" s="539"/>
      <c r="Q7" s="542"/>
    </row>
    <row r="8" spans="1:17" s="142" customFormat="1">
      <c r="A8" s="534"/>
      <c r="B8" s="532"/>
      <c r="C8" s="532"/>
      <c r="D8" s="532"/>
      <c r="E8" s="532"/>
      <c r="F8" s="532"/>
      <c r="G8" s="532"/>
      <c r="H8" s="530"/>
      <c r="I8" s="530"/>
      <c r="J8" s="532"/>
      <c r="K8" s="545"/>
      <c r="L8" s="532"/>
      <c r="M8" s="532"/>
      <c r="N8" s="547"/>
      <c r="O8" s="537"/>
      <c r="P8" s="540"/>
      <c r="Q8" s="542"/>
    </row>
    <row r="9" spans="1:17" s="153" customFormat="1" ht="24" customHeight="1">
      <c r="A9" s="49">
        <v>1</v>
      </c>
      <c r="B9" s="15" t="s">
        <v>8</v>
      </c>
      <c r="C9" s="143" t="s">
        <v>35</v>
      </c>
      <c r="D9" s="144" t="s">
        <v>36</v>
      </c>
      <c r="E9" s="145" t="s">
        <v>65</v>
      </c>
      <c r="F9" s="146" t="s">
        <v>37</v>
      </c>
      <c r="G9" s="147">
        <v>50</v>
      </c>
      <c r="H9" s="148" t="s">
        <v>38</v>
      </c>
      <c r="I9" s="148" t="s">
        <v>38</v>
      </c>
      <c r="J9" s="149"/>
      <c r="K9" s="150"/>
      <c r="L9" s="150">
        <v>41365</v>
      </c>
      <c r="M9" s="150"/>
      <c r="N9" s="213"/>
      <c r="O9" s="214"/>
      <c r="P9" s="152" t="s">
        <v>139</v>
      </c>
      <c r="Q9" s="171" t="s">
        <v>53</v>
      </c>
    </row>
    <row r="10" spans="1:17" s="153" customFormat="1" ht="23.15" customHeight="1">
      <c r="A10" s="49">
        <v>2</v>
      </c>
      <c r="B10" s="15" t="s">
        <v>1137</v>
      </c>
      <c r="C10" s="143" t="s">
        <v>39</v>
      </c>
      <c r="D10" s="144" t="s">
        <v>36</v>
      </c>
      <c r="E10" s="145" t="s">
        <v>66</v>
      </c>
      <c r="F10" s="146" t="s">
        <v>40</v>
      </c>
      <c r="G10" s="147">
        <v>40</v>
      </c>
      <c r="H10" s="148" t="s">
        <v>38</v>
      </c>
      <c r="I10" s="148" t="s">
        <v>38</v>
      </c>
      <c r="J10" s="149"/>
      <c r="K10" s="150"/>
      <c r="L10" s="150">
        <v>42095</v>
      </c>
      <c r="M10" s="150"/>
      <c r="N10" s="213"/>
      <c r="O10" s="215"/>
      <c r="P10" s="152" t="s">
        <v>139</v>
      </c>
      <c r="Q10" s="171" t="s">
        <v>53</v>
      </c>
    </row>
    <row r="11" spans="1:17" s="153" customFormat="1" ht="23.15" customHeight="1">
      <c r="A11" s="49">
        <v>3</v>
      </c>
      <c r="B11" s="15" t="s">
        <v>1139</v>
      </c>
      <c r="C11" s="143" t="s">
        <v>39</v>
      </c>
      <c r="D11" s="144" t="s">
        <v>36</v>
      </c>
      <c r="E11" s="145" t="s">
        <v>67</v>
      </c>
      <c r="F11" s="146" t="s">
        <v>18</v>
      </c>
      <c r="G11" s="147">
        <v>40</v>
      </c>
      <c r="H11" s="148" t="s">
        <v>38</v>
      </c>
      <c r="I11" s="148" t="s">
        <v>38</v>
      </c>
      <c r="J11" s="149"/>
      <c r="K11" s="150"/>
      <c r="L11" s="150">
        <v>42461</v>
      </c>
      <c r="M11" s="150"/>
      <c r="N11" s="213"/>
      <c r="O11" s="215" t="s">
        <v>156</v>
      </c>
      <c r="P11" s="152" t="s">
        <v>139</v>
      </c>
      <c r="Q11" s="171" t="s">
        <v>53</v>
      </c>
    </row>
    <row r="12" spans="1:17" s="153" customFormat="1" ht="23.15" customHeight="1">
      <c r="A12" s="49">
        <v>4</v>
      </c>
      <c r="B12" s="15" t="s">
        <v>1139</v>
      </c>
      <c r="C12" s="143" t="s">
        <v>39</v>
      </c>
      <c r="D12" s="144" t="s">
        <v>36</v>
      </c>
      <c r="E12" s="145" t="s">
        <v>68</v>
      </c>
      <c r="F12" s="146" t="s">
        <v>18</v>
      </c>
      <c r="G12" s="147">
        <v>40</v>
      </c>
      <c r="H12" s="148" t="s">
        <v>38</v>
      </c>
      <c r="I12" s="148" t="s">
        <v>38</v>
      </c>
      <c r="J12" s="149"/>
      <c r="K12" s="150"/>
      <c r="L12" s="150">
        <v>42461</v>
      </c>
      <c r="M12" s="150"/>
      <c r="N12" s="213"/>
      <c r="O12" s="215"/>
      <c r="P12" s="152" t="s">
        <v>139</v>
      </c>
      <c r="Q12" s="171" t="s">
        <v>53</v>
      </c>
    </row>
    <row r="13" spans="1:17" s="153" customFormat="1" ht="23.15" customHeight="1">
      <c r="A13" s="49">
        <v>5</v>
      </c>
      <c r="B13" s="15" t="s">
        <v>1139</v>
      </c>
      <c r="C13" s="143" t="s">
        <v>39</v>
      </c>
      <c r="D13" s="144" t="s">
        <v>36</v>
      </c>
      <c r="E13" s="145" t="s">
        <v>69</v>
      </c>
      <c r="F13" s="146" t="s">
        <v>18</v>
      </c>
      <c r="G13" s="147">
        <v>40</v>
      </c>
      <c r="H13" s="148" t="s">
        <v>38</v>
      </c>
      <c r="I13" s="148" t="s">
        <v>38</v>
      </c>
      <c r="J13" s="149"/>
      <c r="K13" s="150"/>
      <c r="L13" s="150">
        <v>42461</v>
      </c>
      <c r="M13" s="150"/>
      <c r="N13" s="213"/>
      <c r="O13" s="215"/>
      <c r="P13" s="152" t="s">
        <v>139</v>
      </c>
      <c r="Q13" s="171" t="s">
        <v>53</v>
      </c>
    </row>
    <row r="14" spans="1:17" s="153" customFormat="1" ht="23.15" customHeight="1">
      <c r="A14" s="49">
        <v>6</v>
      </c>
      <c r="B14" s="15" t="s">
        <v>1139</v>
      </c>
      <c r="C14" s="143" t="s">
        <v>39</v>
      </c>
      <c r="D14" s="144" t="s">
        <v>36</v>
      </c>
      <c r="E14" s="145" t="s">
        <v>70</v>
      </c>
      <c r="F14" s="146" t="s">
        <v>18</v>
      </c>
      <c r="G14" s="147">
        <v>40</v>
      </c>
      <c r="H14" s="148" t="s">
        <v>38</v>
      </c>
      <c r="I14" s="148" t="s">
        <v>38</v>
      </c>
      <c r="J14" s="149"/>
      <c r="K14" s="150"/>
      <c r="L14" s="150">
        <v>42461</v>
      </c>
      <c r="M14" s="150"/>
      <c r="N14" s="213"/>
      <c r="O14" s="215"/>
      <c r="P14" s="152" t="s">
        <v>139</v>
      </c>
      <c r="Q14" s="171" t="s">
        <v>53</v>
      </c>
    </row>
    <row r="15" spans="1:17" s="153" customFormat="1" ht="23.15" customHeight="1">
      <c r="A15" s="49">
        <v>7</v>
      </c>
      <c r="B15" s="15" t="s">
        <v>1139</v>
      </c>
      <c r="C15" s="143" t="s">
        <v>39</v>
      </c>
      <c r="D15" s="144" t="s">
        <v>36</v>
      </c>
      <c r="E15" s="145" t="s">
        <v>71</v>
      </c>
      <c r="F15" s="146" t="s">
        <v>40</v>
      </c>
      <c r="G15" s="147">
        <v>40</v>
      </c>
      <c r="H15" s="148" t="s">
        <v>38</v>
      </c>
      <c r="I15" s="148" t="s">
        <v>38</v>
      </c>
      <c r="J15" s="149"/>
      <c r="K15" s="150"/>
      <c r="L15" s="150">
        <v>42461</v>
      </c>
      <c r="M15" s="150">
        <v>43251</v>
      </c>
      <c r="N15" s="213"/>
      <c r="O15" s="215"/>
      <c r="P15" s="152"/>
      <c r="Q15" s="171" t="s">
        <v>422</v>
      </c>
    </row>
    <row r="16" spans="1:17" s="153" customFormat="1" ht="23.15" customHeight="1">
      <c r="A16" s="49">
        <v>8</v>
      </c>
      <c r="B16" s="15" t="s">
        <v>1139</v>
      </c>
      <c r="C16" s="143" t="s">
        <v>39</v>
      </c>
      <c r="D16" s="144" t="s">
        <v>36</v>
      </c>
      <c r="E16" s="145" t="s">
        <v>72</v>
      </c>
      <c r="F16" s="146" t="s">
        <v>16</v>
      </c>
      <c r="G16" s="147">
        <v>40</v>
      </c>
      <c r="H16" s="148" t="s">
        <v>38</v>
      </c>
      <c r="I16" s="148" t="s">
        <v>38</v>
      </c>
      <c r="J16" s="149"/>
      <c r="K16" s="150"/>
      <c r="L16" s="150">
        <v>42461</v>
      </c>
      <c r="M16" s="150"/>
      <c r="N16" s="213"/>
      <c r="O16" s="215"/>
      <c r="P16" s="152" t="s">
        <v>139</v>
      </c>
      <c r="Q16" s="171" t="s">
        <v>53</v>
      </c>
    </row>
    <row r="17" spans="1:17" s="153" customFormat="1" ht="23.15" customHeight="1">
      <c r="A17" s="49">
        <v>9</v>
      </c>
      <c r="B17" s="15" t="s">
        <v>1139</v>
      </c>
      <c r="C17" s="143" t="s">
        <v>39</v>
      </c>
      <c r="D17" s="144" t="s">
        <v>36</v>
      </c>
      <c r="E17" s="145" t="s">
        <v>73</v>
      </c>
      <c r="F17" s="146" t="s">
        <v>18</v>
      </c>
      <c r="G17" s="147">
        <v>40</v>
      </c>
      <c r="H17" s="148" t="s">
        <v>38</v>
      </c>
      <c r="I17" s="148" t="s">
        <v>38</v>
      </c>
      <c r="J17" s="149"/>
      <c r="K17" s="150"/>
      <c r="L17" s="150">
        <v>42461</v>
      </c>
      <c r="M17" s="150">
        <v>45199</v>
      </c>
      <c r="N17" s="213" t="s">
        <v>1694</v>
      </c>
      <c r="O17" s="215"/>
      <c r="P17" s="152" t="s">
        <v>139</v>
      </c>
      <c r="Q17" s="171" t="s">
        <v>53</v>
      </c>
    </row>
    <row r="18" spans="1:17" s="153" customFormat="1" ht="23.15" customHeight="1">
      <c r="A18" s="49">
        <v>10</v>
      </c>
      <c r="B18" s="15" t="s">
        <v>1140</v>
      </c>
      <c r="C18" s="143" t="s">
        <v>55</v>
      </c>
      <c r="D18" s="144" t="s">
        <v>36</v>
      </c>
      <c r="E18" s="145" t="s">
        <v>75</v>
      </c>
      <c r="F18" s="146" t="s">
        <v>18</v>
      </c>
      <c r="G18" s="147">
        <v>40</v>
      </c>
      <c r="H18" s="148" t="s">
        <v>38</v>
      </c>
      <c r="I18" s="148" t="s">
        <v>38</v>
      </c>
      <c r="J18" s="149"/>
      <c r="K18" s="150"/>
      <c r="L18" s="150">
        <v>42461</v>
      </c>
      <c r="M18" s="150"/>
      <c r="N18" s="213"/>
      <c r="O18" s="215"/>
      <c r="P18" s="152" t="s">
        <v>140</v>
      </c>
      <c r="Q18" s="171" t="s">
        <v>53</v>
      </c>
    </row>
    <row r="19" spans="1:17" s="153" customFormat="1" ht="23.15" customHeight="1">
      <c r="A19" s="49">
        <v>11</v>
      </c>
      <c r="B19" s="15" t="s">
        <v>1140</v>
      </c>
      <c r="C19" s="143" t="s">
        <v>55</v>
      </c>
      <c r="D19" s="144" t="s">
        <v>36</v>
      </c>
      <c r="E19" s="145" t="s">
        <v>76</v>
      </c>
      <c r="F19" s="146" t="s">
        <v>18</v>
      </c>
      <c r="G19" s="147">
        <v>40</v>
      </c>
      <c r="H19" s="148" t="s">
        <v>38</v>
      </c>
      <c r="I19" s="148" t="s">
        <v>38</v>
      </c>
      <c r="J19" s="149"/>
      <c r="K19" s="150"/>
      <c r="L19" s="150">
        <v>42461</v>
      </c>
      <c r="M19" s="150"/>
      <c r="N19" s="213"/>
      <c r="O19" s="215"/>
      <c r="P19" s="152" t="s">
        <v>140</v>
      </c>
      <c r="Q19" s="171" t="s">
        <v>53</v>
      </c>
    </row>
    <row r="20" spans="1:17" s="153" customFormat="1" ht="23.15" customHeight="1">
      <c r="A20" s="49">
        <v>12</v>
      </c>
      <c r="B20" s="15" t="s">
        <v>1140</v>
      </c>
      <c r="C20" s="143" t="s">
        <v>55</v>
      </c>
      <c r="D20" s="144" t="s">
        <v>36</v>
      </c>
      <c r="E20" s="145" t="s">
        <v>77</v>
      </c>
      <c r="F20" s="146" t="s">
        <v>18</v>
      </c>
      <c r="G20" s="147">
        <v>40</v>
      </c>
      <c r="H20" s="148" t="s">
        <v>38</v>
      </c>
      <c r="I20" s="148" t="s">
        <v>38</v>
      </c>
      <c r="J20" s="149"/>
      <c r="K20" s="150"/>
      <c r="L20" s="150">
        <v>42461</v>
      </c>
      <c r="M20" s="150"/>
      <c r="N20" s="213"/>
      <c r="O20" s="215"/>
      <c r="P20" s="152" t="s">
        <v>140</v>
      </c>
      <c r="Q20" s="171" t="s">
        <v>53</v>
      </c>
    </row>
    <row r="21" spans="1:17" s="153" customFormat="1" ht="23.15" customHeight="1">
      <c r="A21" s="49">
        <v>13</v>
      </c>
      <c r="B21" s="15" t="s">
        <v>1140</v>
      </c>
      <c r="C21" s="143" t="s">
        <v>55</v>
      </c>
      <c r="D21" s="144" t="s">
        <v>36</v>
      </c>
      <c r="E21" s="145" t="s">
        <v>78</v>
      </c>
      <c r="F21" s="146" t="s">
        <v>18</v>
      </c>
      <c r="G21" s="147">
        <v>40</v>
      </c>
      <c r="H21" s="148" t="s">
        <v>38</v>
      </c>
      <c r="I21" s="148" t="s">
        <v>38</v>
      </c>
      <c r="J21" s="149"/>
      <c r="K21" s="150"/>
      <c r="L21" s="150">
        <v>42461</v>
      </c>
      <c r="M21" s="150"/>
      <c r="N21" s="213"/>
      <c r="O21" s="215"/>
      <c r="P21" s="152" t="s">
        <v>140</v>
      </c>
      <c r="Q21" s="171" t="s">
        <v>53</v>
      </c>
    </row>
    <row r="22" spans="1:17" s="153" customFormat="1" ht="23.15" customHeight="1">
      <c r="A22" s="49">
        <v>14</v>
      </c>
      <c r="B22" s="15" t="s">
        <v>1140</v>
      </c>
      <c r="C22" s="143" t="s">
        <v>55</v>
      </c>
      <c r="D22" s="144" t="s">
        <v>36</v>
      </c>
      <c r="E22" s="145" t="s">
        <v>79</v>
      </c>
      <c r="F22" s="146" t="s">
        <v>18</v>
      </c>
      <c r="G22" s="147">
        <v>40</v>
      </c>
      <c r="H22" s="148" t="s">
        <v>38</v>
      </c>
      <c r="I22" s="148" t="s">
        <v>38</v>
      </c>
      <c r="J22" s="149"/>
      <c r="K22" s="150"/>
      <c r="L22" s="150">
        <v>42461</v>
      </c>
      <c r="M22" s="150"/>
      <c r="N22" s="213"/>
      <c r="O22" s="215"/>
      <c r="P22" s="152" t="s">
        <v>140</v>
      </c>
      <c r="Q22" s="171" t="s">
        <v>53</v>
      </c>
    </row>
    <row r="23" spans="1:17" s="153" customFormat="1" ht="23.15" customHeight="1">
      <c r="A23" s="49">
        <v>15</v>
      </c>
      <c r="B23" s="15" t="s">
        <v>1140</v>
      </c>
      <c r="C23" s="143" t="s">
        <v>55</v>
      </c>
      <c r="D23" s="144" t="s">
        <v>36</v>
      </c>
      <c r="E23" s="145" t="s">
        <v>80</v>
      </c>
      <c r="F23" s="146" t="s">
        <v>18</v>
      </c>
      <c r="G23" s="147">
        <v>40</v>
      </c>
      <c r="H23" s="148" t="s">
        <v>38</v>
      </c>
      <c r="I23" s="148" t="s">
        <v>38</v>
      </c>
      <c r="J23" s="149"/>
      <c r="K23" s="150"/>
      <c r="L23" s="150">
        <v>42461</v>
      </c>
      <c r="M23" s="150"/>
      <c r="N23" s="213"/>
      <c r="O23" s="215"/>
      <c r="P23" s="152" t="s">
        <v>140</v>
      </c>
      <c r="Q23" s="171" t="s">
        <v>53</v>
      </c>
    </row>
    <row r="24" spans="1:17" s="153" customFormat="1" ht="23.15" customHeight="1">
      <c r="A24" s="49">
        <v>16</v>
      </c>
      <c r="B24" s="15" t="s">
        <v>1141</v>
      </c>
      <c r="C24" s="143" t="s">
        <v>55</v>
      </c>
      <c r="D24" s="144" t="s">
        <v>15</v>
      </c>
      <c r="E24" s="145" t="s">
        <v>81</v>
      </c>
      <c r="F24" s="146" t="s">
        <v>18</v>
      </c>
      <c r="G24" s="147">
        <v>40</v>
      </c>
      <c r="H24" s="148" t="s">
        <v>38</v>
      </c>
      <c r="I24" s="148" t="s">
        <v>38</v>
      </c>
      <c r="J24" s="149"/>
      <c r="K24" s="150"/>
      <c r="L24" s="150">
        <v>42826</v>
      </c>
      <c r="M24" s="150"/>
      <c r="N24" s="213"/>
      <c r="O24" s="215"/>
      <c r="P24" s="152" t="s">
        <v>140</v>
      </c>
      <c r="Q24" s="171" t="s">
        <v>53</v>
      </c>
    </row>
    <row r="25" spans="1:17" s="153" customFormat="1" ht="23.15" customHeight="1">
      <c r="A25" s="49">
        <v>17</v>
      </c>
      <c r="B25" s="15" t="s">
        <v>1141</v>
      </c>
      <c r="C25" s="143" t="s">
        <v>55</v>
      </c>
      <c r="D25" s="144" t="s">
        <v>20</v>
      </c>
      <c r="E25" s="145" t="s">
        <v>82</v>
      </c>
      <c r="F25" s="146" t="s">
        <v>18</v>
      </c>
      <c r="G25" s="147">
        <v>40</v>
      </c>
      <c r="H25" s="148" t="s">
        <v>38</v>
      </c>
      <c r="I25" s="148" t="s">
        <v>38</v>
      </c>
      <c r="J25" s="149"/>
      <c r="K25" s="150"/>
      <c r="L25" s="150">
        <v>42826</v>
      </c>
      <c r="M25" s="150"/>
      <c r="N25" s="213"/>
      <c r="O25" s="215"/>
      <c r="P25" s="152"/>
      <c r="Q25" s="171" t="s">
        <v>422</v>
      </c>
    </row>
    <row r="26" spans="1:17" s="153" customFormat="1" ht="23.15" customHeight="1">
      <c r="A26" s="49">
        <v>18</v>
      </c>
      <c r="B26" s="15" t="s">
        <v>1141</v>
      </c>
      <c r="C26" s="143" t="s">
        <v>55</v>
      </c>
      <c r="D26" s="144" t="s">
        <v>20</v>
      </c>
      <c r="E26" s="145" t="s">
        <v>83</v>
      </c>
      <c r="F26" s="146" t="s">
        <v>18</v>
      </c>
      <c r="G26" s="147">
        <v>40</v>
      </c>
      <c r="H26" s="148" t="s">
        <v>38</v>
      </c>
      <c r="I26" s="148" t="s">
        <v>38</v>
      </c>
      <c r="J26" s="149"/>
      <c r="K26" s="150"/>
      <c r="L26" s="150">
        <v>42826</v>
      </c>
      <c r="M26" s="150"/>
      <c r="N26" s="213"/>
      <c r="O26" s="215"/>
      <c r="P26" s="152"/>
      <c r="Q26" s="171" t="s">
        <v>422</v>
      </c>
    </row>
    <row r="27" spans="1:17" s="153" customFormat="1" ht="23.15" customHeight="1">
      <c r="A27" s="49">
        <v>19</v>
      </c>
      <c r="B27" s="15" t="s">
        <v>51</v>
      </c>
      <c r="C27" s="143" t="s">
        <v>55</v>
      </c>
      <c r="D27" s="144" t="s">
        <v>15</v>
      </c>
      <c r="E27" s="145" t="s">
        <v>84</v>
      </c>
      <c r="F27" s="146" t="s">
        <v>18</v>
      </c>
      <c r="G27" s="147">
        <v>40</v>
      </c>
      <c r="H27" s="148" t="s">
        <v>19</v>
      </c>
      <c r="I27" s="148" t="s">
        <v>19</v>
      </c>
      <c r="J27" s="149" t="s">
        <v>90</v>
      </c>
      <c r="K27" s="150">
        <v>42826</v>
      </c>
      <c r="L27" s="150">
        <v>42826</v>
      </c>
      <c r="M27" s="150"/>
      <c r="N27" s="213"/>
      <c r="O27" s="215"/>
      <c r="P27" s="152" t="s">
        <v>140</v>
      </c>
      <c r="Q27" s="171" t="s">
        <v>53</v>
      </c>
    </row>
    <row r="28" spans="1:17" s="153" customFormat="1" ht="23.15" customHeight="1">
      <c r="A28" s="49">
        <v>20</v>
      </c>
      <c r="B28" s="15" t="s">
        <v>51</v>
      </c>
      <c r="C28" s="143" t="s">
        <v>55</v>
      </c>
      <c r="D28" s="144" t="s">
        <v>15</v>
      </c>
      <c r="E28" s="145" t="s">
        <v>85</v>
      </c>
      <c r="F28" s="146" t="s">
        <v>18</v>
      </c>
      <c r="G28" s="147">
        <v>40</v>
      </c>
      <c r="H28" s="148" t="s">
        <v>19</v>
      </c>
      <c r="I28" s="148" t="s">
        <v>19</v>
      </c>
      <c r="J28" s="149"/>
      <c r="K28" s="150">
        <v>42826</v>
      </c>
      <c r="L28" s="150">
        <v>42826</v>
      </c>
      <c r="M28" s="150"/>
      <c r="N28" s="213"/>
      <c r="O28" s="215"/>
      <c r="P28" s="152" t="s">
        <v>140</v>
      </c>
      <c r="Q28" s="171" t="s">
        <v>53</v>
      </c>
    </row>
    <row r="29" spans="1:17" s="153" customFormat="1" ht="23.15" customHeight="1">
      <c r="A29" s="49">
        <v>21</v>
      </c>
      <c r="B29" s="15" t="s">
        <v>51</v>
      </c>
      <c r="C29" s="143" t="s">
        <v>55</v>
      </c>
      <c r="D29" s="144" t="s">
        <v>20</v>
      </c>
      <c r="E29" s="145" t="s">
        <v>86</v>
      </c>
      <c r="F29" s="146" t="s">
        <v>18</v>
      </c>
      <c r="G29" s="147">
        <v>40</v>
      </c>
      <c r="H29" s="148" t="s">
        <v>19</v>
      </c>
      <c r="I29" s="148" t="s">
        <v>19</v>
      </c>
      <c r="J29" s="149"/>
      <c r="K29" s="150">
        <v>42826</v>
      </c>
      <c r="L29" s="150">
        <v>42826</v>
      </c>
      <c r="M29" s="150"/>
      <c r="N29" s="213"/>
      <c r="O29" s="215"/>
      <c r="P29" s="152"/>
      <c r="Q29" s="171" t="s">
        <v>422</v>
      </c>
    </row>
    <row r="30" spans="1:17" s="153" customFormat="1" ht="23.15" customHeight="1">
      <c r="A30" s="49">
        <v>22</v>
      </c>
      <c r="B30" s="15" t="s">
        <v>9</v>
      </c>
      <c r="C30" s="143" t="s">
        <v>55</v>
      </c>
      <c r="D30" s="144" t="s">
        <v>20</v>
      </c>
      <c r="E30" s="145" t="s">
        <v>87</v>
      </c>
      <c r="F30" s="146" t="s">
        <v>18</v>
      </c>
      <c r="G30" s="147">
        <v>40</v>
      </c>
      <c r="H30" s="148" t="s">
        <v>19</v>
      </c>
      <c r="I30" s="148" t="s">
        <v>19</v>
      </c>
      <c r="J30" s="149"/>
      <c r="K30" s="150"/>
      <c r="L30" s="150">
        <v>42826</v>
      </c>
      <c r="M30" s="150"/>
      <c r="N30" s="213"/>
      <c r="O30" s="215"/>
      <c r="P30" s="152"/>
      <c r="Q30" s="171" t="s">
        <v>422</v>
      </c>
    </row>
    <row r="31" spans="1:17" s="153" customFormat="1" ht="23.15" customHeight="1">
      <c r="A31" s="49">
        <v>23</v>
      </c>
      <c r="B31" s="15" t="s">
        <v>1147</v>
      </c>
      <c r="C31" s="143" t="s">
        <v>14</v>
      </c>
      <c r="D31" s="144" t="s">
        <v>15</v>
      </c>
      <c r="E31" s="145" t="s">
        <v>87</v>
      </c>
      <c r="F31" s="146" t="s">
        <v>18</v>
      </c>
      <c r="G31" s="147">
        <v>40</v>
      </c>
      <c r="H31" s="148" t="s">
        <v>19</v>
      </c>
      <c r="I31" s="148" t="s">
        <v>19</v>
      </c>
      <c r="J31" s="149" t="s">
        <v>74</v>
      </c>
      <c r="K31" s="150"/>
      <c r="L31" s="150">
        <v>42826</v>
      </c>
      <c r="M31" s="150"/>
      <c r="N31" s="213"/>
      <c r="O31" s="215"/>
      <c r="P31" s="152" t="s">
        <v>139</v>
      </c>
      <c r="Q31" s="171" t="s">
        <v>53</v>
      </c>
    </row>
    <row r="32" spans="1:17" s="153" customFormat="1" ht="23.15" customHeight="1">
      <c r="A32" s="49">
        <v>24</v>
      </c>
      <c r="B32" s="15" t="s">
        <v>92</v>
      </c>
      <c r="C32" s="143" t="s">
        <v>39</v>
      </c>
      <c r="D32" s="144" t="s">
        <v>36</v>
      </c>
      <c r="E32" s="145" t="s">
        <v>88</v>
      </c>
      <c r="F32" s="146" t="s">
        <v>37</v>
      </c>
      <c r="G32" s="147">
        <v>40</v>
      </c>
      <c r="H32" s="148" t="s">
        <v>41</v>
      </c>
      <c r="I32" s="148" t="s">
        <v>41</v>
      </c>
      <c r="J32" s="149" t="s">
        <v>93</v>
      </c>
      <c r="K32" s="150"/>
      <c r="L32" s="150">
        <v>42826</v>
      </c>
      <c r="M32" s="150"/>
      <c r="N32" s="213"/>
      <c r="O32" s="215"/>
      <c r="P32" s="152"/>
      <c r="Q32" s="171" t="s">
        <v>422</v>
      </c>
    </row>
    <row r="33" spans="1:17" s="153" customFormat="1" ht="23.15" customHeight="1">
      <c r="A33" s="49">
        <v>25</v>
      </c>
      <c r="B33" s="15" t="s">
        <v>10</v>
      </c>
      <c r="C33" s="143" t="s">
        <v>55</v>
      </c>
      <c r="D33" s="144" t="s">
        <v>36</v>
      </c>
      <c r="E33" s="145" t="s">
        <v>89</v>
      </c>
      <c r="F33" s="146" t="s">
        <v>40</v>
      </c>
      <c r="G33" s="147">
        <v>40</v>
      </c>
      <c r="H33" s="148" t="s">
        <v>41</v>
      </c>
      <c r="I33" s="148" t="s">
        <v>41</v>
      </c>
      <c r="J33" s="149"/>
      <c r="K33" s="150"/>
      <c r="L33" s="150">
        <v>42826</v>
      </c>
      <c r="M33" s="150"/>
      <c r="N33" s="213"/>
      <c r="O33" s="215"/>
      <c r="P33" s="152"/>
      <c r="Q33" s="171" t="s">
        <v>422</v>
      </c>
    </row>
    <row r="34" spans="1:17" s="153" customFormat="1" ht="23.15" customHeight="1">
      <c r="A34" s="49">
        <v>26</v>
      </c>
      <c r="B34" s="15"/>
      <c r="C34" s="143"/>
      <c r="D34" s="144"/>
      <c r="E34" s="145"/>
      <c r="F34" s="146"/>
      <c r="G34" s="147"/>
      <c r="H34" s="148"/>
      <c r="I34" s="148"/>
      <c r="J34" s="149"/>
      <c r="K34" s="150"/>
      <c r="L34" s="150"/>
      <c r="M34" s="150"/>
      <c r="N34" s="213"/>
      <c r="O34" s="214"/>
      <c r="P34" s="152"/>
      <c r="Q34" s="171"/>
    </row>
    <row r="35" spans="1:17" s="153" customFormat="1" ht="23.15" customHeight="1">
      <c r="A35" s="49">
        <v>27</v>
      </c>
      <c r="B35" s="15"/>
      <c r="C35" s="143"/>
      <c r="D35" s="144"/>
      <c r="E35" s="145"/>
      <c r="F35" s="146"/>
      <c r="G35" s="147"/>
      <c r="H35" s="148"/>
      <c r="I35" s="148"/>
      <c r="J35" s="149"/>
      <c r="K35" s="150"/>
      <c r="L35" s="150"/>
      <c r="M35" s="150"/>
      <c r="N35" s="213"/>
      <c r="O35" s="215"/>
      <c r="P35" s="152"/>
      <c r="Q35" s="171"/>
    </row>
    <row r="36" spans="1:17" s="153" customFormat="1" ht="23.15" customHeight="1">
      <c r="A36" s="49">
        <v>28</v>
      </c>
      <c r="B36" s="15"/>
      <c r="C36" s="143"/>
      <c r="D36" s="144"/>
      <c r="E36" s="145"/>
      <c r="F36" s="146"/>
      <c r="G36" s="147"/>
      <c r="H36" s="148"/>
      <c r="I36" s="148"/>
      <c r="J36" s="149"/>
      <c r="K36" s="150"/>
      <c r="L36" s="150"/>
      <c r="M36" s="150"/>
      <c r="N36" s="213"/>
      <c r="O36" s="215"/>
      <c r="P36" s="152"/>
      <c r="Q36" s="171"/>
    </row>
    <row r="37" spans="1:17" s="153" customFormat="1" ht="23.15" customHeight="1">
      <c r="A37" s="49">
        <v>29</v>
      </c>
      <c r="B37" s="15"/>
      <c r="C37" s="143"/>
      <c r="D37" s="144"/>
      <c r="E37" s="145"/>
      <c r="F37" s="146"/>
      <c r="G37" s="147"/>
      <c r="H37" s="148"/>
      <c r="I37" s="148"/>
      <c r="J37" s="149"/>
      <c r="K37" s="150"/>
      <c r="L37" s="150"/>
      <c r="M37" s="150"/>
      <c r="N37" s="213"/>
      <c r="O37" s="215"/>
      <c r="P37" s="152"/>
      <c r="Q37" s="171"/>
    </row>
    <row r="38" spans="1:17" s="153" customFormat="1" ht="23.15" customHeight="1">
      <c r="A38" s="49">
        <v>30</v>
      </c>
      <c r="B38" s="15"/>
      <c r="C38" s="143"/>
      <c r="D38" s="144"/>
      <c r="E38" s="145"/>
      <c r="F38" s="146"/>
      <c r="G38" s="147"/>
      <c r="H38" s="148"/>
      <c r="I38" s="148"/>
      <c r="J38" s="149"/>
      <c r="K38" s="150"/>
      <c r="L38" s="150"/>
      <c r="M38" s="150"/>
      <c r="N38" s="213"/>
      <c r="O38" s="215"/>
      <c r="P38" s="152"/>
      <c r="Q38" s="171"/>
    </row>
    <row r="39" spans="1:17" s="153" customFormat="1" ht="22.5" customHeight="1" thickBot="1">
      <c r="A39" s="527" t="s">
        <v>11</v>
      </c>
      <c r="B39" s="528"/>
      <c r="C39" s="1"/>
      <c r="D39" s="2"/>
      <c r="E39" s="3"/>
      <c r="F39" s="3"/>
      <c r="G39" s="4"/>
      <c r="H39" s="3"/>
      <c r="I39" s="3"/>
      <c r="J39" s="4"/>
      <c r="K39" s="4"/>
      <c r="L39" s="5"/>
      <c r="M39" s="6"/>
      <c r="N39" s="98"/>
      <c r="O39" s="216"/>
      <c r="P39" s="154"/>
      <c r="Q39" s="172"/>
    </row>
    <row r="40" spans="1:17" ht="13.5" customHeight="1">
      <c r="A40" s="138"/>
      <c r="B40" s="525" t="s">
        <v>1126</v>
      </c>
      <c r="C40" s="525"/>
      <c r="D40" s="525"/>
      <c r="E40" s="525"/>
      <c r="F40" s="525"/>
      <c r="G40" s="525"/>
      <c r="H40" s="525"/>
      <c r="I40" s="525"/>
      <c r="J40" s="525"/>
      <c r="K40" s="525"/>
      <c r="L40" s="525"/>
      <c r="M40" s="525"/>
      <c r="N40" s="525"/>
      <c r="O40" s="525"/>
      <c r="P40" s="525"/>
      <c r="Q40" s="525"/>
    </row>
    <row r="41" spans="1:17">
      <c r="A41" s="138"/>
      <c r="B41" s="526"/>
      <c r="C41" s="526"/>
      <c r="D41" s="526"/>
      <c r="E41" s="526"/>
      <c r="F41" s="526"/>
      <c r="G41" s="526"/>
      <c r="H41" s="526"/>
      <c r="I41" s="526"/>
      <c r="J41" s="526"/>
      <c r="K41" s="526"/>
      <c r="L41" s="526"/>
      <c r="M41" s="526"/>
      <c r="N41" s="526"/>
      <c r="O41" s="526"/>
      <c r="P41" s="526"/>
      <c r="Q41" s="526"/>
    </row>
    <row r="42" spans="1:17" ht="12" customHeight="1">
      <c r="A42" s="138"/>
      <c r="B42" s="526"/>
      <c r="C42" s="526"/>
      <c r="D42" s="526"/>
      <c r="E42" s="526"/>
      <c r="F42" s="526"/>
      <c r="G42" s="526"/>
      <c r="H42" s="526"/>
      <c r="I42" s="526"/>
      <c r="J42" s="526"/>
      <c r="K42" s="526"/>
      <c r="L42" s="526"/>
      <c r="M42" s="526"/>
      <c r="N42" s="526"/>
      <c r="O42" s="526"/>
      <c r="P42" s="526"/>
      <c r="Q42" s="526"/>
    </row>
    <row r="43" spans="1:17" ht="12" customHeight="1">
      <c r="A43" s="138"/>
      <c r="B43" s="526"/>
      <c r="C43" s="526"/>
      <c r="D43" s="526"/>
      <c r="E43" s="526"/>
      <c r="F43" s="526"/>
      <c r="G43" s="526"/>
      <c r="H43" s="526"/>
      <c r="I43" s="526"/>
      <c r="J43" s="526"/>
      <c r="K43" s="526"/>
      <c r="L43" s="526"/>
      <c r="M43" s="526"/>
      <c r="N43" s="526"/>
      <c r="O43" s="526"/>
      <c r="P43" s="526"/>
      <c r="Q43" s="526"/>
    </row>
    <row r="44" spans="1:17" ht="12" customHeight="1">
      <c r="A44" s="138"/>
      <c r="B44" s="526"/>
      <c r="C44" s="526"/>
      <c r="D44" s="526"/>
      <c r="E44" s="526"/>
      <c r="F44" s="526"/>
      <c r="G44" s="526"/>
      <c r="H44" s="526"/>
      <c r="I44" s="526"/>
      <c r="J44" s="526"/>
      <c r="K44" s="526"/>
      <c r="L44" s="526"/>
      <c r="M44" s="526"/>
      <c r="N44" s="526"/>
      <c r="O44" s="526"/>
      <c r="P44" s="526"/>
      <c r="Q44" s="526"/>
    </row>
    <row r="45" spans="1:17" ht="12" customHeight="1">
      <c r="A45" s="138"/>
      <c r="B45" s="526"/>
      <c r="C45" s="526"/>
      <c r="D45" s="526"/>
      <c r="E45" s="526"/>
      <c r="F45" s="526"/>
      <c r="G45" s="526"/>
      <c r="H45" s="526"/>
      <c r="I45" s="526"/>
      <c r="J45" s="526"/>
      <c r="K45" s="526"/>
      <c r="L45" s="526"/>
      <c r="M45" s="526"/>
      <c r="N45" s="526"/>
      <c r="O45" s="526"/>
      <c r="P45" s="526"/>
      <c r="Q45" s="526"/>
    </row>
    <row r="46" spans="1:17" ht="12" customHeight="1">
      <c r="A46" s="138"/>
      <c r="B46" s="526"/>
      <c r="C46" s="526"/>
      <c r="D46" s="526"/>
      <c r="E46" s="526"/>
      <c r="F46" s="526"/>
      <c r="G46" s="526"/>
      <c r="H46" s="526"/>
      <c r="I46" s="526"/>
      <c r="J46" s="526"/>
      <c r="K46" s="526"/>
      <c r="L46" s="526"/>
      <c r="M46" s="526"/>
      <c r="N46" s="526"/>
      <c r="O46" s="526"/>
      <c r="P46" s="526"/>
      <c r="Q46" s="526"/>
    </row>
    <row r="47" spans="1:17">
      <c r="A47" s="138"/>
      <c r="B47" s="526"/>
      <c r="C47" s="526"/>
      <c r="D47" s="526"/>
      <c r="E47" s="526"/>
      <c r="F47" s="526"/>
      <c r="G47" s="526"/>
      <c r="H47" s="526"/>
      <c r="I47" s="526"/>
      <c r="J47" s="526"/>
      <c r="K47" s="526"/>
      <c r="L47" s="526"/>
      <c r="M47" s="526"/>
      <c r="N47" s="526"/>
      <c r="O47" s="526"/>
      <c r="P47" s="526"/>
      <c r="Q47" s="526"/>
    </row>
    <row r="48" spans="1:17">
      <c r="B48" s="526"/>
      <c r="C48" s="526"/>
      <c r="D48" s="526"/>
      <c r="E48" s="526"/>
      <c r="F48" s="526"/>
      <c r="G48" s="526"/>
      <c r="H48" s="526"/>
      <c r="I48" s="526"/>
      <c r="J48" s="526"/>
      <c r="K48" s="526"/>
      <c r="L48" s="526"/>
      <c r="M48" s="526"/>
      <c r="N48" s="526"/>
      <c r="O48" s="526"/>
      <c r="P48" s="526"/>
      <c r="Q48" s="526"/>
    </row>
    <row r="51" spans="1:17">
      <c r="O51" s="138"/>
      <c r="P51" s="138"/>
      <c r="Q51" s="138"/>
    </row>
    <row r="52" spans="1:17">
      <c r="A52" s="138"/>
    </row>
  </sheetData>
  <sheetProtection password="CCCF" sheet="1" selectLockedCells="1"/>
  <mergeCells count="22">
    <mergeCell ref="H6:H8"/>
    <mergeCell ref="Q6:Q8"/>
    <mergeCell ref="K6:K8"/>
    <mergeCell ref="L6:L8"/>
    <mergeCell ref="M6:M8"/>
    <mergeCell ref="N6:N8"/>
    <mergeCell ref="A1:N1"/>
    <mergeCell ref="F3:I3"/>
    <mergeCell ref="B4:K4"/>
    <mergeCell ref="M4:N4"/>
    <mergeCell ref="B40:Q48"/>
    <mergeCell ref="A39:B39"/>
    <mergeCell ref="I6:I8"/>
    <mergeCell ref="J6:J8"/>
    <mergeCell ref="A6:A8"/>
    <mergeCell ref="B6:B8"/>
    <mergeCell ref="C6:D8"/>
    <mergeCell ref="E6:E8"/>
    <mergeCell ref="F6:F8"/>
    <mergeCell ref="G6:G8"/>
    <mergeCell ref="O6:O8"/>
    <mergeCell ref="P6:P8"/>
  </mergeCells>
  <phoneticPr fontId="1"/>
  <conditionalFormatting sqref="F3:I3">
    <cfRule type="cellIs" dxfId="13" priority="1" operator="equal">
      <formula>"退職日変更あり"</formula>
    </cfRule>
  </conditionalFormatting>
  <dataValidations xWindow="618" yWindow="202" count="8">
    <dataValidation type="list" allowBlank="1" showInputMessage="1" sqref="O9:P38" xr:uid="{A5087C4F-94E2-4ED9-8937-313625B0C5AB}">
      <formula1>"派遣"</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K9:M38" xr:uid="{96217531-E25A-48E7-AE88-3E690076A502}"/>
    <dataValidation type="list" allowBlank="1" showInputMessage="1" sqref="P9:P38" xr:uid="{76F8D61A-67DC-43BC-BAD4-8919AD87BF2C}">
      <formula1>"同月払,翌月払"</formula1>
    </dataValidation>
    <dataValidation type="list" errorStyle="warning" allowBlank="1" showInputMessage="1" showErrorMessage="1" sqref="WUL9:WUL33 HZ9:HZ33 RV9:RV33 ABR9:ABR33 ALN9:ALN33 AVJ9:AVJ33 BFF9:BFF33 BPB9:BPB33 BYX9:BYX33 CIT9:CIT33 CSP9:CSP33 DCL9:DCL33 DMH9:DMH33 DWD9:DWD33 EFZ9:EFZ33 EPV9:EPV33 EZR9:EZR33 FJN9:FJN33 FTJ9:FTJ33 GDF9:GDF33 GNB9:GNB33 GWX9:GWX33 HGT9:HGT33 HQP9:HQP33 IAL9:IAL33 IKH9:IKH33 IUD9:IUD33 JDZ9:JDZ33 JNV9:JNV33 JXR9:JXR33 KHN9:KHN33 KRJ9:KRJ33 LBF9:LBF33 LLB9:LLB33 LUX9:LUX33 MET9:MET33 MOP9:MOP33 MYL9:MYL33 NIH9:NIH33 NSD9:NSD33 OBZ9:OBZ33 OLV9:OLV33 OVR9:OVR33 PFN9:PFN33 PPJ9:PPJ33 PZF9:PZF33 QJB9:QJB33 QSX9:QSX33 RCT9:RCT33 RMP9:RMP33 RWL9:RWL33 SGH9:SGH33 SQD9:SQD33 SZZ9:SZZ33 TJV9:TJV33 TTR9:TTR33 UDN9:UDN33 UNJ9:UNJ33 UXF9:UXF33 VHB9:VHB33 VQX9:VQX33 WAT9:WAT33 WKP9:WKP33 WUR983040:WUR983064 WUR9:WUR38 IF9:IF38 SB9:SB38 ABX9:ABX38 ALT9:ALT38 AVP9:AVP38 BFL9:BFL38 BPH9:BPH38 BZD9:BZD38 CIZ9:CIZ38 CSV9:CSV38 DCR9:DCR38 DMN9:DMN38 DWJ9:DWJ38 EGF9:EGF38 EQB9:EQB38 EZX9:EZX38 FJT9:FJT38 FTP9:FTP38 GDL9:GDL38 GNH9:GNH38 GXD9:GXD38 HGZ9:HGZ38 HQV9:HQV38 IAR9:IAR38 IKN9:IKN38 IUJ9:IUJ38 JEF9:JEF38 JOB9:JOB38 JXX9:JXX38 KHT9:KHT38 KRP9:KRP38 LBL9:LBL38 LLH9:LLH38 LVD9:LVD38 MEZ9:MEZ38 MOV9:MOV38 MYR9:MYR38 NIN9:NIN38 NSJ9:NSJ38 OCF9:OCF38 OMB9:OMB38 OVX9:OVX38 PFT9:PFT38 PPP9:PPP38 PZL9:PZL38 QJH9:QJH38 QTD9:QTD38 RCZ9:RCZ38 RMV9:RMV38 RWR9:RWR38 SGN9:SGN38 SQJ9:SQJ38 TAF9:TAF38 TKB9:TKB38 TTX9:TTX38 UDT9:UDT38 UNP9:UNP38 UXL9:UXL38 VHH9:VHH38 VRD9:VRD38 WAZ9:WAZ38 WKV9:WKV38 H65536:I65560 IF65536:IF65560 SB65536:SB65560 ABX65536:ABX65560 ALT65536:ALT65560 AVP65536:AVP65560 BFL65536:BFL65560 BPH65536:BPH65560 BZD65536:BZD65560 CIZ65536:CIZ65560 CSV65536:CSV65560 DCR65536:DCR65560 DMN65536:DMN65560 DWJ65536:DWJ65560 EGF65536:EGF65560 EQB65536:EQB65560 EZX65536:EZX65560 FJT65536:FJT65560 FTP65536:FTP65560 GDL65536:GDL65560 GNH65536:GNH65560 GXD65536:GXD65560 HGZ65536:HGZ65560 HQV65536:HQV65560 IAR65536:IAR65560 IKN65536:IKN65560 IUJ65536:IUJ65560 JEF65536:JEF65560 JOB65536:JOB65560 JXX65536:JXX65560 KHT65536:KHT65560 KRP65536:KRP65560 LBL65536:LBL65560 LLH65536:LLH65560 LVD65536:LVD65560 MEZ65536:MEZ65560 MOV65536:MOV65560 MYR65536:MYR65560 NIN65536:NIN65560 NSJ65536:NSJ65560 OCF65536:OCF65560 OMB65536:OMB65560 OVX65536:OVX65560 PFT65536:PFT65560 PPP65536:PPP65560 PZL65536:PZL65560 QJH65536:QJH65560 QTD65536:QTD65560 RCZ65536:RCZ65560 RMV65536:RMV65560 RWR65536:RWR65560 SGN65536:SGN65560 SQJ65536:SQJ65560 TAF65536:TAF65560 TKB65536:TKB65560 TTX65536:TTX65560 UDT65536:UDT65560 UNP65536:UNP65560 UXL65536:UXL65560 VHH65536:VHH65560 VRD65536:VRD65560 WAZ65536:WAZ65560 WKV65536:WKV65560 WUR65536:WUR65560 H131072:I131096 IF131072:IF131096 SB131072:SB131096 ABX131072:ABX131096 ALT131072:ALT131096 AVP131072:AVP131096 BFL131072:BFL131096 BPH131072:BPH131096 BZD131072:BZD131096 CIZ131072:CIZ131096 CSV131072:CSV131096 DCR131072:DCR131096 DMN131072:DMN131096 DWJ131072:DWJ131096 EGF131072:EGF131096 EQB131072:EQB131096 EZX131072:EZX131096 FJT131072:FJT131096 FTP131072:FTP131096 GDL131072:GDL131096 GNH131072:GNH131096 GXD131072:GXD131096 HGZ131072:HGZ131096 HQV131072:HQV131096 IAR131072:IAR131096 IKN131072:IKN131096 IUJ131072:IUJ131096 JEF131072:JEF131096 JOB131072:JOB131096 JXX131072:JXX131096 KHT131072:KHT131096 KRP131072:KRP131096 LBL131072:LBL131096 LLH131072:LLH131096 LVD131072:LVD131096 MEZ131072:MEZ131096 MOV131072:MOV131096 MYR131072:MYR131096 NIN131072:NIN131096 NSJ131072:NSJ131096 OCF131072:OCF131096 OMB131072:OMB131096 OVX131072:OVX131096 PFT131072:PFT131096 PPP131072:PPP131096 PZL131072:PZL131096 QJH131072:QJH131096 QTD131072:QTD131096 RCZ131072:RCZ131096 RMV131072:RMV131096 RWR131072:RWR131096 SGN131072:SGN131096 SQJ131072:SQJ131096 TAF131072:TAF131096 TKB131072:TKB131096 TTX131072:TTX131096 UDT131072:UDT131096 UNP131072:UNP131096 UXL131072:UXL131096 VHH131072:VHH131096 VRD131072:VRD131096 WAZ131072:WAZ131096 WKV131072:WKV131096 WUR131072:WUR131096 H196608:I196632 IF196608:IF196632 SB196608:SB196632 ABX196608:ABX196632 ALT196608:ALT196632 AVP196608:AVP196632 BFL196608:BFL196632 BPH196608:BPH196632 BZD196608:BZD196632 CIZ196608:CIZ196632 CSV196608:CSV196632 DCR196608:DCR196632 DMN196608:DMN196632 DWJ196608:DWJ196632 EGF196608:EGF196632 EQB196608:EQB196632 EZX196608:EZX196632 FJT196608:FJT196632 FTP196608:FTP196632 GDL196608:GDL196632 GNH196608:GNH196632 GXD196608:GXD196632 HGZ196608:HGZ196632 HQV196608:HQV196632 IAR196608:IAR196632 IKN196608:IKN196632 IUJ196608:IUJ196632 JEF196608:JEF196632 JOB196608:JOB196632 JXX196608:JXX196632 KHT196608:KHT196632 KRP196608:KRP196632 LBL196608:LBL196632 LLH196608:LLH196632 LVD196608:LVD196632 MEZ196608:MEZ196632 MOV196608:MOV196632 MYR196608:MYR196632 NIN196608:NIN196632 NSJ196608:NSJ196632 OCF196608:OCF196632 OMB196608:OMB196632 OVX196608:OVX196632 PFT196608:PFT196632 PPP196608:PPP196632 PZL196608:PZL196632 QJH196608:QJH196632 QTD196608:QTD196632 RCZ196608:RCZ196632 RMV196608:RMV196632 RWR196608:RWR196632 SGN196608:SGN196632 SQJ196608:SQJ196632 TAF196608:TAF196632 TKB196608:TKB196632 TTX196608:TTX196632 UDT196608:UDT196632 UNP196608:UNP196632 UXL196608:UXL196632 VHH196608:VHH196632 VRD196608:VRD196632 WAZ196608:WAZ196632 WKV196608:WKV196632 WUR196608:WUR196632 H262144:I262168 IF262144:IF262168 SB262144:SB262168 ABX262144:ABX262168 ALT262144:ALT262168 AVP262144:AVP262168 BFL262144:BFL262168 BPH262144:BPH262168 BZD262144:BZD262168 CIZ262144:CIZ262168 CSV262144:CSV262168 DCR262144:DCR262168 DMN262144:DMN262168 DWJ262144:DWJ262168 EGF262144:EGF262168 EQB262144:EQB262168 EZX262144:EZX262168 FJT262144:FJT262168 FTP262144:FTP262168 GDL262144:GDL262168 GNH262144:GNH262168 GXD262144:GXD262168 HGZ262144:HGZ262168 HQV262144:HQV262168 IAR262144:IAR262168 IKN262144:IKN262168 IUJ262144:IUJ262168 JEF262144:JEF262168 JOB262144:JOB262168 JXX262144:JXX262168 KHT262144:KHT262168 KRP262144:KRP262168 LBL262144:LBL262168 LLH262144:LLH262168 LVD262144:LVD262168 MEZ262144:MEZ262168 MOV262144:MOV262168 MYR262144:MYR262168 NIN262144:NIN262168 NSJ262144:NSJ262168 OCF262144:OCF262168 OMB262144:OMB262168 OVX262144:OVX262168 PFT262144:PFT262168 PPP262144:PPP262168 PZL262144:PZL262168 QJH262144:QJH262168 QTD262144:QTD262168 RCZ262144:RCZ262168 RMV262144:RMV262168 RWR262144:RWR262168 SGN262144:SGN262168 SQJ262144:SQJ262168 TAF262144:TAF262168 TKB262144:TKB262168 TTX262144:TTX262168 UDT262144:UDT262168 UNP262144:UNP262168 UXL262144:UXL262168 VHH262144:VHH262168 VRD262144:VRD262168 WAZ262144:WAZ262168 WKV262144:WKV262168 WUR262144:WUR262168 H327680:I327704 IF327680:IF327704 SB327680:SB327704 ABX327680:ABX327704 ALT327680:ALT327704 AVP327680:AVP327704 BFL327680:BFL327704 BPH327680:BPH327704 BZD327680:BZD327704 CIZ327680:CIZ327704 CSV327680:CSV327704 DCR327680:DCR327704 DMN327680:DMN327704 DWJ327680:DWJ327704 EGF327680:EGF327704 EQB327680:EQB327704 EZX327680:EZX327704 FJT327680:FJT327704 FTP327680:FTP327704 GDL327680:GDL327704 GNH327680:GNH327704 GXD327680:GXD327704 HGZ327680:HGZ327704 HQV327680:HQV327704 IAR327680:IAR327704 IKN327680:IKN327704 IUJ327680:IUJ327704 JEF327680:JEF327704 JOB327680:JOB327704 JXX327680:JXX327704 KHT327680:KHT327704 KRP327680:KRP327704 LBL327680:LBL327704 LLH327680:LLH327704 LVD327680:LVD327704 MEZ327680:MEZ327704 MOV327680:MOV327704 MYR327680:MYR327704 NIN327680:NIN327704 NSJ327680:NSJ327704 OCF327680:OCF327704 OMB327680:OMB327704 OVX327680:OVX327704 PFT327680:PFT327704 PPP327680:PPP327704 PZL327680:PZL327704 QJH327680:QJH327704 QTD327680:QTD327704 RCZ327680:RCZ327704 RMV327680:RMV327704 RWR327680:RWR327704 SGN327680:SGN327704 SQJ327680:SQJ327704 TAF327680:TAF327704 TKB327680:TKB327704 TTX327680:TTX327704 UDT327680:UDT327704 UNP327680:UNP327704 UXL327680:UXL327704 VHH327680:VHH327704 VRD327680:VRD327704 WAZ327680:WAZ327704 WKV327680:WKV327704 WUR327680:WUR327704 H393216:I393240 IF393216:IF393240 SB393216:SB393240 ABX393216:ABX393240 ALT393216:ALT393240 AVP393216:AVP393240 BFL393216:BFL393240 BPH393216:BPH393240 BZD393216:BZD393240 CIZ393216:CIZ393240 CSV393216:CSV393240 DCR393216:DCR393240 DMN393216:DMN393240 DWJ393216:DWJ393240 EGF393216:EGF393240 EQB393216:EQB393240 EZX393216:EZX393240 FJT393216:FJT393240 FTP393216:FTP393240 GDL393216:GDL393240 GNH393216:GNH393240 GXD393216:GXD393240 HGZ393216:HGZ393240 HQV393216:HQV393240 IAR393216:IAR393240 IKN393216:IKN393240 IUJ393216:IUJ393240 JEF393216:JEF393240 JOB393216:JOB393240 JXX393216:JXX393240 KHT393216:KHT393240 KRP393216:KRP393240 LBL393216:LBL393240 LLH393216:LLH393240 LVD393216:LVD393240 MEZ393216:MEZ393240 MOV393216:MOV393240 MYR393216:MYR393240 NIN393216:NIN393240 NSJ393216:NSJ393240 OCF393216:OCF393240 OMB393216:OMB393240 OVX393216:OVX393240 PFT393216:PFT393240 PPP393216:PPP393240 PZL393216:PZL393240 QJH393216:QJH393240 QTD393216:QTD393240 RCZ393216:RCZ393240 RMV393216:RMV393240 RWR393216:RWR393240 SGN393216:SGN393240 SQJ393216:SQJ393240 TAF393216:TAF393240 TKB393216:TKB393240 TTX393216:TTX393240 UDT393216:UDT393240 UNP393216:UNP393240 UXL393216:UXL393240 VHH393216:VHH393240 VRD393216:VRD393240 WAZ393216:WAZ393240 WKV393216:WKV393240 WUR393216:WUR393240 H458752:I458776 IF458752:IF458776 SB458752:SB458776 ABX458752:ABX458776 ALT458752:ALT458776 AVP458752:AVP458776 BFL458752:BFL458776 BPH458752:BPH458776 BZD458752:BZD458776 CIZ458752:CIZ458776 CSV458752:CSV458776 DCR458752:DCR458776 DMN458752:DMN458776 DWJ458752:DWJ458776 EGF458752:EGF458776 EQB458752:EQB458776 EZX458752:EZX458776 FJT458752:FJT458776 FTP458752:FTP458776 GDL458752:GDL458776 GNH458752:GNH458776 GXD458752:GXD458776 HGZ458752:HGZ458776 HQV458752:HQV458776 IAR458752:IAR458776 IKN458752:IKN458776 IUJ458752:IUJ458776 JEF458752:JEF458776 JOB458752:JOB458776 JXX458752:JXX458776 KHT458752:KHT458776 KRP458752:KRP458776 LBL458752:LBL458776 LLH458752:LLH458776 LVD458752:LVD458776 MEZ458752:MEZ458776 MOV458752:MOV458776 MYR458752:MYR458776 NIN458752:NIN458776 NSJ458752:NSJ458776 OCF458752:OCF458776 OMB458752:OMB458776 OVX458752:OVX458776 PFT458752:PFT458776 PPP458752:PPP458776 PZL458752:PZL458776 QJH458752:QJH458776 QTD458752:QTD458776 RCZ458752:RCZ458776 RMV458752:RMV458776 RWR458752:RWR458776 SGN458752:SGN458776 SQJ458752:SQJ458776 TAF458752:TAF458776 TKB458752:TKB458776 TTX458752:TTX458776 UDT458752:UDT458776 UNP458752:UNP458776 UXL458752:UXL458776 VHH458752:VHH458776 VRD458752:VRD458776 WAZ458752:WAZ458776 WKV458752:WKV458776 WUR458752:WUR458776 H524288:I524312 IF524288:IF524312 SB524288:SB524312 ABX524288:ABX524312 ALT524288:ALT524312 AVP524288:AVP524312 BFL524288:BFL524312 BPH524288:BPH524312 BZD524288:BZD524312 CIZ524288:CIZ524312 CSV524288:CSV524312 DCR524288:DCR524312 DMN524288:DMN524312 DWJ524288:DWJ524312 EGF524288:EGF524312 EQB524288:EQB524312 EZX524288:EZX524312 FJT524288:FJT524312 FTP524288:FTP524312 GDL524288:GDL524312 GNH524288:GNH524312 GXD524288:GXD524312 HGZ524288:HGZ524312 HQV524288:HQV524312 IAR524288:IAR524312 IKN524288:IKN524312 IUJ524288:IUJ524312 JEF524288:JEF524312 JOB524288:JOB524312 JXX524288:JXX524312 KHT524288:KHT524312 KRP524288:KRP524312 LBL524288:LBL524312 LLH524288:LLH524312 LVD524288:LVD524312 MEZ524288:MEZ524312 MOV524288:MOV524312 MYR524288:MYR524312 NIN524288:NIN524312 NSJ524288:NSJ524312 OCF524288:OCF524312 OMB524288:OMB524312 OVX524288:OVX524312 PFT524288:PFT524312 PPP524288:PPP524312 PZL524288:PZL524312 QJH524288:QJH524312 QTD524288:QTD524312 RCZ524288:RCZ524312 RMV524288:RMV524312 RWR524288:RWR524312 SGN524288:SGN524312 SQJ524288:SQJ524312 TAF524288:TAF524312 TKB524288:TKB524312 TTX524288:TTX524312 UDT524288:UDT524312 UNP524288:UNP524312 UXL524288:UXL524312 VHH524288:VHH524312 VRD524288:VRD524312 WAZ524288:WAZ524312 WKV524288:WKV524312 WUR524288:WUR524312 H589824:I589848 IF589824:IF589848 SB589824:SB589848 ABX589824:ABX589848 ALT589824:ALT589848 AVP589824:AVP589848 BFL589824:BFL589848 BPH589824:BPH589848 BZD589824:BZD589848 CIZ589824:CIZ589848 CSV589824:CSV589848 DCR589824:DCR589848 DMN589824:DMN589848 DWJ589824:DWJ589848 EGF589824:EGF589848 EQB589824:EQB589848 EZX589824:EZX589848 FJT589824:FJT589848 FTP589824:FTP589848 GDL589824:GDL589848 GNH589824:GNH589848 GXD589824:GXD589848 HGZ589824:HGZ589848 HQV589824:HQV589848 IAR589824:IAR589848 IKN589824:IKN589848 IUJ589824:IUJ589848 JEF589824:JEF589848 JOB589824:JOB589848 JXX589824:JXX589848 KHT589824:KHT589848 KRP589824:KRP589848 LBL589824:LBL589848 LLH589824:LLH589848 LVD589824:LVD589848 MEZ589824:MEZ589848 MOV589824:MOV589848 MYR589824:MYR589848 NIN589824:NIN589848 NSJ589824:NSJ589848 OCF589824:OCF589848 OMB589824:OMB589848 OVX589824:OVX589848 PFT589824:PFT589848 PPP589824:PPP589848 PZL589824:PZL589848 QJH589824:QJH589848 QTD589824:QTD589848 RCZ589824:RCZ589848 RMV589824:RMV589848 RWR589824:RWR589848 SGN589824:SGN589848 SQJ589824:SQJ589848 TAF589824:TAF589848 TKB589824:TKB589848 TTX589824:TTX589848 UDT589824:UDT589848 UNP589824:UNP589848 UXL589824:UXL589848 VHH589824:VHH589848 VRD589824:VRD589848 WAZ589824:WAZ589848 WKV589824:WKV589848 WUR589824:WUR589848 H655360:I655384 IF655360:IF655384 SB655360:SB655384 ABX655360:ABX655384 ALT655360:ALT655384 AVP655360:AVP655384 BFL655360:BFL655384 BPH655360:BPH655384 BZD655360:BZD655384 CIZ655360:CIZ655384 CSV655360:CSV655384 DCR655360:DCR655384 DMN655360:DMN655384 DWJ655360:DWJ655384 EGF655360:EGF655384 EQB655360:EQB655384 EZX655360:EZX655384 FJT655360:FJT655384 FTP655360:FTP655384 GDL655360:GDL655384 GNH655360:GNH655384 GXD655360:GXD655384 HGZ655360:HGZ655384 HQV655360:HQV655384 IAR655360:IAR655384 IKN655360:IKN655384 IUJ655360:IUJ655384 JEF655360:JEF655384 JOB655360:JOB655384 JXX655360:JXX655384 KHT655360:KHT655384 KRP655360:KRP655384 LBL655360:LBL655384 LLH655360:LLH655384 LVD655360:LVD655384 MEZ655360:MEZ655384 MOV655360:MOV655384 MYR655360:MYR655384 NIN655360:NIN655384 NSJ655360:NSJ655384 OCF655360:OCF655384 OMB655360:OMB655384 OVX655360:OVX655384 PFT655360:PFT655384 PPP655360:PPP655384 PZL655360:PZL655384 QJH655360:QJH655384 QTD655360:QTD655384 RCZ655360:RCZ655384 RMV655360:RMV655384 RWR655360:RWR655384 SGN655360:SGN655384 SQJ655360:SQJ655384 TAF655360:TAF655384 TKB655360:TKB655384 TTX655360:TTX655384 UDT655360:UDT655384 UNP655360:UNP655384 UXL655360:UXL655384 VHH655360:VHH655384 VRD655360:VRD655384 WAZ655360:WAZ655384 WKV655360:WKV655384 WUR655360:WUR655384 H720896:I720920 IF720896:IF720920 SB720896:SB720920 ABX720896:ABX720920 ALT720896:ALT720920 AVP720896:AVP720920 BFL720896:BFL720920 BPH720896:BPH720920 BZD720896:BZD720920 CIZ720896:CIZ720920 CSV720896:CSV720920 DCR720896:DCR720920 DMN720896:DMN720920 DWJ720896:DWJ720920 EGF720896:EGF720920 EQB720896:EQB720920 EZX720896:EZX720920 FJT720896:FJT720920 FTP720896:FTP720920 GDL720896:GDL720920 GNH720896:GNH720920 GXD720896:GXD720920 HGZ720896:HGZ720920 HQV720896:HQV720920 IAR720896:IAR720920 IKN720896:IKN720920 IUJ720896:IUJ720920 JEF720896:JEF720920 JOB720896:JOB720920 JXX720896:JXX720920 KHT720896:KHT720920 KRP720896:KRP720920 LBL720896:LBL720920 LLH720896:LLH720920 LVD720896:LVD720920 MEZ720896:MEZ720920 MOV720896:MOV720920 MYR720896:MYR720920 NIN720896:NIN720920 NSJ720896:NSJ720920 OCF720896:OCF720920 OMB720896:OMB720920 OVX720896:OVX720920 PFT720896:PFT720920 PPP720896:PPP720920 PZL720896:PZL720920 QJH720896:QJH720920 QTD720896:QTD720920 RCZ720896:RCZ720920 RMV720896:RMV720920 RWR720896:RWR720920 SGN720896:SGN720920 SQJ720896:SQJ720920 TAF720896:TAF720920 TKB720896:TKB720920 TTX720896:TTX720920 UDT720896:UDT720920 UNP720896:UNP720920 UXL720896:UXL720920 VHH720896:VHH720920 VRD720896:VRD720920 WAZ720896:WAZ720920 WKV720896:WKV720920 WUR720896:WUR720920 H786432:I786456 IF786432:IF786456 SB786432:SB786456 ABX786432:ABX786456 ALT786432:ALT786456 AVP786432:AVP786456 BFL786432:BFL786456 BPH786432:BPH786456 BZD786432:BZD786456 CIZ786432:CIZ786456 CSV786432:CSV786456 DCR786432:DCR786456 DMN786432:DMN786456 DWJ786432:DWJ786456 EGF786432:EGF786456 EQB786432:EQB786456 EZX786432:EZX786456 FJT786432:FJT786456 FTP786432:FTP786456 GDL786432:GDL786456 GNH786432:GNH786456 GXD786432:GXD786456 HGZ786432:HGZ786456 HQV786432:HQV786456 IAR786432:IAR786456 IKN786432:IKN786456 IUJ786432:IUJ786456 JEF786432:JEF786456 JOB786432:JOB786456 JXX786432:JXX786456 KHT786432:KHT786456 KRP786432:KRP786456 LBL786432:LBL786456 LLH786432:LLH786456 LVD786432:LVD786456 MEZ786432:MEZ786456 MOV786432:MOV786456 MYR786432:MYR786456 NIN786432:NIN786456 NSJ786432:NSJ786456 OCF786432:OCF786456 OMB786432:OMB786456 OVX786432:OVX786456 PFT786432:PFT786456 PPP786432:PPP786456 PZL786432:PZL786456 QJH786432:QJH786456 QTD786432:QTD786456 RCZ786432:RCZ786456 RMV786432:RMV786456 RWR786432:RWR786456 SGN786432:SGN786456 SQJ786432:SQJ786456 TAF786432:TAF786456 TKB786432:TKB786456 TTX786432:TTX786456 UDT786432:UDT786456 UNP786432:UNP786456 UXL786432:UXL786456 VHH786432:VHH786456 VRD786432:VRD786456 WAZ786432:WAZ786456 WKV786432:WKV786456 WUR786432:WUR786456 H851968:I851992 IF851968:IF851992 SB851968:SB851992 ABX851968:ABX851992 ALT851968:ALT851992 AVP851968:AVP851992 BFL851968:BFL851992 BPH851968:BPH851992 BZD851968:BZD851992 CIZ851968:CIZ851992 CSV851968:CSV851992 DCR851968:DCR851992 DMN851968:DMN851992 DWJ851968:DWJ851992 EGF851968:EGF851992 EQB851968:EQB851992 EZX851968:EZX851992 FJT851968:FJT851992 FTP851968:FTP851992 GDL851968:GDL851992 GNH851968:GNH851992 GXD851968:GXD851992 HGZ851968:HGZ851992 HQV851968:HQV851992 IAR851968:IAR851992 IKN851968:IKN851992 IUJ851968:IUJ851992 JEF851968:JEF851992 JOB851968:JOB851992 JXX851968:JXX851992 KHT851968:KHT851992 KRP851968:KRP851992 LBL851968:LBL851992 LLH851968:LLH851992 LVD851968:LVD851992 MEZ851968:MEZ851992 MOV851968:MOV851992 MYR851968:MYR851992 NIN851968:NIN851992 NSJ851968:NSJ851992 OCF851968:OCF851992 OMB851968:OMB851992 OVX851968:OVX851992 PFT851968:PFT851992 PPP851968:PPP851992 PZL851968:PZL851992 QJH851968:QJH851992 QTD851968:QTD851992 RCZ851968:RCZ851992 RMV851968:RMV851992 RWR851968:RWR851992 SGN851968:SGN851992 SQJ851968:SQJ851992 TAF851968:TAF851992 TKB851968:TKB851992 TTX851968:TTX851992 UDT851968:UDT851992 UNP851968:UNP851992 UXL851968:UXL851992 VHH851968:VHH851992 VRD851968:VRD851992 WAZ851968:WAZ851992 WKV851968:WKV851992 WUR851968:WUR851992 H917504:I917528 IF917504:IF917528 SB917504:SB917528 ABX917504:ABX917528 ALT917504:ALT917528 AVP917504:AVP917528 BFL917504:BFL917528 BPH917504:BPH917528 BZD917504:BZD917528 CIZ917504:CIZ917528 CSV917504:CSV917528 DCR917504:DCR917528 DMN917504:DMN917528 DWJ917504:DWJ917528 EGF917504:EGF917528 EQB917504:EQB917528 EZX917504:EZX917528 FJT917504:FJT917528 FTP917504:FTP917528 GDL917504:GDL917528 GNH917504:GNH917528 GXD917504:GXD917528 HGZ917504:HGZ917528 HQV917504:HQV917528 IAR917504:IAR917528 IKN917504:IKN917528 IUJ917504:IUJ917528 JEF917504:JEF917528 JOB917504:JOB917528 JXX917504:JXX917528 KHT917504:KHT917528 KRP917504:KRP917528 LBL917504:LBL917528 LLH917504:LLH917528 LVD917504:LVD917528 MEZ917504:MEZ917528 MOV917504:MOV917528 MYR917504:MYR917528 NIN917504:NIN917528 NSJ917504:NSJ917528 OCF917504:OCF917528 OMB917504:OMB917528 OVX917504:OVX917528 PFT917504:PFT917528 PPP917504:PPP917528 PZL917504:PZL917528 QJH917504:QJH917528 QTD917504:QTD917528 RCZ917504:RCZ917528 RMV917504:RMV917528 RWR917504:RWR917528 SGN917504:SGN917528 SQJ917504:SQJ917528 TAF917504:TAF917528 TKB917504:TKB917528 TTX917504:TTX917528 UDT917504:UDT917528 UNP917504:UNP917528 UXL917504:UXL917528 VHH917504:VHH917528 VRD917504:VRD917528 WAZ917504:WAZ917528 WKV917504:WKV917528 WUR917504:WUR917528 H983040:I983064 IF983040:IF983064 SB983040:SB983064 ABX983040:ABX983064 ALT983040:ALT983064 AVP983040:AVP983064 BFL983040:BFL983064 BPH983040:BPH983064 BZD983040:BZD983064 CIZ983040:CIZ983064 CSV983040:CSV983064 DCR983040:DCR983064 DMN983040:DMN983064 DWJ983040:DWJ983064 EGF983040:EGF983064 EQB983040:EQB983064 EZX983040:EZX983064 FJT983040:FJT983064 FTP983040:FTP983064 GDL983040:GDL983064 GNH983040:GNH983064 GXD983040:GXD983064 HGZ983040:HGZ983064 HQV983040:HQV983064 IAR983040:IAR983064 IKN983040:IKN983064 IUJ983040:IUJ983064 JEF983040:JEF983064 JOB983040:JOB983064 JXX983040:JXX983064 KHT983040:KHT983064 KRP983040:KRP983064 LBL983040:LBL983064 LLH983040:LLH983064 LVD983040:LVD983064 MEZ983040:MEZ983064 MOV983040:MOV983064 MYR983040:MYR983064 NIN983040:NIN983064 NSJ983040:NSJ983064 OCF983040:OCF983064 OMB983040:OMB983064 OVX983040:OVX983064 PFT983040:PFT983064 PPP983040:PPP983064 PZL983040:PZL983064 QJH983040:QJH983064 QTD983040:QTD983064 RCZ983040:RCZ983064 RMV983040:RMV983064 RWR983040:RWR983064 SGN983040:SGN983064 SQJ983040:SQJ983064 TAF983040:TAF983064 TKB983040:TKB983064 TTX983040:TTX983064 UDT983040:UDT983064 UNP983040:UNP983064 UXL983040:UXL983064 VHH983040:VHH983064 VRD983040:VRD983064 WAZ983040:WAZ983064 WKV983040:WKV983064 WUP983040:WUP983064 WUP9:WUP38 ID9:ID38 RZ9:RZ38 ABV9:ABV38 ALR9:ALR38 AVN9:AVN38 BFJ9:BFJ38 BPF9:BPF38 BZB9:BZB38 CIX9:CIX38 CST9:CST38 DCP9:DCP38 DML9:DML38 DWH9:DWH38 EGD9:EGD38 EPZ9:EPZ38 EZV9:EZV38 FJR9:FJR38 FTN9:FTN38 GDJ9:GDJ38 GNF9:GNF38 GXB9:GXB38 HGX9:HGX38 HQT9:HQT38 IAP9:IAP38 IKL9:IKL38 IUH9:IUH38 JED9:JED38 JNZ9:JNZ38 JXV9:JXV38 KHR9:KHR38 KRN9:KRN38 LBJ9:LBJ38 LLF9:LLF38 LVB9:LVB38 MEX9:MEX38 MOT9:MOT38 MYP9:MYP38 NIL9:NIL38 NSH9:NSH38 OCD9:OCD38 OLZ9:OLZ38 OVV9:OVV38 PFR9:PFR38 PPN9:PPN38 PZJ9:PZJ38 QJF9:QJF38 QTB9:QTB38 RCX9:RCX38 RMT9:RMT38 RWP9:RWP38 SGL9:SGL38 SQH9:SQH38 TAD9:TAD38 TJZ9:TJZ38 TTV9:TTV38 UDR9:UDR38 UNN9:UNN38 UXJ9:UXJ38 VHF9:VHF38 VRB9:VRB38 WAX9:WAX38 WKT9:WKT38 F65536:F65560 ID65536:ID65560 RZ65536:RZ65560 ABV65536:ABV65560 ALR65536:ALR65560 AVN65536:AVN65560 BFJ65536:BFJ65560 BPF65536:BPF65560 BZB65536:BZB65560 CIX65536:CIX65560 CST65536:CST65560 DCP65536:DCP65560 DML65536:DML65560 DWH65536:DWH65560 EGD65536:EGD65560 EPZ65536:EPZ65560 EZV65536:EZV65560 FJR65536:FJR65560 FTN65536:FTN65560 GDJ65536:GDJ65560 GNF65536:GNF65560 GXB65536:GXB65560 HGX65536:HGX65560 HQT65536:HQT65560 IAP65536:IAP65560 IKL65536:IKL65560 IUH65536:IUH65560 JED65536:JED65560 JNZ65536:JNZ65560 JXV65536:JXV65560 KHR65536:KHR65560 KRN65536:KRN65560 LBJ65536:LBJ65560 LLF65536:LLF65560 LVB65536:LVB65560 MEX65536:MEX65560 MOT65536:MOT65560 MYP65536:MYP65560 NIL65536:NIL65560 NSH65536:NSH65560 OCD65536:OCD65560 OLZ65536:OLZ65560 OVV65536:OVV65560 PFR65536:PFR65560 PPN65536:PPN65560 PZJ65536:PZJ65560 QJF65536:QJF65560 QTB65536:QTB65560 RCX65536:RCX65560 RMT65536:RMT65560 RWP65536:RWP65560 SGL65536:SGL65560 SQH65536:SQH65560 TAD65536:TAD65560 TJZ65536:TJZ65560 TTV65536:TTV65560 UDR65536:UDR65560 UNN65536:UNN65560 UXJ65536:UXJ65560 VHF65536:VHF65560 VRB65536:VRB65560 WAX65536:WAX65560 WKT65536:WKT65560 WUP65536:WUP65560 F131072:F131096 ID131072:ID131096 RZ131072:RZ131096 ABV131072:ABV131096 ALR131072:ALR131096 AVN131072:AVN131096 BFJ131072:BFJ131096 BPF131072:BPF131096 BZB131072:BZB131096 CIX131072:CIX131096 CST131072:CST131096 DCP131072:DCP131096 DML131072:DML131096 DWH131072:DWH131096 EGD131072:EGD131096 EPZ131072:EPZ131096 EZV131072:EZV131096 FJR131072:FJR131096 FTN131072:FTN131096 GDJ131072:GDJ131096 GNF131072:GNF131096 GXB131072:GXB131096 HGX131072:HGX131096 HQT131072:HQT131096 IAP131072:IAP131096 IKL131072:IKL131096 IUH131072:IUH131096 JED131072:JED131096 JNZ131072:JNZ131096 JXV131072:JXV131096 KHR131072:KHR131096 KRN131072:KRN131096 LBJ131072:LBJ131096 LLF131072:LLF131096 LVB131072:LVB131096 MEX131072:MEX131096 MOT131072:MOT131096 MYP131072:MYP131096 NIL131072:NIL131096 NSH131072:NSH131096 OCD131072:OCD131096 OLZ131072:OLZ131096 OVV131072:OVV131096 PFR131072:PFR131096 PPN131072:PPN131096 PZJ131072:PZJ131096 QJF131072:QJF131096 QTB131072:QTB131096 RCX131072:RCX131096 RMT131072:RMT131096 RWP131072:RWP131096 SGL131072:SGL131096 SQH131072:SQH131096 TAD131072:TAD131096 TJZ131072:TJZ131096 TTV131072:TTV131096 UDR131072:UDR131096 UNN131072:UNN131096 UXJ131072:UXJ131096 VHF131072:VHF131096 VRB131072:VRB131096 WAX131072:WAX131096 WKT131072:WKT131096 WUP131072:WUP131096 F196608:F196632 ID196608:ID196632 RZ196608:RZ196632 ABV196608:ABV196632 ALR196608:ALR196632 AVN196608:AVN196632 BFJ196608:BFJ196632 BPF196608:BPF196632 BZB196608:BZB196632 CIX196608:CIX196632 CST196608:CST196632 DCP196608:DCP196632 DML196608:DML196632 DWH196608:DWH196632 EGD196608:EGD196632 EPZ196608:EPZ196632 EZV196608:EZV196632 FJR196608:FJR196632 FTN196608:FTN196632 GDJ196608:GDJ196632 GNF196608:GNF196632 GXB196608:GXB196632 HGX196608:HGX196632 HQT196608:HQT196632 IAP196608:IAP196632 IKL196608:IKL196632 IUH196608:IUH196632 JED196608:JED196632 JNZ196608:JNZ196632 JXV196608:JXV196632 KHR196608:KHR196632 KRN196608:KRN196632 LBJ196608:LBJ196632 LLF196608:LLF196632 LVB196608:LVB196632 MEX196608:MEX196632 MOT196608:MOT196632 MYP196608:MYP196632 NIL196608:NIL196632 NSH196608:NSH196632 OCD196608:OCD196632 OLZ196608:OLZ196632 OVV196608:OVV196632 PFR196608:PFR196632 PPN196608:PPN196632 PZJ196608:PZJ196632 QJF196608:QJF196632 QTB196608:QTB196632 RCX196608:RCX196632 RMT196608:RMT196632 RWP196608:RWP196632 SGL196608:SGL196632 SQH196608:SQH196632 TAD196608:TAD196632 TJZ196608:TJZ196632 TTV196608:TTV196632 UDR196608:UDR196632 UNN196608:UNN196632 UXJ196608:UXJ196632 VHF196608:VHF196632 VRB196608:VRB196632 WAX196608:WAX196632 WKT196608:WKT196632 WUP196608:WUP196632 F262144:F262168 ID262144:ID262168 RZ262144:RZ262168 ABV262144:ABV262168 ALR262144:ALR262168 AVN262144:AVN262168 BFJ262144:BFJ262168 BPF262144:BPF262168 BZB262144:BZB262168 CIX262144:CIX262168 CST262144:CST262168 DCP262144:DCP262168 DML262144:DML262168 DWH262144:DWH262168 EGD262144:EGD262168 EPZ262144:EPZ262168 EZV262144:EZV262168 FJR262144:FJR262168 FTN262144:FTN262168 GDJ262144:GDJ262168 GNF262144:GNF262168 GXB262144:GXB262168 HGX262144:HGX262168 HQT262144:HQT262168 IAP262144:IAP262168 IKL262144:IKL262168 IUH262144:IUH262168 JED262144:JED262168 JNZ262144:JNZ262168 JXV262144:JXV262168 KHR262144:KHR262168 KRN262144:KRN262168 LBJ262144:LBJ262168 LLF262144:LLF262168 LVB262144:LVB262168 MEX262144:MEX262168 MOT262144:MOT262168 MYP262144:MYP262168 NIL262144:NIL262168 NSH262144:NSH262168 OCD262144:OCD262168 OLZ262144:OLZ262168 OVV262144:OVV262168 PFR262144:PFR262168 PPN262144:PPN262168 PZJ262144:PZJ262168 QJF262144:QJF262168 QTB262144:QTB262168 RCX262144:RCX262168 RMT262144:RMT262168 RWP262144:RWP262168 SGL262144:SGL262168 SQH262144:SQH262168 TAD262144:TAD262168 TJZ262144:TJZ262168 TTV262144:TTV262168 UDR262144:UDR262168 UNN262144:UNN262168 UXJ262144:UXJ262168 VHF262144:VHF262168 VRB262144:VRB262168 WAX262144:WAX262168 WKT262144:WKT262168 WUP262144:WUP262168 F327680:F327704 ID327680:ID327704 RZ327680:RZ327704 ABV327680:ABV327704 ALR327680:ALR327704 AVN327680:AVN327704 BFJ327680:BFJ327704 BPF327680:BPF327704 BZB327680:BZB327704 CIX327680:CIX327704 CST327680:CST327704 DCP327680:DCP327704 DML327680:DML327704 DWH327680:DWH327704 EGD327680:EGD327704 EPZ327680:EPZ327704 EZV327680:EZV327704 FJR327680:FJR327704 FTN327680:FTN327704 GDJ327680:GDJ327704 GNF327680:GNF327704 GXB327680:GXB327704 HGX327680:HGX327704 HQT327680:HQT327704 IAP327680:IAP327704 IKL327680:IKL327704 IUH327680:IUH327704 JED327680:JED327704 JNZ327680:JNZ327704 JXV327680:JXV327704 KHR327680:KHR327704 KRN327680:KRN327704 LBJ327680:LBJ327704 LLF327680:LLF327704 LVB327680:LVB327704 MEX327680:MEX327704 MOT327680:MOT327704 MYP327680:MYP327704 NIL327680:NIL327704 NSH327680:NSH327704 OCD327680:OCD327704 OLZ327680:OLZ327704 OVV327680:OVV327704 PFR327680:PFR327704 PPN327680:PPN327704 PZJ327680:PZJ327704 QJF327680:QJF327704 QTB327680:QTB327704 RCX327680:RCX327704 RMT327680:RMT327704 RWP327680:RWP327704 SGL327680:SGL327704 SQH327680:SQH327704 TAD327680:TAD327704 TJZ327680:TJZ327704 TTV327680:TTV327704 UDR327680:UDR327704 UNN327680:UNN327704 UXJ327680:UXJ327704 VHF327680:VHF327704 VRB327680:VRB327704 WAX327680:WAX327704 WKT327680:WKT327704 WUP327680:WUP327704 F393216:F393240 ID393216:ID393240 RZ393216:RZ393240 ABV393216:ABV393240 ALR393216:ALR393240 AVN393216:AVN393240 BFJ393216:BFJ393240 BPF393216:BPF393240 BZB393216:BZB393240 CIX393216:CIX393240 CST393216:CST393240 DCP393216:DCP393240 DML393216:DML393240 DWH393216:DWH393240 EGD393216:EGD393240 EPZ393216:EPZ393240 EZV393216:EZV393240 FJR393216:FJR393240 FTN393216:FTN393240 GDJ393216:GDJ393240 GNF393216:GNF393240 GXB393216:GXB393240 HGX393216:HGX393240 HQT393216:HQT393240 IAP393216:IAP393240 IKL393216:IKL393240 IUH393216:IUH393240 JED393216:JED393240 JNZ393216:JNZ393240 JXV393216:JXV393240 KHR393216:KHR393240 KRN393216:KRN393240 LBJ393216:LBJ393240 LLF393216:LLF393240 LVB393216:LVB393240 MEX393216:MEX393240 MOT393216:MOT393240 MYP393216:MYP393240 NIL393216:NIL393240 NSH393216:NSH393240 OCD393216:OCD393240 OLZ393216:OLZ393240 OVV393216:OVV393240 PFR393216:PFR393240 PPN393216:PPN393240 PZJ393216:PZJ393240 QJF393216:QJF393240 QTB393216:QTB393240 RCX393216:RCX393240 RMT393216:RMT393240 RWP393216:RWP393240 SGL393216:SGL393240 SQH393216:SQH393240 TAD393216:TAD393240 TJZ393216:TJZ393240 TTV393216:TTV393240 UDR393216:UDR393240 UNN393216:UNN393240 UXJ393216:UXJ393240 VHF393216:VHF393240 VRB393216:VRB393240 WAX393216:WAX393240 WKT393216:WKT393240 WUP393216:WUP393240 F458752:F458776 ID458752:ID458776 RZ458752:RZ458776 ABV458752:ABV458776 ALR458752:ALR458776 AVN458752:AVN458776 BFJ458752:BFJ458776 BPF458752:BPF458776 BZB458752:BZB458776 CIX458752:CIX458776 CST458752:CST458776 DCP458752:DCP458776 DML458752:DML458776 DWH458752:DWH458776 EGD458752:EGD458776 EPZ458752:EPZ458776 EZV458752:EZV458776 FJR458752:FJR458776 FTN458752:FTN458776 GDJ458752:GDJ458776 GNF458752:GNF458776 GXB458752:GXB458776 HGX458752:HGX458776 HQT458752:HQT458776 IAP458752:IAP458776 IKL458752:IKL458776 IUH458752:IUH458776 JED458752:JED458776 JNZ458752:JNZ458776 JXV458752:JXV458776 KHR458752:KHR458776 KRN458752:KRN458776 LBJ458752:LBJ458776 LLF458752:LLF458776 LVB458752:LVB458776 MEX458752:MEX458776 MOT458752:MOT458776 MYP458752:MYP458776 NIL458752:NIL458776 NSH458752:NSH458776 OCD458752:OCD458776 OLZ458752:OLZ458776 OVV458752:OVV458776 PFR458752:PFR458776 PPN458752:PPN458776 PZJ458752:PZJ458776 QJF458752:QJF458776 QTB458752:QTB458776 RCX458752:RCX458776 RMT458752:RMT458776 RWP458752:RWP458776 SGL458752:SGL458776 SQH458752:SQH458776 TAD458752:TAD458776 TJZ458752:TJZ458776 TTV458752:TTV458776 UDR458752:UDR458776 UNN458752:UNN458776 UXJ458752:UXJ458776 VHF458752:VHF458776 VRB458752:VRB458776 WAX458752:WAX458776 WKT458752:WKT458776 WUP458752:WUP458776 F524288:F524312 ID524288:ID524312 RZ524288:RZ524312 ABV524288:ABV524312 ALR524288:ALR524312 AVN524288:AVN524312 BFJ524288:BFJ524312 BPF524288:BPF524312 BZB524288:BZB524312 CIX524288:CIX524312 CST524288:CST524312 DCP524288:DCP524312 DML524288:DML524312 DWH524288:DWH524312 EGD524288:EGD524312 EPZ524288:EPZ524312 EZV524288:EZV524312 FJR524288:FJR524312 FTN524288:FTN524312 GDJ524288:GDJ524312 GNF524288:GNF524312 GXB524288:GXB524312 HGX524288:HGX524312 HQT524288:HQT524312 IAP524288:IAP524312 IKL524288:IKL524312 IUH524288:IUH524312 JED524288:JED524312 JNZ524288:JNZ524312 JXV524288:JXV524312 KHR524288:KHR524312 KRN524288:KRN524312 LBJ524288:LBJ524312 LLF524288:LLF524312 LVB524288:LVB524312 MEX524288:MEX524312 MOT524288:MOT524312 MYP524288:MYP524312 NIL524288:NIL524312 NSH524288:NSH524312 OCD524288:OCD524312 OLZ524288:OLZ524312 OVV524288:OVV524312 PFR524288:PFR524312 PPN524288:PPN524312 PZJ524288:PZJ524312 QJF524288:QJF524312 QTB524288:QTB524312 RCX524288:RCX524312 RMT524288:RMT524312 RWP524288:RWP524312 SGL524288:SGL524312 SQH524288:SQH524312 TAD524288:TAD524312 TJZ524288:TJZ524312 TTV524288:TTV524312 UDR524288:UDR524312 UNN524288:UNN524312 UXJ524288:UXJ524312 VHF524288:VHF524312 VRB524288:VRB524312 WAX524288:WAX524312 WKT524288:WKT524312 WUP524288:WUP524312 F589824:F589848 ID589824:ID589848 RZ589824:RZ589848 ABV589824:ABV589848 ALR589824:ALR589848 AVN589824:AVN589848 BFJ589824:BFJ589848 BPF589824:BPF589848 BZB589824:BZB589848 CIX589824:CIX589848 CST589824:CST589848 DCP589824:DCP589848 DML589824:DML589848 DWH589824:DWH589848 EGD589824:EGD589848 EPZ589824:EPZ589848 EZV589824:EZV589848 FJR589824:FJR589848 FTN589824:FTN589848 GDJ589824:GDJ589848 GNF589824:GNF589848 GXB589824:GXB589848 HGX589824:HGX589848 HQT589824:HQT589848 IAP589824:IAP589848 IKL589824:IKL589848 IUH589824:IUH589848 JED589824:JED589848 JNZ589824:JNZ589848 JXV589824:JXV589848 KHR589824:KHR589848 KRN589824:KRN589848 LBJ589824:LBJ589848 LLF589824:LLF589848 LVB589824:LVB589848 MEX589824:MEX589848 MOT589824:MOT589848 MYP589824:MYP589848 NIL589824:NIL589848 NSH589824:NSH589848 OCD589824:OCD589848 OLZ589824:OLZ589848 OVV589824:OVV589848 PFR589824:PFR589848 PPN589824:PPN589848 PZJ589824:PZJ589848 QJF589824:QJF589848 QTB589824:QTB589848 RCX589824:RCX589848 RMT589824:RMT589848 RWP589824:RWP589848 SGL589824:SGL589848 SQH589824:SQH589848 TAD589824:TAD589848 TJZ589824:TJZ589848 TTV589824:TTV589848 UDR589824:UDR589848 UNN589824:UNN589848 UXJ589824:UXJ589848 VHF589824:VHF589848 VRB589824:VRB589848 WAX589824:WAX589848 WKT589824:WKT589848 WUP589824:WUP589848 F655360:F655384 ID655360:ID655384 RZ655360:RZ655384 ABV655360:ABV655384 ALR655360:ALR655384 AVN655360:AVN655384 BFJ655360:BFJ655384 BPF655360:BPF655384 BZB655360:BZB655384 CIX655360:CIX655384 CST655360:CST655384 DCP655360:DCP655384 DML655360:DML655384 DWH655360:DWH655384 EGD655360:EGD655384 EPZ655360:EPZ655384 EZV655360:EZV655384 FJR655360:FJR655384 FTN655360:FTN655384 GDJ655360:GDJ655384 GNF655360:GNF655384 GXB655360:GXB655384 HGX655360:HGX655384 HQT655360:HQT655384 IAP655360:IAP655384 IKL655360:IKL655384 IUH655360:IUH655384 JED655360:JED655384 JNZ655360:JNZ655384 JXV655360:JXV655384 KHR655360:KHR655384 KRN655360:KRN655384 LBJ655360:LBJ655384 LLF655360:LLF655384 LVB655360:LVB655384 MEX655360:MEX655384 MOT655360:MOT655384 MYP655360:MYP655384 NIL655360:NIL655384 NSH655360:NSH655384 OCD655360:OCD655384 OLZ655360:OLZ655384 OVV655360:OVV655384 PFR655360:PFR655384 PPN655360:PPN655384 PZJ655360:PZJ655384 QJF655360:QJF655384 QTB655360:QTB655384 RCX655360:RCX655384 RMT655360:RMT655384 RWP655360:RWP655384 SGL655360:SGL655384 SQH655360:SQH655384 TAD655360:TAD655384 TJZ655360:TJZ655384 TTV655360:TTV655384 UDR655360:UDR655384 UNN655360:UNN655384 UXJ655360:UXJ655384 VHF655360:VHF655384 VRB655360:VRB655384 WAX655360:WAX655384 WKT655360:WKT655384 WUP655360:WUP655384 F720896:F720920 ID720896:ID720920 RZ720896:RZ720920 ABV720896:ABV720920 ALR720896:ALR720920 AVN720896:AVN720920 BFJ720896:BFJ720920 BPF720896:BPF720920 BZB720896:BZB720920 CIX720896:CIX720920 CST720896:CST720920 DCP720896:DCP720920 DML720896:DML720920 DWH720896:DWH720920 EGD720896:EGD720920 EPZ720896:EPZ720920 EZV720896:EZV720920 FJR720896:FJR720920 FTN720896:FTN720920 GDJ720896:GDJ720920 GNF720896:GNF720920 GXB720896:GXB720920 HGX720896:HGX720920 HQT720896:HQT720920 IAP720896:IAP720920 IKL720896:IKL720920 IUH720896:IUH720920 JED720896:JED720920 JNZ720896:JNZ720920 JXV720896:JXV720920 KHR720896:KHR720920 KRN720896:KRN720920 LBJ720896:LBJ720920 LLF720896:LLF720920 LVB720896:LVB720920 MEX720896:MEX720920 MOT720896:MOT720920 MYP720896:MYP720920 NIL720896:NIL720920 NSH720896:NSH720920 OCD720896:OCD720920 OLZ720896:OLZ720920 OVV720896:OVV720920 PFR720896:PFR720920 PPN720896:PPN720920 PZJ720896:PZJ720920 QJF720896:QJF720920 QTB720896:QTB720920 RCX720896:RCX720920 RMT720896:RMT720920 RWP720896:RWP720920 SGL720896:SGL720920 SQH720896:SQH720920 TAD720896:TAD720920 TJZ720896:TJZ720920 TTV720896:TTV720920 UDR720896:UDR720920 UNN720896:UNN720920 UXJ720896:UXJ720920 VHF720896:VHF720920 VRB720896:VRB720920 WAX720896:WAX720920 WKT720896:WKT720920 WUP720896:WUP720920 F786432:F786456 ID786432:ID786456 RZ786432:RZ786456 ABV786432:ABV786456 ALR786432:ALR786456 AVN786432:AVN786456 BFJ786432:BFJ786456 BPF786432:BPF786456 BZB786432:BZB786456 CIX786432:CIX786456 CST786432:CST786456 DCP786432:DCP786456 DML786432:DML786456 DWH786432:DWH786456 EGD786432:EGD786456 EPZ786432:EPZ786456 EZV786432:EZV786456 FJR786432:FJR786456 FTN786432:FTN786456 GDJ786432:GDJ786456 GNF786432:GNF786456 GXB786432:GXB786456 HGX786432:HGX786456 HQT786432:HQT786456 IAP786432:IAP786456 IKL786432:IKL786456 IUH786432:IUH786456 JED786432:JED786456 JNZ786432:JNZ786456 JXV786432:JXV786456 KHR786432:KHR786456 KRN786432:KRN786456 LBJ786432:LBJ786456 LLF786432:LLF786456 LVB786432:LVB786456 MEX786432:MEX786456 MOT786432:MOT786456 MYP786432:MYP786456 NIL786432:NIL786456 NSH786432:NSH786456 OCD786432:OCD786456 OLZ786432:OLZ786456 OVV786432:OVV786456 PFR786432:PFR786456 PPN786432:PPN786456 PZJ786432:PZJ786456 QJF786432:QJF786456 QTB786432:QTB786456 RCX786432:RCX786456 RMT786432:RMT786456 RWP786432:RWP786456 SGL786432:SGL786456 SQH786432:SQH786456 TAD786432:TAD786456 TJZ786432:TJZ786456 TTV786432:TTV786456 UDR786432:UDR786456 UNN786432:UNN786456 UXJ786432:UXJ786456 VHF786432:VHF786456 VRB786432:VRB786456 WAX786432:WAX786456 WKT786432:WKT786456 WUP786432:WUP786456 F851968:F851992 ID851968:ID851992 RZ851968:RZ851992 ABV851968:ABV851992 ALR851968:ALR851992 AVN851968:AVN851992 BFJ851968:BFJ851992 BPF851968:BPF851992 BZB851968:BZB851992 CIX851968:CIX851992 CST851968:CST851992 DCP851968:DCP851992 DML851968:DML851992 DWH851968:DWH851992 EGD851968:EGD851992 EPZ851968:EPZ851992 EZV851968:EZV851992 FJR851968:FJR851992 FTN851968:FTN851992 GDJ851968:GDJ851992 GNF851968:GNF851992 GXB851968:GXB851992 HGX851968:HGX851992 HQT851968:HQT851992 IAP851968:IAP851992 IKL851968:IKL851992 IUH851968:IUH851992 JED851968:JED851992 JNZ851968:JNZ851992 JXV851968:JXV851992 KHR851968:KHR851992 KRN851968:KRN851992 LBJ851968:LBJ851992 LLF851968:LLF851992 LVB851968:LVB851992 MEX851968:MEX851992 MOT851968:MOT851992 MYP851968:MYP851992 NIL851968:NIL851992 NSH851968:NSH851992 OCD851968:OCD851992 OLZ851968:OLZ851992 OVV851968:OVV851992 PFR851968:PFR851992 PPN851968:PPN851992 PZJ851968:PZJ851992 QJF851968:QJF851992 QTB851968:QTB851992 RCX851968:RCX851992 RMT851968:RMT851992 RWP851968:RWP851992 SGL851968:SGL851992 SQH851968:SQH851992 TAD851968:TAD851992 TJZ851968:TJZ851992 TTV851968:TTV851992 UDR851968:UDR851992 UNN851968:UNN851992 UXJ851968:UXJ851992 VHF851968:VHF851992 VRB851968:VRB851992 WAX851968:WAX851992 WKT851968:WKT851992 WUP851968:WUP851992 F917504:F917528 ID917504:ID917528 RZ917504:RZ917528 ABV917504:ABV917528 ALR917504:ALR917528 AVN917504:AVN917528 BFJ917504:BFJ917528 BPF917504:BPF917528 BZB917504:BZB917528 CIX917504:CIX917528 CST917504:CST917528 DCP917504:DCP917528 DML917504:DML917528 DWH917504:DWH917528 EGD917504:EGD917528 EPZ917504:EPZ917528 EZV917504:EZV917528 FJR917504:FJR917528 FTN917504:FTN917528 GDJ917504:GDJ917528 GNF917504:GNF917528 GXB917504:GXB917528 HGX917504:HGX917528 HQT917504:HQT917528 IAP917504:IAP917528 IKL917504:IKL917528 IUH917504:IUH917528 JED917504:JED917528 JNZ917504:JNZ917528 JXV917504:JXV917528 KHR917504:KHR917528 KRN917504:KRN917528 LBJ917504:LBJ917528 LLF917504:LLF917528 LVB917504:LVB917528 MEX917504:MEX917528 MOT917504:MOT917528 MYP917504:MYP917528 NIL917504:NIL917528 NSH917504:NSH917528 OCD917504:OCD917528 OLZ917504:OLZ917528 OVV917504:OVV917528 PFR917504:PFR917528 PPN917504:PPN917528 PZJ917504:PZJ917528 QJF917504:QJF917528 QTB917504:QTB917528 RCX917504:RCX917528 RMT917504:RMT917528 RWP917504:RWP917528 SGL917504:SGL917528 SQH917504:SQH917528 TAD917504:TAD917528 TJZ917504:TJZ917528 TTV917504:TTV917528 UDR917504:UDR917528 UNN917504:UNN917528 UXJ917504:UXJ917528 VHF917504:VHF917528 VRB917504:VRB917528 WAX917504:WAX917528 WKT917504:WKT917528 WUP917504:WUP917528 F983040:F983064 ID983040:ID983064 RZ983040:RZ983064 ABV983040:ABV983064 ALR983040:ALR983064 AVN983040:AVN983064 BFJ983040:BFJ983064 BPF983040:BPF983064 BZB983040:BZB983064 CIX983040:CIX983064 CST983040:CST983064 DCP983040:DCP983064 DML983040:DML983064 DWH983040:DWH983064 EGD983040:EGD983064 EPZ983040:EPZ983064 EZV983040:EZV983064 FJR983040:FJR983064 FTN983040:FTN983064 GDJ983040:GDJ983064 GNF983040:GNF983064 GXB983040:GXB983064 HGX983040:HGX983064 HQT983040:HQT983064 IAP983040:IAP983064 IKL983040:IKL983064 IUH983040:IUH983064 JED983040:JED983064 JNZ983040:JNZ983064 JXV983040:JXV983064 KHR983040:KHR983064 KRN983040:KRN983064 LBJ983040:LBJ983064 LLF983040:LLF983064 LVB983040:LVB983064 MEX983040:MEX983064 MOT983040:MOT983064 MYP983040:MYP983064 NIL983040:NIL983064 NSH983040:NSH983064 OCD983040:OCD983064 OLZ983040:OLZ983064 OVV983040:OVV983064 PFR983040:PFR983064 PPN983040:PPN983064 PZJ983040:PZJ983064 QJF983040:QJF983064 QTB983040:QTB983064 RCX983040:RCX983064 RMT983040:RMT983064 RWP983040:RWP983064 SGL983040:SGL983064 SQH983040:SQH983064 TAD983040:TAD983064 TJZ983040:TJZ983064 TTV983040:TTV983064 UDR983040:UDR983064 UNN983040:UNN983064 UXJ983040:UXJ983064 VHF983040:VHF983064 VRB983040:VRB983064 WAX983040:WAX983064 WKT983040:WKT983064 F9:F38 WUL983040:WUN983064 WUM9:WUN38 IA9:IB38 RW9:RX38 ABS9:ABT38 ALO9:ALP38 AVK9:AVL38 BFG9:BFH38 BPC9:BPD38 BYY9:BYZ38 CIU9:CIV38 CSQ9:CSR38 DCM9:DCN38 DMI9:DMJ38 DWE9:DWF38 EGA9:EGB38 EPW9:EPX38 EZS9:EZT38 FJO9:FJP38 FTK9:FTL38 GDG9:GDH38 GNC9:GND38 GWY9:GWZ38 HGU9:HGV38 HQQ9:HQR38 IAM9:IAN38 IKI9:IKJ38 IUE9:IUF38 JEA9:JEB38 JNW9:JNX38 JXS9:JXT38 KHO9:KHP38 KRK9:KRL38 LBG9:LBH38 LLC9:LLD38 LUY9:LUZ38 MEU9:MEV38 MOQ9:MOR38 MYM9:MYN38 NII9:NIJ38 NSE9:NSF38 OCA9:OCB38 OLW9:OLX38 OVS9:OVT38 PFO9:PFP38 PPK9:PPL38 PZG9:PZH38 QJC9:QJD38 QSY9:QSZ38 RCU9:RCV38 RMQ9:RMR38 RWM9:RWN38 SGI9:SGJ38 SQE9:SQF38 TAA9:TAB38 TJW9:TJX38 TTS9:TTT38 UDO9:UDP38 UNK9:UNL38 UXG9:UXH38 VHC9:VHD38 VQY9:VQZ38 WAU9:WAV38 WKQ9:WKR38 B65536:D65560 HZ65536:IB65560 RV65536:RX65560 ABR65536:ABT65560 ALN65536:ALP65560 AVJ65536:AVL65560 BFF65536:BFH65560 BPB65536:BPD65560 BYX65536:BYZ65560 CIT65536:CIV65560 CSP65536:CSR65560 DCL65536:DCN65560 DMH65536:DMJ65560 DWD65536:DWF65560 EFZ65536:EGB65560 EPV65536:EPX65560 EZR65536:EZT65560 FJN65536:FJP65560 FTJ65536:FTL65560 GDF65536:GDH65560 GNB65536:GND65560 GWX65536:GWZ65560 HGT65536:HGV65560 HQP65536:HQR65560 IAL65536:IAN65560 IKH65536:IKJ65560 IUD65536:IUF65560 JDZ65536:JEB65560 JNV65536:JNX65560 JXR65536:JXT65560 KHN65536:KHP65560 KRJ65536:KRL65560 LBF65536:LBH65560 LLB65536:LLD65560 LUX65536:LUZ65560 MET65536:MEV65560 MOP65536:MOR65560 MYL65536:MYN65560 NIH65536:NIJ65560 NSD65536:NSF65560 OBZ65536:OCB65560 OLV65536:OLX65560 OVR65536:OVT65560 PFN65536:PFP65560 PPJ65536:PPL65560 PZF65536:PZH65560 QJB65536:QJD65560 QSX65536:QSZ65560 RCT65536:RCV65560 RMP65536:RMR65560 RWL65536:RWN65560 SGH65536:SGJ65560 SQD65536:SQF65560 SZZ65536:TAB65560 TJV65536:TJX65560 TTR65536:TTT65560 UDN65536:UDP65560 UNJ65536:UNL65560 UXF65536:UXH65560 VHB65536:VHD65560 VQX65536:VQZ65560 WAT65536:WAV65560 WKP65536:WKR65560 WUL65536:WUN65560 B131072:D131096 HZ131072:IB131096 RV131072:RX131096 ABR131072:ABT131096 ALN131072:ALP131096 AVJ131072:AVL131096 BFF131072:BFH131096 BPB131072:BPD131096 BYX131072:BYZ131096 CIT131072:CIV131096 CSP131072:CSR131096 DCL131072:DCN131096 DMH131072:DMJ131096 DWD131072:DWF131096 EFZ131072:EGB131096 EPV131072:EPX131096 EZR131072:EZT131096 FJN131072:FJP131096 FTJ131072:FTL131096 GDF131072:GDH131096 GNB131072:GND131096 GWX131072:GWZ131096 HGT131072:HGV131096 HQP131072:HQR131096 IAL131072:IAN131096 IKH131072:IKJ131096 IUD131072:IUF131096 JDZ131072:JEB131096 JNV131072:JNX131096 JXR131072:JXT131096 KHN131072:KHP131096 KRJ131072:KRL131096 LBF131072:LBH131096 LLB131072:LLD131096 LUX131072:LUZ131096 MET131072:MEV131096 MOP131072:MOR131096 MYL131072:MYN131096 NIH131072:NIJ131096 NSD131072:NSF131096 OBZ131072:OCB131096 OLV131072:OLX131096 OVR131072:OVT131096 PFN131072:PFP131096 PPJ131072:PPL131096 PZF131072:PZH131096 QJB131072:QJD131096 QSX131072:QSZ131096 RCT131072:RCV131096 RMP131072:RMR131096 RWL131072:RWN131096 SGH131072:SGJ131096 SQD131072:SQF131096 SZZ131072:TAB131096 TJV131072:TJX131096 TTR131072:TTT131096 UDN131072:UDP131096 UNJ131072:UNL131096 UXF131072:UXH131096 VHB131072:VHD131096 VQX131072:VQZ131096 WAT131072:WAV131096 WKP131072:WKR131096 WUL131072:WUN131096 B196608:D196632 HZ196608:IB196632 RV196608:RX196632 ABR196608:ABT196632 ALN196608:ALP196632 AVJ196608:AVL196632 BFF196608:BFH196632 BPB196608:BPD196632 BYX196608:BYZ196632 CIT196608:CIV196632 CSP196608:CSR196632 DCL196608:DCN196632 DMH196608:DMJ196632 DWD196608:DWF196632 EFZ196608:EGB196632 EPV196608:EPX196632 EZR196608:EZT196632 FJN196608:FJP196632 FTJ196608:FTL196632 GDF196608:GDH196632 GNB196608:GND196632 GWX196608:GWZ196632 HGT196608:HGV196632 HQP196608:HQR196632 IAL196608:IAN196632 IKH196608:IKJ196632 IUD196608:IUF196632 JDZ196608:JEB196632 JNV196608:JNX196632 JXR196608:JXT196632 KHN196608:KHP196632 KRJ196608:KRL196632 LBF196608:LBH196632 LLB196608:LLD196632 LUX196608:LUZ196632 MET196608:MEV196632 MOP196608:MOR196632 MYL196608:MYN196632 NIH196608:NIJ196632 NSD196608:NSF196632 OBZ196608:OCB196632 OLV196608:OLX196632 OVR196608:OVT196632 PFN196608:PFP196632 PPJ196608:PPL196632 PZF196608:PZH196632 QJB196608:QJD196632 QSX196608:QSZ196632 RCT196608:RCV196632 RMP196608:RMR196632 RWL196608:RWN196632 SGH196608:SGJ196632 SQD196608:SQF196632 SZZ196608:TAB196632 TJV196608:TJX196632 TTR196608:TTT196632 UDN196608:UDP196632 UNJ196608:UNL196632 UXF196608:UXH196632 VHB196608:VHD196632 VQX196608:VQZ196632 WAT196608:WAV196632 WKP196608:WKR196632 WUL196608:WUN196632 B262144:D262168 HZ262144:IB262168 RV262144:RX262168 ABR262144:ABT262168 ALN262144:ALP262168 AVJ262144:AVL262168 BFF262144:BFH262168 BPB262144:BPD262168 BYX262144:BYZ262168 CIT262144:CIV262168 CSP262144:CSR262168 DCL262144:DCN262168 DMH262144:DMJ262168 DWD262144:DWF262168 EFZ262144:EGB262168 EPV262144:EPX262168 EZR262144:EZT262168 FJN262144:FJP262168 FTJ262144:FTL262168 GDF262144:GDH262168 GNB262144:GND262168 GWX262144:GWZ262168 HGT262144:HGV262168 HQP262144:HQR262168 IAL262144:IAN262168 IKH262144:IKJ262168 IUD262144:IUF262168 JDZ262144:JEB262168 JNV262144:JNX262168 JXR262144:JXT262168 KHN262144:KHP262168 KRJ262144:KRL262168 LBF262144:LBH262168 LLB262144:LLD262168 LUX262144:LUZ262168 MET262144:MEV262168 MOP262144:MOR262168 MYL262144:MYN262168 NIH262144:NIJ262168 NSD262144:NSF262168 OBZ262144:OCB262168 OLV262144:OLX262168 OVR262144:OVT262168 PFN262144:PFP262168 PPJ262144:PPL262168 PZF262144:PZH262168 QJB262144:QJD262168 QSX262144:QSZ262168 RCT262144:RCV262168 RMP262144:RMR262168 RWL262144:RWN262168 SGH262144:SGJ262168 SQD262144:SQF262168 SZZ262144:TAB262168 TJV262144:TJX262168 TTR262144:TTT262168 UDN262144:UDP262168 UNJ262144:UNL262168 UXF262144:UXH262168 VHB262144:VHD262168 VQX262144:VQZ262168 WAT262144:WAV262168 WKP262144:WKR262168 WUL262144:WUN262168 B327680:D327704 HZ327680:IB327704 RV327680:RX327704 ABR327680:ABT327704 ALN327680:ALP327704 AVJ327680:AVL327704 BFF327680:BFH327704 BPB327680:BPD327704 BYX327680:BYZ327704 CIT327680:CIV327704 CSP327680:CSR327704 DCL327680:DCN327704 DMH327680:DMJ327704 DWD327680:DWF327704 EFZ327680:EGB327704 EPV327680:EPX327704 EZR327680:EZT327704 FJN327680:FJP327704 FTJ327680:FTL327704 GDF327680:GDH327704 GNB327680:GND327704 GWX327680:GWZ327704 HGT327680:HGV327704 HQP327680:HQR327704 IAL327680:IAN327704 IKH327680:IKJ327704 IUD327680:IUF327704 JDZ327680:JEB327704 JNV327680:JNX327704 JXR327680:JXT327704 KHN327680:KHP327704 KRJ327680:KRL327704 LBF327680:LBH327704 LLB327680:LLD327704 LUX327680:LUZ327704 MET327680:MEV327704 MOP327680:MOR327704 MYL327680:MYN327704 NIH327680:NIJ327704 NSD327680:NSF327704 OBZ327680:OCB327704 OLV327680:OLX327704 OVR327680:OVT327704 PFN327680:PFP327704 PPJ327680:PPL327704 PZF327680:PZH327704 QJB327680:QJD327704 QSX327680:QSZ327704 RCT327680:RCV327704 RMP327680:RMR327704 RWL327680:RWN327704 SGH327680:SGJ327704 SQD327680:SQF327704 SZZ327680:TAB327704 TJV327680:TJX327704 TTR327680:TTT327704 UDN327680:UDP327704 UNJ327680:UNL327704 UXF327680:UXH327704 VHB327680:VHD327704 VQX327680:VQZ327704 WAT327680:WAV327704 WKP327680:WKR327704 WUL327680:WUN327704 B393216:D393240 HZ393216:IB393240 RV393216:RX393240 ABR393216:ABT393240 ALN393216:ALP393240 AVJ393216:AVL393240 BFF393216:BFH393240 BPB393216:BPD393240 BYX393216:BYZ393240 CIT393216:CIV393240 CSP393216:CSR393240 DCL393216:DCN393240 DMH393216:DMJ393240 DWD393216:DWF393240 EFZ393216:EGB393240 EPV393216:EPX393240 EZR393216:EZT393240 FJN393216:FJP393240 FTJ393216:FTL393240 GDF393216:GDH393240 GNB393216:GND393240 GWX393216:GWZ393240 HGT393216:HGV393240 HQP393216:HQR393240 IAL393216:IAN393240 IKH393216:IKJ393240 IUD393216:IUF393240 JDZ393216:JEB393240 JNV393216:JNX393240 JXR393216:JXT393240 KHN393216:KHP393240 KRJ393216:KRL393240 LBF393216:LBH393240 LLB393216:LLD393240 LUX393216:LUZ393240 MET393216:MEV393240 MOP393216:MOR393240 MYL393216:MYN393240 NIH393216:NIJ393240 NSD393216:NSF393240 OBZ393216:OCB393240 OLV393216:OLX393240 OVR393216:OVT393240 PFN393216:PFP393240 PPJ393216:PPL393240 PZF393216:PZH393240 QJB393216:QJD393240 QSX393216:QSZ393240 RCT393216:RCV393240 RMP393216:RMR393240 RWL393216:RWN393240 SGH393216:SGJ393240 SQD393216:SQF393240 SZZ393216:TAB393240 TJV393216:TJX393240 TTR393216:TTT393240 UDN393216:UDP393240 UNJ393216:UNL393240 UXF393216:UXH393240 VHB393216:VHD393240 VQX393216:VQZ393240 WAT393216:WAV393240 WKP393216:WKR393240 WUL393216:WUN393240 B458752:D458776 HZ458752:IB458776 RV458752:RX458776 ABR458752:ABT458776 ALN458752:ALP458776 AVJ458752:AVL458776 BFF458752:BFH458776 BPB458752:BPD458776 BYX458752:BYZ458776 CIT458752:CIV458776 CSP458752:CSR458776 DCL458752:DCN458776 DMH458752:DMJ458776 DWD458752:DWF458776 EFZ458752:EGB458776 EPV458752:EPX458776 EZR458752:EZT458776 FJN458752:FJP458776 FTJ458752:FTL458776 GDF458752:GDH458776 GNB458752:GND458776 GWX458752:GWZ458776 HGT458752:HGV458776 HQP458752:HQR458776 IAL458752:IAN458776 IKH458752:IKJ458776 IUD458752:IUF458776 JDZ458752:JEB458776 JNV458752:JNX458776 JXR458752:JXT458776 KHN458752:KHP458776 KRJ458752:KRL458776 LBF458752:LBH458776 LLB458752:LLD458776 LUX458752:LUZ458776 MET458752:MEV458776 MOP458752:MOR458776 MYL458752:MYN458776 NIH458752:NIJ458776 NSD458752:NSF458776 OBZ458752:OCB458776 OLV458752:OLX458776 OVR458752:OVT458776 PFN458752:PFP458776 PPJ458752:PPL458776 PZF458752:PZH458776 QJB458752:QJD458776 QSX458752:QSZ458776 RCT458752:RCV458776 RMP458752:RMR458776 RWL458752:RWN458776 SGH458752:SGJ458776 SQD458752:SQF458776 SZZ458752:TAB458776 TJV458752:TJX458776 TTR458752:TTT458776 UDN458752:UDP458776 UNJ458752:UNL458776 UXF458752:UXH458776 VHB458752:VHD458776 VQX458752:VQZ458776 WAT458752:WAV458776 WKP458752:WKR458776 WUL458752:WUN458776 B524288:D524312 HZ524288:IB524312 RV524288:RX524312 ABR524288:ABT524312 ALN524288:ALP524312 AVJ524288:AVL524312 BFF524288:BFH524312 BPB524288:BPD524312 BYX524288:BYZ524312 CIT524288:CIV524312 CSP524288:CSR524312 DCL524288:DCN524312 DMH524288:DMJ524312 DWD524288:DWF524312 EFZ524288:EGB524312 EPV524288:EPX524312 EZR524288:EZT524312 FJN524288:FJP524312 FTJ524288:FTL524312 GDF524288:GDH524312 GNB524288:GND524312 GWX524288:GWZ524312 HGT524288:HGV524312 HQP524288:HQR524312 IAL524288:IAN524312 IKH524288:IKJ524312 IUD524288:IUF524312 JDZ524288:JEB524312 JNV524288:JNX524312 JXR524288:JXT524312 KHN524288:KHP524312 KRJ524288:KRL524312 LBF524288:LBH524312 LLB524288:LLD524312 LUX524288:LUZ524312 MET524288:MEV524312 MOP524288:MOR524312 MYL524288:MYN524312 NIH524288:NIJ524312 NSD524288:NSF524312 OBZ524288:OCB524312 OLV524288:OLX524312 OVR524288:OVT524312 PFN524288:PFP524312 PPJ524288:PPL524312 PZF524288:PZH524312 QJB524288:QJD524312 QSX524288:QSZ524312 RCT524288:RCV524312 RMP524288:RMR524312 RWL524288:RWN524312 SGH524288:SGJ524312 SQD524288:SQF524312 SZZ524288:TAB524312 TJV524288:TJX524312 TTR524288:TTT524312 UDN524288:UDP524312 UNJ524288:UNL524312 UXF524288:UXH524312 VHB524288:VHD524312 VQX524288:VQZ524312 WAT524288:WAV524312 WKP524288:WKR524312 WUL524288:WUN524312 B589824:D589848 HZ589824:IB589848 RV589824:RX589848 ABR589824:ABT589848 ALN589824:ALP589848 AVJ589824:AVL589848 BFF589824:BFH589848 BPB589824:BPD589848 BYX589824:BYZ589848 CIT589824:CIV589848 CSP589824:CSR589848 DCL589824:DCN589848 DMH589824:DMJ589848 DWD589824:DWF589848 EFZ589824:EGB589848 EPV589824:EPX589848 EZR589824:EZT589848 FJN589824:FJP589848 FTJ589824:FTL589848 GDF589824:GDH589848 GNB589824:GND589848 GWX589824:GWZ589848 HGT589824:HGV589848 HQP589824:HQR589848 IAL589824:IAN589848 IKH589824:IKJ589848 IUD589824:IUF589848 JDZ589824:JEB589848 JNV589824:JNX589848 JXR589824:JXT589848 KHN589824:KHP589848 KRJ589824:KRL589848 LBF589824:LBH589848 LLB589824:LLD589848 LUX589824:LUZ589848 MET589824:MEV589848 MOP589824:MOR589848 MYL589824:MYN589848 NIH589824:NIJ589848 NSD589824:NSF589848 OBZ589824:OCB589848 OLV589824:OLX589848 OVR589824:OVT589848 PFN589824:PFP589848 PPJ589824:PPL589848 PZF589824:PZH589848 QJB589824:QJD589848 QSX589824:QSZ589848 RCT589824:RCV589848 RMP589824:RMR589848 RWL589824:RWN589848 SGH589824:SGJ589848 SQD589824:SQF589848 SZZ589824:TAB589848 TJV589824:TJX589848 TTR589824:TTT589848 UDN589824:UDP589848 UNJ589824:UNL589848 UXF589824:UXH589848 VHB589824:VHD589848 VQX589824:VQZ589848 WAT589824:WAV589848 WKP589824:WKR589848 WUL589824:WUN589848 B655360:D655384 HZ655360:IB655384 RV655360:RX655384 ABR655360:ABT655384 ALN655360:ALP655384 AVJ655360:AVL655384 BFF655360:BFH655384 BPB655360:BPD655384 BYX655360:BYZ655384 CIT655360:CIV655384 CSP655360:CSR655384 DCL655360:DCN655384 DMH655360:DMJ655384 DWD655360:DWF655384 EFZ655360:EGB655384 EPV655360:EPX655384 EZR655360:EZT655384 FJN655360:FJP655384 FTJ655360:FTL655384 GDF655360:GDH655384 GNB655360:GND655384 GWX655360:GWZ655384 HGT655360:HGV655384 HQP655360:HQR655384 IAL655360:IAN655384 IKH655360:IKJ655384 IUD655360:IUF655384 JDZ655360:JEB655384 JNV655360:JNX655384 JXR655360:JXT655384 KHN655360:KHP655384 KRJ655360:KRL655384 LBF655360:LBH655384 LLB655360:LLD655384 LUX655360:LUZ655384 MET655360:MEV655384 MOP655360:MOR655384 MYL655360:MYN655384 NIH655360:NIJ655384 NSD655360:NSF655384 OBZ655360:OCB655384 OLV655360:OLX655384 OVR655360:OVT655384 PFN655360:PFP655384 PPJ655360:PPL655384 PZF655360:PZH655384 QJB655360:QJD655384 QSX655360:QSZ655384 RCT655360:RCV655384 RMP655360:RMR655384 RWL655360:RWN655384 SGH655360:SGJ655384 SQD655360:SQF655384 SZZ655360:TAB655384 TJV655360:TJX655384 TTR655360:TTT655384 UDN655360:UDP655384 UNJ655360:UNL655384 UXF655360:UXH655384 VHB655360:VHD655384 VQX655360:VQZ655384 WAT655360:WAV655384 WKP655360:WKR655384 WUL655360:WUN655384 B720896:D720920 HZ720896:IB720920 RV720896:RX720920 ABR720896:ABT720920 ALN720896:ALP720920 AVJ720896:AVL720920 BFF720896:BFH720920 BPB720896:BPD720920 BYX720896:BYZ720920 CIT720896:CIV720920 CSP720896:CSR720920 DCL720896:DCN720920 DMH720896:DMJ720920 DWD720896:DWF720920 EFZ720896:EGB720920 EPV720896:EPX720920 EZR720896:EZT720920 FJN720896:FJP720920 FTJ720896:FTL720920 GDF720896:GDH720920 GNB720896:GND720920 GWX720896:GWZ720920 HGT720896:HGV720920 HQP720896:HQR720920 IAL720896:IAN720920 IKH720896:IKJ720920 IUD720896:IUF720920 JDZ720896:JEB720920 JNV720896:JNX720920 JXR720896:JXT720920 KHN720896:KHP720920 KRJ720896:KRL720920 LBF720896:LBH720920 LLB720896:LLD720920 LUX720896:LUZ720920 MET720896:MEV720920 MOP720896:MOR720920 MYL720896:MYN720920 NIH720896:NIJ720920 NSD720896:NSF720920 OBZ720896:OCB720920 OLV720896:OLX720920 OVR720896:OVT720920 PFN720896:PFP720920 PPJ720896:PPL720920 PZF720896:PZH720920 QJB720896:QJD720920 QSX720896:QSZ720920 RCT720896:RCV720920 RMP720896:RMR720920 RWL720896:RWN720920 SGH720896:SGJ720920 SQD720896:SQF720920 SZZ720896:TAB720920 TJV720896:TJX720920 TTR720896:TTT720920 UDN720896:UDP720920 UNJ720896:UNL720920 UXF720896:UXH720920 VHB720896:VHD720920 VQX720896:VQZ720920 WAT720896:WAV720920 WKP720896:WKR720920 WUL720896:WUN720920 B786432:D786456 HZ786432:IB786456 RV786432:RX786456 ABR786432:ABT786456 ALN786432:ALP786456 AVJ786432:AVL786456 BFF786432:BFH786456 BPB786432:BPD786456 BYX786432:BYZ786456 CIT786432:CIV786456 CSP786432:CSR786456 DCL786432:DCN786456 DMH786432:DMJ786456 DWD786432:DWF786456 EFZ786432:EGB786456 EPV786432:EPX786456 EZR786432:EZT786456 FJN786432:FJP786456 FTJ786432:FTL786456 GDF786432:GDH786456 GNB786432:GND786456 GWX786432:GWZ786456 HGT786432:HGV786456 HQP786432:HQR786456 IAL786432:IAN786456 IKH786432:IKJ786456 IUD786432:IUF786456 JDZ786432:JEB786456 JNV786432:JNX786456 JXR786432:JXT786456 KHN786432:KHP786456 KRJ786432:KRL786456 LBF786432:LBH786456 LLB786432:LLD786456 LUX786432:LUZ786456 MET786432:MEV786456 MOP786432:MOR786456 MYL786432:MYN786456 NIH786432:NIJ786456 NSD786432:NSF786456 OBZ786432:OCB786456 OLV786432:OLX786456 OVR786432:OVT786456 PFN786432:PFP786456 PPJ786432:PPL786456 PZF786432:PZH786456 QJB786432:QJD786456 QSX786432:QSZ786456 RCT786432:RCV786456 RMP786432:RMR786456 RWL786432:RWN786456 SGH786432:SGJ786456 SQD786432:SQF786456 SZZ786432:TAB786456 TJV786432:TJX786456 TTR786432:TTT786456 UDN786432:UDP786456 UNJ786432:UNL786456 UXF786432:UXH786456 VHB786432:VHD786456 VQX786432:VQZ786456 WAT786432:WAV786456 WKP786432:WKR786456 WUL786432:WUN786456 B851968:D851992 HZ851968:IB851992 RV851968:RX851992 ABR851968:ABT851992 ALN851968:ALP851992 AVJ851968:AVL851992 BFF851968:BFH851992 BPB851968:BPD851992 BYX851968:BYZ851992 CIT851968:CIV851992 CSP851968:CSR851992 DCL851968:DCN851992 DMH851968:DMJ851992 DWD851968:DWF851992 EFZ851968:EGB851992 EPV851968:EPX851992 EZR851968:EZT851992 FJN851968:FJP851992 FTJ851968:FTL851992 GDF851968:GDH851992 GNB851968:GND851992 GWX851968:GWZ851992 HGT851968:HGV851992 HQP851968:HQR851992 IAL851968:IAN851992 IKH851968:IKJ851992 IUD851968:IUF851992 JDZ851968:JEB851992 JNV851968:JNX851992 JXR851968:JXT851992 KHN851968:KHP851992 KRJ851968:KRL851992 LBF851968:LBH851992 LLB851968:LLD851992 LUX851968:LUZ851992 MET851968:MEV851992 MOP851968:MOR851992 MYL851968:MYN851992 NIH851968:NIJ851992 NSD851968:NSF851992 OBZ851968:OCB851992 OLV851968:OLX851992 OVR851968:OVT851992 PFN851968:PFP851992 PPJ851968:PPL851992 PZF851968:PZH851992 QJB851968:QJD851992 QSX851968:QSZ851992 RCT851968:RCV851992 RMP851968:RMR851992 RWL851968:RWN851992 SGH851968:SGJ851992 SQD851968:SQF851992 SZZ851968:TAB851992 TJV851968:TJX851992 TTR851968:TTT851992 UDN851968:UDP851992 UNJ851968:UNL851992 UXF851968:UXH851992 VHB851968:VHD851992 VQX851968:VQZ851992 WAT851968:WAV851992 WKP851968:WKR851992 WUL851968:WUN851992 B917504:D917528 HZ917504:IB917528 RV917504:RX917528 ABR917504:ABT917528 ALN917504:ALP917528 AVJ917504:AVL917528 BFF917504:BFH917528 BPB917504:BPD917528 BYX917504:BYZ917528 CIT917504:CIV917528 CSP917504:CSR917528 DCL917504:DCN917528 DMH917504:DMJ917528 DWD917504:DWF917528 EFZ917504:EGB917528 EPV917504:EPX917528 EZR917504:EZT917528 FJN917504:FJP917528 FTJ917504:FTL917528 GDF917504:GDH917528 GNB917504:GND917528 GWX917504:GWZ917528 HGT917504:HGV917528 HQP917504:HQR917528 IAL917504:IAN917528 IKH917504:IKJ917528 IUD917504:IUF917528 JDZ917504:JEB917528 JNV917504:JNX917528 JXR917504:JXT917528 KHN917504:KHP917528 KRJ917504:KRL917528 LBF917504:LBH917528 LLB917504:LLD917528 LUX917504:LUZ917528 MET917504:MEV917528 MOP917504:MOR917528 MYL917504:MYN917528 NIH917504:NIJ917528 NSD917504:NSF917528 OBZ917504:OCB917528 OLV917504:OLX917528 OVR917504:OVT917528 PFN917504:PFP917528 PPJ917504:PPL917528 PZF917504:PZH917528 QJB917504:QJD917528 QSX917504:QSZ917528 RCT917504:RCV917528 RMP917504:RMR917528 RWL917504:RWN917528 SGH917504:SGJ917528 SQD917504:SQF917528 SZZ917504:TAB917528 TJV917504:TJX917528 TTR917504:TTT917528 UDN917504:UDP917528 UNJ917504:UNL917528 UXF917504:UXH917528 VHB917504:VHD917528 VQX917504:VQZ917528 WAT917504:WAV917528 WKP917504:WKR917528 WUL917504:WUN917528 B983040:D983064 HZ983040:IB983064 RV983040:RX983064 ABR983040:ABT983064 ALN983040:ALP983064 AVJ983040:AVL983064 BFF983040:BFH983064 BPB983040:BPD983064 BYX983040:BYZ983064 CIT983040:CIV983064 CSP983040:CSR983064 DCL983040:DCN983064 DMH983040:DMJ983064 DWD983040:DWF983064 EFZ983040:EGB983064 EPV983040:EPX983064 EZR983040:EZT983064 FJN983040:FJP983064 FTJ983040:FTL983064 GDF983040:GDH983064 GNB983040:GND983064 GWX983040:GWZ983064 HGT983040:HGV983064 HQP983040:HQR983064 IAL983040:IAN983064 IKH983040:IKJ983064 IUD983040:IUF983064 JDZ983040:JEB983064 JNV983040:JNX983064 JXR983040:JXT983064 KHN983040:KHP983064 KRJ983040:KRL983064 LBF983040:LBH983064 LLB983040:LLD983064 LUX983040:LUZ983064 MET983040:MEV983064 MOP983040:MOR983064 MYL983040:MYN983064 NIH983040:NIJ983064 NSD983040:NSF983064 OBZ983040:OCB983064 OLV983040:OLX983064 OVR983040:OVT983064 PFN983040:PFP983064 PPJ983040:PPL983064 PZF983040:PZH983064 QJB983040:QJD983064 QSX983040:QSZ983064 RCT983040:RCV983064 RMP983040:RMR983064 RWL983040:RWN983064 SGH983040:SGJ983064 SQD983040:SQF983064 SZZ983040:TAB983064 TJV983040:TJX983064 TTR983040:TTT983064 UDN983040:UDP983064 UNJ983040:UNL983064 UXF983040:UXH983064 VHB983040:VHD983064 VQX983040:VQZ983064 WAT983040:WAV983064 WKP983040:WKR983064" xr:uid="{B44A809A-B0A1-4C0F-B911-6B75C5C3E56F}">
      <formula1>#REF!</formula1>
    </dataValidation>
    <dataValidation type="list" errorStyle="warning" allowBlank="1" showInputMessage="1" showErrorMessage="1" sqref="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xr:uid="{E2A56F20-96F0-4BD6-A68C-0137B3FD4765}">
      <formula1>$A$39:$A$47</formula1>
    </dataValidation>
    <dataValidation type="list" allowBlank="1" showInputMessage="1" showErrorMessage="1" sqref="B9:B38 H9:I38" xr:uid="{C0276814-9A4E-4BB7-8A49-123A1CED2B5F}">
      <formula1>#REF!</formula1>
    </dataValidation>
    <dataValidation type="list" allowBlank="1" showInputMessage="1" showErrorMessage="1" prompt="「正」は正規職員、「パート」は正規職員以外（他のエクセルファイルからの貼り付けの際は、「パート」は全角でお願いします。）" sqref="C9:C38" xr:uid="{1A5921A7-A807-4DA3-AFDF-C509F00D6409}">
      <formula1>#REF!</formula1>
    </dataValidation>
    <dataValidation type="list" allowBlank="1" showInputMessage="1" showErrorMessage="1" prompt="「常」⇒1日6時間以上かつ1ヶ月20日以上_x000a__x000a_「非」⇒1日6時間未満又は1ヶ月20日未満" sqref="D9:D38" xr:uid="{72317A8C-CCD1-4122-8703-3BAA3F5AB8D2}">
      <formula1>#REF!</formula1>
    </dataValidation>
  </dataValidations>
  <pageMargins left="0.59055118110236227" right="0.31496062992125984" top="0.43307086614173229" bottom="0.35433070866141736" header="0.39370078740157483" footer="0.31496062992125984"/>
  <pageSetup paperSize="9" scale="51" fitToHeight="0" orientation="landscape" r:id="rId1"/>
  <headerFooter alignWithMargins="0"/>
  <rowBreaks count="1" manualBreakCount="1">
    <brk id="45" max="30"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2060"/>
    <pageSetUpPr fitToPage="1"/>
  </sheetPr>
  <dimension ref="A3:CC153"/>
  <sheetViews>
    <sheetView view="pageBreakPreview" zoomScale="60" zoomScaleNormal="115" workbookViewId="0">
      <selection activeCell="B17" sqref="B17"/>
    </sheetView>
  </sheetViews>
  <sheetFormatPr defaultColWidth="8" defaultRowHeight="13"/>
  <cols>
    <col min="1" max="1" width="2.08984375" customWidth="1"/>
    <col min="2" max="2" width="11.36328125" customWidth="1"/>
    <col min="3" max="3" width="5.7265625" customWidth="1"/>
    <col min="4" max="4" width="5" customWidth="1"/>
    <col min="5" max="5" width="12.26953125" customWidth="1"/>
    <col min="6" max="6" width="5" customWidth="1"/>
    <col min="7" max="7" width="5.26953125" customWidth="1"/>
    <col min="8" max="8" width="6.6328125" customWidth="1"/>
    <col min="9" max="9" width="6.90625" customWidth="1"/>
    <col min="10" max="12" width="7.6328125" customWidth="1"/>
    <col min="13" max="13" width="8.7265625" customWidth="1"/>
    <col min="14" max="14" width="8.90625" customWidth="1"/>
    <col min="15" max="16" width="5.36328125" customWidth="1"/>
    <col min="17" max="17" width="6.08984375" customWidth="1"/>
    <col min="18" max="18" width="4.54296875" customWidth="1"/>
    <col min="19" max="20" width="6.08984375" customWidth="1"/>
    <col min="21" max="21" width="11" customWidth="1"/>
    <col min="22" max="32" width="6.26953125" customWidth="1"/>
    <col min="33" max="34" width="6.08984375" customWidth="1"/>
    <col min="35" max="45" width="6.26953125" customWidth="1"/>
    <col min="46" max="51" width="6.08984375" customWidth="1"/>
    <col min="52" max="63" width="6.26953125" customWidth="1"/>
    <col min="64" max="65" width="6.08984375" customWidth="1"/>
    <col min="66" max="66" width="6.90625" customWidth="1"/>
    <col min="80" max="80" width="14.7265625" customWidth="1"/>
    <col min="296" max="296" width="3.36328125" customWidth="1"/>
    <col min="297" max="297" width="8.36328125" customWidth="1"/>
    <col min="298" max="298" width="7" customWidth="1"/>
    <col min="299" max="299" width="5" customWidth="1"/>
    <col min="300" max="300" width="19.36328125" customWidth="1"/>
    <col min="301" max="301" width="5.26953125" bestFit="1" customWidth="1"/>
    <col min="302" max="302" width="5.26953125" customWidth="1"/>
    <col min="303" max="303" width="6.6328125" customWidth="1"/>
    <col min="304" max="304" width="6.90625" customWidth="1"/>
    <col min="305" max="306" width="9.453125" customWidth="1"/>
    <col min="307" max="307" width="8.7265625" customWidth="1"/>
    <col min="552" max="552" width="3.36328125" customWidth="1"/>
    <col min="553" max="553" width="8.36328125" customWidth="1"/>
    <col min="554" max="554" width="7" customWidth="1"/>
    <col min="555" max="555" width="5" customWidth="1"/>
    <col min="556" max="556" width="19.36328125" customWidth="1"/>
    <col min="557" max="557" width="5.26953125" bestFit="1" customWidth="1"/>
    <col min="558" max="558" width="5.26953125" customWidth="1"/>
    <col min="559" max="559" width="6.6328125" customWidth="1"/>
    <col min="560" max="560" width="6.90625" customWidth="1"/>
    <col min="561" max="562" width="9.453125" customWidth="1"/>
    <col min="563" max="563" width="8.7265625" customWidth="1"/>
    <col min="808" max="808" width="3.36328125" customWidth="1"/>
    <col min="809" max="809" width="8.36328125" customWidth="1"/>
    <col min="810" max="810" width="7" customWidth="1"/>
    <col min="811" max="811" width="5" customWidth="1"/>
    <col min="812" max="812" width="19.36328125" customWidth="1"/>
    <col min="813" max="813" width="5.26953125" bestFit="1" customWidth="1"/>
    <col min="814" max="814" width="5.26953125" customWidth="1"/>
    <col min="815" max="815" width="6.6328125" customWidth="1"/>
    <col min="816" max="816" width="6.90625" customWidth="1"/>
    <col min="817" max="818" width="9.453125" customWidth="1"/>
    <col min="819" max="819" width="8.7265625" customWidth="1"/>
    <col min="1064" max="1064" width="3.36328125" customWidth="1"/>
    <col min="1065" max="1065" width="8.36328125" customWidth="1"/>
    <col min="1066" max="1066" width="7" customWidth="1"/>
    <col min="1067" max="1067" width="5" customWidth="1"/>
    <col min="1068" max="1068" width="19.36328125" customWidth="1"/>
    <col min="1069" max="1069" width="5.26953125" bestFit="1" customWidth="1"/>
    <col min="1070" max="1070" width="5.26953125" customWidth="1"/>
    <col min="1071" max="1071" width="6.6328125" customWidth="1"/>
    <col min="1072" max="1072" width="6.90625" customWidth="1"/>
    <col min="1073" max="1074" width="9.453125" customWidth="1"/>
    <col min="1075" max="1075" width="8.7265625" customWidth="1"/>
    <col min="1320" max="1320" width="3.36328125" customWidth="1"/>
    <col min="1321" max="1321" width="8.36328125" customWidth="1"/>
    <col min="1322" max="1322" width="7" customWidth="1"/>
    <col min="1323" max="1323" width="5" customWidth="1"/>
    <col min="1324" max="1324" width="19.36328125" customWidth="1"/>
    <col min="1325" max="1325" width="5.26953125" bestFit="1" customWidth="1"/>
    <col min="1326" max="1326" width="5.26953125" customWidth="1"/>
    <col min="1327" max="1327" width="6.6328125" customWidth="1"/>
    <col min="1328" max="1328" width="6.90625" customWidth="1"/>
    <col min="1329" max="1330" width="9.453125" customWidth="1"/>
    <col min="1331" max="1331" width="8.7265625" customWidth="1"/>
    <col min="1576" max="1576" width="3.36328125" customWidth="1"/>
    <col min="1577" max="1577" width="8.36328125" customWidth="1"/>
    <col min="1578" max="1578" width="7" customWidth="1"/>
    <col min="1579" max="1579" width="5" customWidth="1"/>
    <col min="1580" max="1580" width="19.36328125" customWidth="1"/>
    <col min="1581" max="1581" width="5.26953125" bestFit="1" customWidth="1"/>
    <col min="1582" max="1582" width="5.26953125" customWidth="1"/>
    <col min="1583" max="1583" width="6.6328125" customWidth="1"/>
    <col min="1584" max="1584" width="6.90625" customWidth="1"/>
    <col min="1585" max="1586" width="9.453125" customWidth="1"/>
    <col min="1587" max="1587" width="8.7265625" customWidth="1"/>
    <col min="1832" max="1832" width="3.36328125" customWidth="1"/>
    <col min="1833" max="1833" width="8.36328125" customWidth="1"/>
    <col min="1834" max="1834" width="7" customWidth="1"/>
    <col min="1835" max="1835" width="5" customWidth="1"/>
    <col min="1836" max="1836" width="19.36328125" customWidth="1"/>
    <col min="1837" max="1837" width="5.26953125" bestFit="1" customWidth="1"/>
    <col min="1838" max="1838" width="5.26953125" customWidth="1"/>
    <col min="1839" max="1839" width="6.6328125" customWidth="1"/>
    <col min="1840" max="1840" width="6.90625" customWidth="1"/>
    <col min="1841" max="1842" width="9.453125" customWidth="1"/>
    <col min="1843" max="1843" width="8.7265625" customWidth="1"/>
    <col min="2088" max="2088" width="3.36328125" customWidth="1"/>
    <col min="2089" max="2089" width="8.36328125" customWidth="1"/>
    <col min="2090" max="2090" width="7" customWidth="1"/>
    <col min="2091" max="2091" width="5" customWidth="1"/>
    <col min="2092" max="2092" width="19.36328125" customWidth="1"/>
    <col min="2093" max="2093" width="5.26953125" bestFit="1" customWidth="1"/>
    <col min="2094" max="2094" width="5.26953125" customWidth="1"/>
    <col min="2095" max="2095" width="6.6328125" customWidth="1"/>
    <col min="2096" max="2096" width="6.90625" customWidth="1"/>
    <col min="2097" max="2098" width="9.453125" customWidth="1"/>
    <col min="2099" max="2099" width="8.7265625" customWidth="1"/>
    <col min="2344" max="2344" width="3.36328125" customWidth="1"/>
    <col min="2345" max="2345" width="8.36328125" customWidth="1"/>
    <col min="2346" max="2346" width="7" customWidth="1"/>
    <col min="2347" max="2347" width="5" customWidth="1"/>
    <col min="2348" max="2348" width="19.36328125" customWidth="1"/>
    <col min="2349" max="2349" width="5.26953125" bestFit="1" customWidth="1"/>
    <col min="2350" max="2350" width="5.26953125" customWidth="1"/>
    <col min="2351" max="2351" width="6.6328125" customWidth="1"/>
    <col min="2352" max="2352" width="6.90625" customWidth="1"/>
    <col min="2353" max="2354" width="9.453125" customWidth="1"/>
    <col min="2355" max="2355" width="8.7265625" customWidth="1"/>
    <col min="2600" max="2600" width="3.36328125" customWidth="1"/>
    <col min="2601" max="2601" width="8.36328125" customWidth="1"/>
    <col min="2602" max="2602" width="7" customWidth="1"/>
    <col min="2603" max="2603" width="5" customWidth="1"/>
    <col min="2604" max="2604" width="19.36328125" customWidth="1"/>
    <col min="2605" max="2605" width="5.26953125" bestFit="1" customWidth="1"/>
    <col min="2606" max="2606" width="5.26953125" customWidth="1"/>
    <col min="2607" max="2607" width="6.6328125" customWidth="1"/>
    <col min="2608" max="2608" width="6.90625" customWidth="1"/>
    <col min="2609" max="2610" width="9.453125" customWidth="1"/>
    <col min="2611" max="2611" width="8.7265625" customWidth="1"/>
    <col min="2856" max="2856" width="3.36328125" customWidth="1"/>
    <col min="2857" max="2857" width="8.36328125" customWidth="1"/>
    <col min="2858" max="2858" width="7" customWidth="1"/>
    <col min="2859" max="2859" width="5" customWidth="1"/>
    <col min="2860" max="2860" width="19.36328125" customWidth="1"/>
    <col min="2861" max="2861" width="5.26953125" bestFit="1" customWidth="1"/>
    <col min="2862" max="2862" width="5.26953125" customWidth="1"/>
    <col min="2863" max="2863" width="6.6328125" customWidth="1"/>
    <col min="2864" max="2864" width="6.90625" customWidth="1"/>
    <col min="2865" max="2866" width="9.453125" customWidth="1"/>
    <col min="2867" max="2867" width="8.7265625" customWidth="1"/>
    <col min="3112" max="3112" width="3.36328125" customWidth="1"/>
    <col min="3113" max="3113" width="8.36328125" customWidth="1"/>
    <col min="3114" max="3114" width="7" customWidth="1"/>
    <col min="3115" max="3115" width="5" customWidth="1"/>
    <col min="3116" max="3116" width="19.36328125" customWidth="1"/>
    <col min="3117" max="3117" width="5.26953125" bestFit="1" customWidth="1"/>
    <col min="3118" max="3118" width="5.26953125" customWidth="1"/>
    <col min="3119" max="3119" width="6.6328125" customWidth="1"/>
    <col min="3120" max="3120" width="6.90625" customWidth="1"/>
    <col min="3121" max="3122" width="9.453125" customWidth="1"/>
    <col min="3123" max="3123" width="8.7265625" customWidth="1"/>
    <col min="3368" max="3368" width="3.36328125" customWidth="1"/>
    <col min="3369" max="3369" width="8.36328125" customWidth="1"/>
    <col min="3370" max="3370" width="7" customWidth="1"/>
    <col min="3371" max="3371" width="5" customWidth="1"/>
    <col min="3372" max="3372" width="19.36328125" customWidth="1"/>
    <col min="3373" max="3373" width="5.26953125" bestFit="1" customWidth="1"/>
    <col min="3374" max="3374" width="5.26953125" customWidth="1"/>
    <col min="3375" max="3375" width="6.6328125" customWidth="1"/>
    <col min="3376" max="3376" width="6.90625" customWidth="1"/>
    <col min="3377" max="3378" width="9.453125" customWidth="1"/>
    <col min="3379" max="3379" width="8.7265625" customWidth="1"/>
    <col min="3624" max="3624" width="3.36328125" customWidth="1"/>
    <col min="3625" max="3625" width="8.36328125" customWidth="1"/>
    <col min="3626" max="3626" width="7" customWidth="1"/>
    <col min="3627" max="3627" width="5" customWidth="1"/>
    <col min="3628" max="3628" width="19.36328125" customWidth="1"/>
    <col min="3629" max="3629" width="5.26953125" bestFit="1" customWidth="1"/>
    <col min="3630" max="3630" width="5.26953125" customWidth="1"/>
    <col min="3631" max="3631" width="6.6328125" customWidth="1"/>
    <col min="3632" max="3632" width="6.90625" customWidth="1"/>
    <col min="3633" max="3634" width="9.453125" customWidth="1"/>
    <col min="3635" max="3635" width="8.7265625" customWidth="1"/>
    <col min="3880" max="3880" width="3.36328125" customWidth="1"/>
    <col min="3881" max="3881" width="8.36328125" customWidth="1"/>
    <col min="3882" max="3882" width="7" customWidth="1"/>
    <col min="3883" max="3883" width="5" customWidth="1"/>
    <col min="3884" max="3884" width="19.36328125" customWidth="1"/>
    <col min="3885" max="3885" width="5.26953125" bestFit="1" customWidth="1"/>
    <col min="3886" max="3886" width="5.26953125" customWidth="1"/>
    <col min="3887" max="3887" width="6.6328125" customWidth="1"/>
    <col min="3888" max="3888" width="6.90625" customWidth="1"/>
    <col min="3889" max="3890" width="9.453125" customWidth="1"/>
    <col min="3891" max="3891" width="8.7265625" customWidth="1"/>
    <col min="4136" max="4136" width="3.36328125" customWidth="1"/>
    <col min="4137" max="4137" width="8.36328125" customWidth="1"/>
    <col min="4138" max="4138" width="7" customWidth="1"/>
    <col min="4139" max="4139" width="5" customWidth="1"/>
    <col min="4140" max="4140" width="19.36328125" customWidth="1"/>
    <col min="4141" max="4141" width="5.26953125" bestFit="1" customWidth="1"/>
    <col min="4142" max="4142" width="5.26953125" customWidth="1"/>
    <col min="4143" max="4143" width="6.6328125" customWidth="1"/>
    <col min="4144" max="4144" width="6.90625" customWidth="1"/>
    <col min="4145" max="4146" width="9.453125" customWidth="1"/>
    <col min="4147" max="4147" width="8.7265625" customWidth="1"/>
    <col min="4392" max="4392" width="3.36328125" customWidth="1"/>
    <col min="4393" max="4393" width="8.36328125" customWidth="1"/>
    <col min="4394" max="4394" width="7" customWidth="1"/>
    <col min="4395" max="4395" width="5" customWidth="1"/>
    <col min="4396" max="4396" width="19.36328125" customWidth="1"/>
    <col min="4397" max="4397" width="5.26953125" bestFit="1" customWidth="1"/>
    <col min="4398" max="4398" width="5.26953125" customWidth="1"/>
    <col min="4399" max="4399" width="6.6328125" customWidth="1"/>
    <col min="4400" max="4400" width="6.90625" customWidth="1"/>
    <col min="4401" max="4402" width="9.453125" customWidth="1"/>
    <col min="4403" max="4403" width="8.7265625" customWidth="1"/>
    <col min="4648" max="4648" width="3.36328125" customWidth="1"/>
    <col min="4649" max="4649" width="8.36328125" customWidth="1"/>
    <col min="4650" max="4650" width="7" customWidth="1"/>
    <col min="4651" max="4651" width="5" customWidth="1"/>
    <col min="4652" max="4652" width="19.36328125" customWidth="1"/>
    <col min="4653" max="4653" width="5.26953125" bestFit="1" customWidth="1"/>
    <col min="4654" max="4654" width="5.26953125" customWidth="1"/>
    <col min="4655" max="4655" width="6.6328125" customWidth="1"/>
    <col min="4656" max="4656" width="6.90625" customWidth="1"/>
    <col min="4657" max="4658" width="9.453125" customWidth="1"/>
    <col min="4659" max="4659" width="8.7265625" customWidth="1"/>
    <col min="4904" max="4904" width="3.36328125" customWidth="1"/>
    <col min="4905" max="4905" width="8.36328125" customWidth="1"/>
    <col min="4906" max="4906" width="7" customWidth="1"/>
    <col min="4907" max="4907" width="5" customWidth="1"/>
    <col min="4908" max="4908" width="19.36328125" customWidth="1"/>
    <col min="4909" max="4909" width="5.26953125" bestFit="1" customWidth="1"/>
    <col min="4910" max="4910" width="5.26953125" customWidth="1"/>
    <col min="4911" max="4911" width="6.6328125" customWidth="1"/>
    <col min="4912" max="4912" width="6.90625" customWidth="1"/>
    <col min="4913" max="4914" width="9.453125" customWidth="1"/>
    <col min="4915" max="4915" width="8.7265625" customWidth="1"/>
    <col min="5160" max="5160" width="3.36328125" customWidth="1"/>
    <col min="5161" max="5161" width="8.36328125" customWidth="1"/>
    <col min="5162" max="5162" width="7" customWidth="1"/>
    <col min="5163" max="5163" width="5" customWidth="1"/>
    <col min="5164" max="5164" width="19.36328125" customWidth="1"/>
    <col min="5165" max="5165" width="5.26953125" bestFit="1" customWidth="1"/>
    <col min="5166" max="5166" width="5.26953125" customWidth="1"/>
    <col min="5167" max="5167" width="6.6328125" customWidth="1"/>
    <col min="5168" max="5168" width="6.90625" customWidth="1"/>
    <col min="5169" max="5170" width="9.453125" customWidth="1"/>
    <col min="5171" max="5171" width="8.7265625" customWidth="1"/>
    <col min="5416" max="5416" width="3.36328125" customWidth="1"/>
    <col min="5417" max="5417" width="8.36328125" customWidth="1"/>
    <col min="5418" max="5418" width="7" customWidth="1"/>
    <col min="5419" max="5419" width="5" customWidth="1"/>
    <col min="5420" max="5420" width="19.36328125" customWidth="1"/>
    <col min="5421" max="5421" width="5.26953125" bestFit="1" customWidth="1"/>
    <col min="5422" max="5422" width="5.26953125" customWidth="1"/>
    <col min="5423" max="5423" width="6.6328125" customWidth="1"/>
    <col min="5424" max="5424" width="6.90625" customWidth="1"/>
    <col min="5425" max="5426" width="9.453125" customWidth="1"/>
    <col min="5427" max="5427" width="8.7265625" customWidth="1"/>
    <col min="5672" max="5672" width="3.36328125" customWidth="1"/>
    <col min="5673" max="5673" width="8.36328125" customWidth="1"/>
    <col min="5674" max="5674" width="7" customWidth="1"/>
    <col min="5675" max="5675" width="5" customWidth="1"/>
    <col min="5676" max="5676" width="19.36328125" customWidth="1"/>
    <col min="5677" max="5677" width="5.26953125" bestFit="1" customWidth="1"/>
    <col min="5678" max="5678" width="5.26953125" customWidth="1"/>
    <col min="5679" max="5679" width="6.6328125" customWidth="1"/>
    <col min="5680" max="5680" width="6.90625" customWidth="1"/>
    <col min="5681" max="5682" width="9.453125" customWidth="1"/>
    <col min="5683" max="5683" width="8.7265625" customWidth="1"/>
    <col min="5928" max="5928" width="3.36328125" customWidth="1"/>
    <col min="5929" max="5929" width="8.36328125" customWidth="1"/>
    <col min="5930" max="5930" width="7" customWidth="1"/>
    <col min="5931" max="5931" width="5" customWidth="1"/>
    <col min="5932" max="5932" width="19.36328125" customWidth="1"/>
    <col min="5933" max="5933" width="5.26953125" bestFit="1" customWidth="1"/>
    <col min="5934" max="5934" width="5.26953125" customWidth="1"/>
    <col min="5935" max="5935" width="6.6328125" customWidth="1"/>
    <col min="5936" max="5936" width="6.90625" customWidth="1"/>
    <col min="5937" max="5938" width="9.453125" customWidth="1"/>
    <col min="5939" max="5939" width="8.7265625" customWidth="1"/>
    <col min="6184" max="6184" width="3.36328125" customWidth="1"/>
    <col min="6185" max="6185" width="8.36328125" customWidth="1"/>
    <col min="6186" max="6186" width="7" customWidth="1"/>
    <col min="6187" max="6187" width="5" customWidth="1"/>
    <col min="6188" max="6188" width="19.36328125" customWidth="1"/>
    <col min="6189" max="6189" width="5.26953125" bestFit="1" customWidth="1"/>
    <col min="6190" max="6190" width="5.26953125" customWidth="1"/>
    <col min="6191" max="6191" width="6.6328125" customWidth="1"/>
    <col min="6192" max="6192" width="6.90625" customWidth="1"/>
    <col min="6193" max="6194" width="9.453125" customWidth="1"/>
    <col min="6195" max="6195" width="8.7265625" customWidth="1"/>
    <col min="6440" max="6440" width="3.36328125" customWidth="1"/>
    <col min="6441" max="6441" width="8.36328125" customWidth="1"/>
    <col min="6442" max="6442" width="7" customWidth="1"/>
    <col min="6443" max="6443" width="5" customWidth="1"/>
    <col min="6444" max="6444" width="19.36328125" customWidth="1"/>
    <col min="6445" max="6445" width="5.26953125" bestFit="1" customWidth="1"/>
    <col min="6446" max="6446" width="5.26953125" customWidth="1"/>
    <col min="6447" max="6447" width="6.6328125" customWidth="1"/>
    <col min="6448" max="6448" width="6.90625" customWidth="1"/>
    <col min="6449" max="6450" width="9.453125" customWidth="1"/>
    <col min="6451" max="6451" width="8.7265625" customWidth="1"/>
    <col min="6696" max="6696" width="3.36328125" customWidth="1"/>
    <col min="6697" max="6697" width="8.36328125" customWidth="1"/>
    <col min="6698" max="6698" width="7" customWidth="1"/>
    <col min="6699" max="6699" width="5" customWidth="1"/>
    <col min="6700" max="6700" width="19.36328125" customWidth="1"/>
    <col min="6701" max="6701" width="5.26953125" bestFit="1" customWidth="1"/>
    <col min="6702" max="6702" width="5.26953125" customWidth="1"/>
    <col min="6703" max="6703" width="6.6328125" customWidth="1"/>
    <col min="6704" max="6704" width="6.90625" customWidth="1"/>
    <col min="6705" max="6706" width="9.453125" customWidth="1"/>
    <col min="6707" max="6707" width="8.7265625" customWidth="1"/>
    <col min="6952" max="6952" width="3.36328125" customWidth="1"/>
    <col min="6953" max="6953" width="8.36328125" customWidth="1"/>
    <col min="6954" max="6954" width="7" customWidth="1"/>
    <col min="6955" max="6955" width="5" customWidth="1"/>
    <col min="6956" max="6956" width="19.36328125" customWidth="1"/>
    <col min="6957" max="6957" width="5.26953125" bestFit="1" customWidth="1"/>
    <col min="6958" max="6958" width="5.26953125" customWidth="1"/>
    <col min="6959" max="6959" width="6.6328125" customWidth="1"/>
    <col min="6960" max="6960" width="6.90625" customWidth="1"/>
    <col min="6961" max="6962" width="9.453125" customWidth="1"/>
    <col min="6963" max="6963" width="8.7265625" customWidth="1"/>
    <col min="7208" max="7208" width="3.36328125" customWidth="1"/>
    <col min="7209" max="7209" width="8.36328125" customWidth="1"/>
    <col min="7210" max="7210" width="7" customWidth="1"/>
    <col min="7211" max="7211" width="5" customWidth="1"/>
    <col min="7212" max="7212" width="19.36328125" customWidth="1"/>
    <col min="7213" max="7213" width="5.26953125" bestFit="1" customWidth="1"/>
    <col min="7214" max="7214" width="5.26953125" customWidth="1"/>
    <col min="7215" max="7215" width="6.6328125" customWidth="1"/>
    <col min="7216" max="7216" width="6.90625" customWidth="1"/>
    <col min="7217" max="7218" width="9.453125" customWidth="1"/>
    <col min="7219" max="7219" width="8.7265625" customWidth="1"/>
    <col min="7464" max="7464" width="3.36328125" customWidth="1"/>
    <col min="7465" max="7465" width="8.36328125" customWidth="1"/>
    <col min="7466" max="7466" width="7" customWidth="1"/>
    <col min="7467" max="7467" width="5" customWidth="1"/>
    <col min="7468" max="7468" width="19.36328125" customWidth="1"/>
    <col min="7469" max="7469" width="5.26953125" bestFit="1" customWidth="1"/>
    <col min="7470" max="7470" width="5.26953125" customWidth="1"/>
    <col min="7471" max="7471" width="6.6328125" customWidth="1"/>
    <col min="7472" max="7472" width="6.90625" customWidth="1"/>
    <col min="7473" max="7474" width="9.453125" customWidth="1"/>
    <col min="7475" max="7475" width="8.7265625" customWidth="1"/>
    <col min="7720" max="7720" width="3.36328125" customWidth="1"/>
    <col min="7721" max="7721" width="8.36328125" customWidth="1"/>
    <col min="7722" max="7722" width="7" customWidth="1"/>
    <col min="7723" max="7723" width="5" customWidth="1"/>
    <col min="7724" max="7724" width="19.36328125" customWidth="1"/>
    <col min="7725" max="7725" width="5.26953125" bestFit="1" customWidth="1"/>
    <col min="7726" max="7726" width="5.26953125" customWidth="1"/>
    <col min="7727" max="7727" width="6.6328125" customWidth="1"/>
    <col min="7728" max="7728" width="6.90625" customWidth="1"/>
    <col min="7729" max="7730" width="9.453125" customWidth="1"/>
    <col min="7731" max="7731" width="8.7265625" customWidth="1"/>
    <col min="7976" max="7976" width="3.36328125" customWidth="1"/>
    <col min="7977" max="7977" width="8.36328125" customWidth="1"/>
    <col min="7978" max="7978" width="7" customWidth="1"/>
    <col min="7979" max="7979" width="5" customWidth="1"/>
    <col min="7980" max="7980" width="19.36328125" customWidth="1"/>
    <col min="7981" max="7981" width="5.26953125" bestFit="1" customWidth="1"/>
    <col min="7982" max="7982" width="5.26953125" customWidth="1"/>
    <col min="7983" max="7983" width="6.6328125" customWidth="1"/>
    <col min="7984" max="7984" width="6.90625" customWidth="1"/>
    <col min="7985" max="7986" width="9.453125" customWidth="1"/>
    <col min="7987" max="7987" width="8.7265625" customWidth="1"/>
    <col min="8232" max="8232" width="3.36328125" customWidth="1"/>
    <col min="8233" max="8233" width="8.36328125" customWidth="1"/>
    <col min="8234" max="8234" width="7" customWidth="1"/>
    <col min="8235" max="8235" width="5" customWidth="1"/>
    <col min="8236" max="8236" width="19.36328125" customWidth="1"/>
    <col min="8237" max="8237" width="5.26953125" bestFit="1" customWidth="1"/>
    <col min="8238" max="8238" width="5.26953125" customWidth="1"/>
    <col min="8239" max="8239" width="6.6328125" customWidth="1"/>
    <col min="8240" max="8240" width="6.90625" customWidth="1"/>
    <col min="8241" max="8242" width="9.453125" customWidth="1"/>
    <col min="8243" max="8243" width="8.7265625" customWidth="1"/>
    <col min="8488" max="8488" width="3.36328125" customWidth="1"/>
    <col min="8489" max="8489" width="8.36328125" customWidth="1"/>
    <col min="8490" max="8490" width="7" customWidth="1"/>
    <col min="8491" max="8491" width="5" customWidth="1"/>
    <col min="8492" max="8492" width="19.36328125" customWidth="1"/>
    <col min="8493" max="8493" width="5.26953125" bestFit="1" customWidth="1"/>
    <col min="8494" max="8494" width="5.26953125" customWidth="1"/>
    <col min="8495" max="8495" width="6.6328125" customWidth="1"/>
    <col min="8496" max="8496" width="6.90625" customWidth="1"/>
    <col min="8497" max="8498" width="9.453125" customWidth="1"/>
    <col min="8499" max="8499" width="8.7265625" customWidth="1"/>
    <col min="8744" max="8744" width="3.36328125" customWidth="1"/>
    <col min="8745" max="8745" width="8.36328125" customWidth="1"/>
    <col min="8746" max="8746" width="7" customWidth="1"/>
    <col min="8747" max="8747" width="5" customWidth="1"/>
    <col min="8748" max="8748" width="19.36328125" customWidth="1"/>
    <col min="8749" max="8749" width="5.26953125" bestFit="1" customWidth="1"/>
    <col min="8750" max="8750" width="5.26953125" customWidth="1"/>
    <col min="8751" max="8751" width="6.6328125" customWidth="1"/>
    <col min="8752" max="8752" width="6.90625" customWidth="1"/>
    <col min="8753" max="8754" width="9.453125" customWidth="1"/>
    <col min="8755" max="8755" width="8.7265625" customWidth="1"/>
    <col min="9000" max="9000" width="3.36328125" customWidth="1"/>
    <col min="9001" max="9001" width="8.36328125" customWidth="1"/>
    <col min="9002" max="9002" width="7" customWidth="1"/>
    <col min="9003" max="9003" width="5" customWidth="1"/>
    <col min="9004" max="9004" width="19.36328125" customWidth="1"/>
    <col min="9005" max="9005" width="5.26953125" bestFit="1" customWidth="1"/>
    <col min="9006" max="9006" width="5.26953125" customWidth="1"/>
    <col min="9007" max="9007" width="6.6328125" customWidth="1"/>
    <col min="9008" max="9008" width="6.90625" customWidth="1"/>
    <col min="9009" max="9010" width="9.453125" customWidth="1"/>
    <col min="9011" max="9011" width="8.7265625" customWidth="1"/>
    <col min="9256" max="9256" width="3.36328125" customWidth="1"/>
    <col min="9257" max="9257" width="8.36328125" customWidth="1"/>
    <col min="9258" max="9258" width="7" customWidth="1"/>
    <col min="9259" max="9259" width="5" customWidth="1"/>
    <col min="9260" max="9260" width="19.36328125" customWidth="1"/>
    <col min="9261" max="9261" width="5.26953125" bestFit="1" customWidth="1"/>
    <col min="9262" max="9262" width="5.26953125" customWidth="1"/>
    <col min="9263" max="9263" width="6.6328125" customWidth="1"/>
    <col min="9264" max="9264" width="6.90625" customWidth="1"/>
    <col min="9265" max="9266" width="9.453125" customWidth="1"/>
    <col min="9267" max="9267" width="8.7265625" customWidth="1"/>
    <col min="9512" max="9512" width="3.36328125" customWidth="1"/>
    <col min="9513" max="9513" width="8.36328125" customWidth="1"/>
    <col min="9514" max="9514" width="7" customWidth="1"/>
    <col min="9515" max="9515" width="5" customWidth="1"/>
    <col min="9516" max="9516" width="19.36328125" customWidth="1"/>
    <col min="9517" max="9517" width="5.26953125" bestFit="1" customWidth="1"/>
    <col min="9518" max="9518" width="5.26953125" customWidth="1"/>
    <col min="9519" max="9519" width="6.6328125" customWidth="1"/>
    <col min="9520" max="9520" width="6.90625" customWidth="1"/>
    <col min="9521" max="9522" width="9.453125" customWidth="1"/>
    <col min="9523" max="9523" width="8.7265625" customWidth="1"/>
    <col min="9768" max="9768" width="3.36328125" customWidth="1"/>
    <col min="9769" max="9769" width="8.36328125" customWidth="1"/>
    <col min="9770" max="9770" width="7" customWidth="1"/>
    <col min="9771" max="9771" width="5" customWidth="1"/>
    <col min="9772" max="9772" width="19.36328125" customWidth="1"/>
    <col min="9773" max="9773" width="5.26953125" bestFit="1" customWidth="1"/>
    <col min="9774" max="9774" width="5.26953125" customWidth="1"/>
    <col min="9775" max="9775" width="6.6328125" customWidth="1"/>
    <col min="9776" max="9776" width="6.90625" customWidth="1"/>
    <col min="9777" max="9778" width="9.453125" customWidth="1"/>
    <col min="9779" max="9779" width="8.7265625" customWidth="1"/>
    <col min="10024" max="10024" width="3.36328125" customWidth="1"/>
    <col min="10025" max="10025" width="8.36328125" customWidth="1"/>
    <col min="10026" max="10026" width="7" customWidth="1"/>
    <col min="10027" max="10027" width="5" customWidth="1"/>
    <col min="10028" max="10028" width="19.36328125" customWidth="1"/>
    <col min="10029" max="10029" width="5.26953125" bestFit="1" customWidth="1"/>
    <col min="10030" max="10030" width="5.26953125" customWidth="1"/>
    <col min="10031" max="10031" width="6.6328125" customWidth="1"/>
    <col min="10032" max="10032" width="6.90625" customWidth="1"/>
    <col min="10033" max="10034" width="9.453125" customWidth="1"/>
    <col min="10035" max="10035" width="8.7265625" customWidth="1"/>
    <col min="10280" max="10280" width="3.36328125" customWidth="1"/>
    <col min="10281" max="10281" width="8.36328125" customWidth="1"/>
    <col min="10282" max="10282" width="7" customWidth="1"/>
    <col min="10283" max="10283" width="5" customWidth="1"/>
    <col min="10284" max="10284" width="19.36328125" customWidth="1"/>
    <col min="10285" max="10285" width="5.26953125" bestFit="1" customWidth="1"/>
    <col min="10286" max="10286" width="5.26953125" customWidth="1"/>
    <col min="10287" max="10287" width="6.6328125" customWidth="1"/>
    <col min="10288" max="10288" width="6.90625" customWidth="1"/>
    <col min="10289" max="10290" width="9.453125" customWidth="1"/>
    <col min="10291" max="10291" width="8.7265625" customWidth="1"/>
    <col min="10536" max="10536" width="3.36328125" customWidth="1"/>
    <col min="10537" max="10537" width="8.36328125" customWidth="1"/>
    <col min="10538" max="10538" width="7" customWidth="1"/>
    <col min="10539" max="10539" width="5" customWidth="1"/>
    <col min="10540" max="10540" width="19.36328125" customWidth="1"/>
    <col min="10541" max="10541" width="5.26953125" bestFit="1" customWidth="1"/>
    <col min="10542" max="10542" width="5.26953125" customWidth="1"/>
    <col min="10543" max="10543" width="6.6328125" customWidth="1"/>
    <col min="10544" max="10544" width="6.90625" customWidth="1"/>
    <col min="10545" max="10546" width="9.453125" customWidth="1"/>
    <col min="10547" max="10547" width="8.7265625" customWidth="1"/>
    <col min="10792" max="10792" width="3.36328125" customWidth="1"/>
    <col min="10793" max="10793" width="8.36328125" customWidth="1"/>
    <col min="10794" max="10794" width="7" customWidth="1"/>
    <col min="10795" max="10795" width="5" customWidth="1"/>
    <col min="10796" max="10796" width="19.36328125" customWidth="1"/>
    <col min="10797" max="10797" width="5.26953125" bestFit="1" customWidth="1"/>
    <col min="10798" max="10798" width="5.26953125" customWidth="1"/>
    <col min="10799" max="10799" width="6.6328125" customWidth="1"/>
    <col min="10800" max="10800" width="6.90625" customWidth="1"/>
    <col min="10801" max="10802" width="9.453125" customWidth="1"/>
    <col min="10803" max="10803" width="8.7265625" customWidth="1"/>
    <col min="11048" max="11048" width="3.36328125" customWidth="1"/>
    <col min="11049" max="11049" width="8.36328125" customWidth="1"/>
    <col min="11050" max="11050" width="7" customWidth="1"/>
    <col min="11051" max="11051" width="5" customWidth="1"/>
    <col min="11052" max="11052" width="19.36328125" customWidth="1"/>
    <col min="11053" max="11053" width="5.26953125" bestFit="1" customWidth="1"/>
    <col min="11054" max="11054" width="5.26953125" customWidth="1"/>
    <col min="11055" max="11055" width="6.6328125" customWidth="1"/>
    <col min="11056" max="11056" width="6.90625" customWidth="1"/>
    <col min="11057" max="11058" width="9.453125" customWidth="1"/>
    <col min="11059" max="11059" width="8.7265625" customWidth="1"/>
    <col min="11304" max="11304" width="3.36328125" customWidth="1"/>
    <col min="11305" max="11305" width="8.36328125" customWidth="1"/>
    <col min="11306" max="11306" width="7" customWidth="1"/>
    <col min="11307" max="11307" width="5" customWidth="1"/>
    <col min="11308" max="11308" width="19.36328125" customWidth="1"/>
    <col min="11309" max="11309" width="5.26953125" bestFit="1" customWidth="1"/>
    <col min="11310" max="11310" width="5.26953125" customWidth="1"/>
    <col min="11311" max="11311" width="6.6328125" customWidth="1"/>
    <col min="11312" max="11312" width="6.90625" customWidth="1"/>
    <col min="11313" max="11314" width="9.453125" customWidth="1"/>
    <col min="11315" max="11315" width="8.7265625" customWidth="1"/>
    <col min="11560" max="11560" width="3.36328125" customWidth="1"/>
    <col min="11561" max="11561" width="8.36328125" customWidth="1"/>
    <col min="11562" max="11562" width="7" customWidth="1"/>
    <col min="11563" max="11563" width="5" customWidth="1"/>
    <col min="11564" max="11564" width="19.36328125" customWidth="1"/>
    <col min="11565" max="11565" width="5.26953125" bestFit="1" customWidth="1"/>
    <col min="11566" max="11566" width="5.26953125" customWidth="1"/>
    <col min="11567" max="11567" width="6.6328125" customWidth="1"/>
    <col min="11568" max="11568" width="6.90625" customWidth="1"/>
    <col min="11569" max="11570" width="9.453125" customWidth="1"/>
    <col min="11571" max="11571" width="8.7265625" customWidth="1"/>
    <col min="11816" max="11816" width="3.36328125" customWidth="1"/>
    <col min="11817" max="11817" width="8.36328125" customWidth="1"/>
    <col min="11818" max="11818" width="7" customWidth="1"/>
    <col min="11819" max="11819" width="5" customWidth="1"/>
    <col min="11820" max="11820" width="19.36328125" customWidth="1"/>
    <col min="11821" max="11821" width="5.26953125" bestFit="1" customWidth="1"/>
    <col min="11822" max="11822" width="5.26953125" customWidth="1"/>
    <col min="11823" max="11823" width="6.6328125" customWidth="1"/>
    <col min="11824" max="11824" width="6.90625" customWidth="1"/>
    <col min="11825" max="11826" width="9.453125" customWidth="1"/>
    <col min="11827" max="11827" width="8.7265625" customWidth="1"/>
    <col min="12072" max="12072" width="3.36328125" customWidth="1"/>
    <col min="12073" max="12073" width="8.36328125" customWidth="1"/>
    <col min="12074" max="12074" width="7" customWidth="1"/>
    <col min="12075" max="12075" width="5" customWidth="1"/>
    <col min="12076" max="12076" width="19.36328125" customWidth="1"/>
    <col min="12077" max="12077" width="5.26953125" bestFit="1" customWidth="1"/>
    <col min="12078" max="12078" width="5.26953125" customWidth="1"/>
    <col min="12079" max="12079" width="6.6328125" customWidth="1"/>
    <col min="12080" max="12080" width="6.90625" customWidth="1"/>
    <col min="12081" max="12082" width="9.453125" customWidth="1"/>
    <col min="12083" max="12083" width="8.7265625" customWidth="1"/>
    <col min="12328" max="12328" width="3.36328125" customWidth="1"/>
    <col min="12329" max="12329" width="8.36328125" customWidth="1"/>
    <col min="12330" max="12330" width="7" customWidth="1"/>
    <col min="12331" max="12331" width="5" customWidth="1"/>
    <col min="12332" max="12332" width="19.36328125" customWidth="1"/>
    <col min="12333" max="12333" width="5.26953125" bestFit="1" customWidth="1"/>
    <col min="12334" max="12334" width="5.26953125" customWidth="1"/>
    <col min="12335" max="12335" width="6.6328125" customWidth="1"/>
    <col min="12336" max="12336" width="6.90625" customWidth="1"/>
    <col min="12337" max="12338" width="9.453125" customWidth="1"/>
    <col min="12339" max="12339" width="8.7265625" customWidth="1"/>
    <col min="12584" max="12584" width="3.36328125" customWidth="1"/>
    <col min="12585" max="12585" width="8.36328125" customWidth="1"/>
    <col min="12586" max="12586" width="7" customWidth="1"/>
    <col min="12587" max="12587" width="5" customWidth="1"/>
    <col min="12588" max="12588" width="19.36328125" customWidth="1"/>
    <col min="12589" max="12589" width="5.26953125" bestFit="1" customWidth="1"/>
    <col min="12590" max="12590" width="5.26953125" customWidth="1"/>
    <col min="12591" max="12591" width="6.6328125" customWidth="1"/>
    <col min="12592" max="12592" width="6.90625" customWidth="1"/>
    <col min="12593" max="12594" width="9.453125" customWidth="1"/>
    <col min="12595" max="12595" width="8.7265625" customWidth="1"/>
    <col min="12840" max="12840" width="3.36328125" customWidth="1"/>
    <col min="12841" max="12841" width="8.36328125" customWidth="1"/>
    <col min="12842" max="12842" width="7" customWidth="1"/>
    <col min="12843" max="12843" width="5" customWidth="1"/>
    <col min="12844" max="12844" width="19.36328125" customWidth="1"/>
    <col min="12845" max="12845" width="5.26953125" bestFit="1" customWidth="1"/>
    <col min="12846" max="12846" width="5.26953125" customWidth="1"/>
    <col min="12847" max="12847" width="6.6328125" customWidth="1"/>
    <col min="12848" max="12848" width="6.90625" customWidth="1"/>
    <col min="12849" max="12850" width="9.453125" customWidth="1"/>
    <col min="12851" max="12851" width="8.7265625" customWidth="1"/>
    <col min="13096" max="13096" width="3.36328125" customWidth="1"/>
    <col min="13097" max="13097" width="8.36328125" customWidth="1"/>
    <col min="13098" max="13098" width="7" customWidth="1"/>
    <col min="13099" max="13099" width="5" customWidth="1"/>
    <col min="13100" max="13100" width="19.36328125" customWidth="1"/>
    <col min="13101" max="13101" width="5.26953125" bestFit="1" customWidth="1"/>
    <col min="13102" max="13102" width="5.26953125" customWidth="1"/>
    <col min="13103" max="13103" width="6.6328125" customWidth="1"/>
    <col min="13104" max="13104" width="6.90625" customWidth="1"/>
    <col min="13105" max="13106" width="9.453125" customWidth="1"/>
    <col min="13107" max="13107" width="8.7265625" customWidth="1"/>
    <col min="13352" max="13352" width="3.36328125" customWidth="1"/>
    <col min="13353" max="13353" width="8.36328125" customWidth="1"/>
    <col min="13354" max="13354" width="7" customWidth="1"/>
    <col min="13355" max="13355" width="5" customWidth="1"/>
    <col min="13356" max="13356" width="19.36328125" customWidth="1"/>
    <col min="13357" max="13357" width="5.26953125" bestFit="1" customWidth="1"/>
    <col min="13358" max="13358" width="5.26953125" customWidth="1"/>
    <col min="13359" max="13359" width="6.6328125" customWidth="1"/>
    <col min="13360" max="13360" width="6.90625" customWidth="1"/>
    <col min="13361" max="13362" width="9.453125" customWidth="1"/>
    <col min="13363" max="13363" width="8.7265625" customWidth="1"/>
    <col min="13608" max="13608" width="3.36328125" customWidth="1"/>
    <col min="13609" max="13609" width="8.36328125" customWidth="1"/>
    <col min="13610" max="13610" width="7" customWidth="1"/>
    <col min="13611" max="13611" width="5" customWidth="1"/>
    <col min="13612" max="13612" width="19.36328125" customWidth="1"/>
    <col min="13613" max="13613" width="5.26953125" bestFit="1" customWidth="1"/>
    <col min="13614" max="13614" width="5.26953125" customWidth="1"/>
    <col min="13615" max="13615" width="6.6328125" customWidth="1"/>
    <col min="13616" max="13616" width="6.90625" customWidth="1"/>
    <col min="13617" max="13618" width="9.453125" customWidth="1"/>
    <col min="13619" max="13619" width="8.7265625" customWidth="1"/>
    <col min="13864" max="13864" width="3.36328125" customWidth="1"/>
    <col min="13865" max="13865" width="8.36328125" customWidth="1"/>
    <col min="13866" max="13866" width="7" customWidth="1"/>
    <col min="13867" max="13867" width="5" customWidth="1"/>
    <col min="13868" max="13868" width="19.36328125" customWidth="1"/>
    <col min="13869" max="13869" width="5.26953125" bestFit="1" customWidth="1"/>
    <col min="13870" max="13870" width="5.26953125" customWidth="1"/>
    <col min="13871" max="13871" width="6.6328125" customWidth="1"/>
    <col min="13872" max="13872" width="6.90625" customWidth="1"/>
    <col min="13873" max="13874" width="9.453125" customWidth="1"/>
    <col min="13875" max="13875" width="8.7265625" customWidth="1"/>
    <col min="14120" max="14120" width="3.36328125" customWidth="1"/>
    <col min="14121" max="14121" width="8.36328125" customWidth="1"/>
    <col min="14122" max="14122" width="7" customWidth="1"/>
    <col min="14123" max="14123" width="5" customWidth="1"/>
    <col min="14124" max="14124" width="19.36328125" customWidth="1"/>
    <col min="14125" max="14125" width="5.26953125" bestFit="1" customWidth="1"/>
    <col min="14126" max="14126" width="5.26953125" customWidth="1"/>
    <col min="14127" max="14127" width="6.6328125" customWidth="1"/>
    <col min="14128" max="14128" width="6.90625" customWidth="1"/>
    <col min="14129" max="14130" width="9.453125" customWidth="1"/>
    <col min="14131" max="14131" width="8.7265625" customWidth="1"/>
    <col min="14376" max="14376" width="3.36328125" customWidth="1"/>
    <col min="14377" max="14377" width="8.36328125" customWidth="1"/>
    <col min="14378" max="14378" width="7" customWidth="1"/>
    <col min="14379" max="14379" width="5" customWidth="1"/>
    <col min="14380" max="14380" width="19.36328125" customWidth="1"/>
    <col min="14381" max="14381" width="5.26953125" bestFit="1" customWidth="1"/>
    <col min="14382" max="14382" width="5.26953125" customWidth="1"/>
    <col min="14383" max="14383" width="6.6328125" customWidth="1"/>
    <col min="14384" max="14384" width="6.90625" customWidth="1"/>
    <col min="14385" max="14386" width="9.453125" customWidth="1"/>
    <col min="14387" max="14387" width="8.7265625" customWidth="1"/>
    <col min="14632" max="14632" width="3.36328125" customWidth="1"/>
    <col min="14633" max="14633" width="8.36328125" customWidth="1"/>
    <col min="14634" max="14634" width="7" customWidth="1"/>
    <col min="14635" max="14635" width="5" customWidth="1"/>
    <col min="14636" max="14636" width="19.36328125" customWidth="1"/>
    <col min="14637" max="14637" width="5.26953125" bestFit="1" customWidth="1"/>
    <col min="14638" max="14638" width="5.26953125" customWidth="1"/>
    <col min="14639" max="14639" width="6.6328125" customWidth="1"/>
    <col min="14640" max="14640" width="6.90625" customWidth="1"/>
    <col min="14641" max="14642" width="9.453125" customWidth="1"/>
    <col min="14643" max="14643" width="8.7265625" customWidth="1"/>
    <col min="14888" max="14888" width="3.36328125" customWidth="1"/>
    <col min="14889" max="14889" width="8.36328125" customWidth="1"/>
    <col min="14890" max="14890" width="7" customWidth="1"/>
    <col min="14891" max="14891" width="5" customWidth="1"/>
    <col min="14892" max="14892" width="19.36328125" customWidth="1"/>
    <col min="14893" max="14893" width="5.26953125" bestFit="1" customWidth="1"/>
    <col min="14894" max="14894" width="5.26953125" customWidth="1"/>
    <col min="14895" max="14895" width="6.6328125" customWidth="1"/>
    <col min="14896" max="14896" width="6.90625" customWidth="1"/>
    <col min="14897" max="14898" width="9.453125" customWidth="1"/>
    <col min="14899" max="14899" width="8.7265625" customWidth="1"/>
    <col min="15144" max="15144" width="3.36328125" customWidth="1"/>
    <col min="15145" max="15145" width="8.36328125" customWidth="1"/>
    <col min="15146" max="15146" width="7" customWidth="1"/>
    <col min="15147" max="15147" width="5" customWidth="1"/>
    <col min="15148" max="15148" width="19.36328125" customWidth="1"/>
    <col min="15149" max="15149" width="5.26953125" bestFit="1" customWidth="1"/>
    <col min="15150" max="15150" width="5.26953125" customWidth="1"/>
    <col min="15151" max="15151" width="6.6328125" customWidth="1"/>
    <col min="15152" max="15152" width="6.90625" customWidth="1"/>
    <col min="15153" max="15154" width="9.453125" customWidth="1"/>
    <col min="15155" max="15155" width="8.7265625" customWidth="1"/>
    <col min="15400" max="15400" width="3.36328125" customWidth="1"/>
    <col min="15401" max="15401" width="8.36328125" customWidth="1"/>
    <col min="15402" max="15402" width="7" customWidth="1"/>
    <col min="15403" max="15403" width="5" customWidth="1"/>
    <col min="15404" max="15404" width="19.36328125" customWidth="1"/>
    <col min="15405" max="15405" width="5.26953125" bestFit="1" customWidth="1"/>
    <col min="15406" max="15406" width="5.26953125" customWidth="1"/>
    <col min="15407" max="15407" width="6.6328125" customWidth="1"/>
    <col min="15408" max="15408" width="6.90625" customWidth="1"/>
    <col min="15409" max="15410" width="9.453125" customWidth="1"/>
    <col min="15411" max="15411" width="8.7265625" customWidth="1"/>
    <col min="15656" max="15656" width="3.36328125" customWidth="1"/>
    <col min="15657" max="15657" width="8.36328125" customWidth="1"/>
    <col min="15658" max="15658" width="7" customWidth="1"/>
    <col min="15659" max="15659" width="5" customWidth="1"/>
    <col min="15660" max="15660" width="19.36328125" customWidth="1"/>
    <col min="15661" max="15661" width="5.26953125" bestFit="1" customWidth="1"/>
    <col min="15662" max="15662" width="5.26953125" customWidth="1"/>
    <col min="15663" max="15663" width="6.6328125" customWidth="1"/>
    <col min="15664" max="15664" width="6.90625" customWidth="1"/>
    <col min="15665" max="15666" width="9.453125" customWidth="1"/>
    <col min="15667" max="15667" width="8.7265625" customWidth="1"/>
    <col min="15912" max="15912" width="3.36328125" customWidth="1"/>
    <col min="15913" max="15913" width="8.36328125" customWidth="1"/>
    <col min="15914" max="15914" width="7" customWidth="1"/>
    <col min="15915" max="15915" width="5" customWidth="1"/>
    <col min="15916" max="15916" width="19.36328125" customWidth="1"/>
    <col min="15917" max="15917" width="5.26953125" bestFit="1" customWidth="1"/>
    <col min="15918" max="15918" width="5.26953125" customWidth="1"/>
    <col min="15919" max="15919" width="6.6328125" customWidth="1"/>
    <col min="15920" max="15920" width="6.90625" customWidth="1"/>
    <col min="15921" max="15922" width="9.453125" customWidth="1"/>
    <col min="15923" max="15923" width="8.7265625" customWidth="1"/>
    <col min="16168" max="16168" width="3.36328125" customWidth="1"/>
    <col min="16169" max="16169" width="8.36328125" customWidth="1"/>
    <col min="16170" max="16170" width="7" customWidth="1"/>
    <col min="16171" max="16171" width="5" customWidth="1"/>
    <col min="16172" max="16172" width="19.36328125" customWidth="1"/>
    <col min="16173" max="16173" width="5.26953125" bestFit="1" customWidth="1"/>
    <col min="16174" max="16174" width="5.26953125" customWidth="1"/>
    <col min="16175" max="16175" width="6.6328125" customWidth="1"/>
    <col min="16176" max="16176" width="6.90625" customWidth="1"/>
    <col min="16177" max="16178" width="9.453125" customWidth="1"/>
    <col min="16179" max="16179" width="8.7265625" customWidth="1"/>
  </cols>
  <sheetData>
    <row r="3" spans="1:81" ht="27.75" customHeight="1">
      <c r="A3" s="246" t="s">
        <v>1917</v>
      </c>
      <c r="B3" s="246"/>
      <c r="C3" s="246"/>
      <c r="D3" s="246"/>
      <c r="E3" s="247"/>
      <c r="F3" s="568"/>
      <c r="G3" s="568"/>
      <c r="H3" s="568"/>
      <c r="I3" s="248"/>
      <c r="J3" s="247"/>
      <c r="K3" s="247"/>
      <c r="L3" s="247" t="e">
        <f>①基本情報【名簿入力前に必須入力】!P5</f>
        <v>#N/A</v>
      </c>
      <c r="M3" s="247"/>
      <c r="N3" s="247"/>
      <c r="O3" s="244"/>
      <c r="Q3" s="244"/>
      <c r="R3" s="244"/>
      <c r="S3" s="550" t="s">
        <v>1127</v>
      </c>
      <c r="T3" s="550"/>
      <c r="U3" s="550"/>
      <c r="V3" s="373" t="s">
        <v>23</v>
      </c>
      <c r="W3" s="373" t="s">
        <v>24</v>
      </c>
      <c r="X3" s="373" t="s">
        <v>25</v>
      </c>
      <c r="Y3" s="373" t="s">
        <v>26</v>
      </c>
      <c r="Z3" s="373" t="s">
        <v>27</v>
      </c>
      <c r="AA3" s="373" t="s">
        <v>28</v>
      </c>
      <c r="AB3" s="373" t="s">
        <v>29</v>
      </c>
      <c r="AC3" s="373" t="s">
        <v>30</v>
      </c>
      <c r="AD3" s="373" t="s">
        <v>31</v>
      </c>
      <c r="AE3" s="373" t="s">
        <v>32</v>
      </c>
      <c r="AF3" s="373" t="s">
        <v>33</v>
      </c>
      <c r="AG3" s="373" t="s">
        <v>34</v>
      </c>
      <c r="AH3" s="243"/>
      <c r="AI3" s="243"/>
      <c r="AJ3" s="243"/>
      <c r="AK3" s="243"/>
      <c r="AL3" s="243"/>
      <c r="AM3" s="243"/>
      <c r="AN3" s="243"/>
      <c r="AO3" s="243"/>
      <c r="AP3" s="243"/>
      <c r="AQ3" s="243"/>
      <c r="AR3" s="243"/>
      <c r="AS3" s="243"/>
      <c r="AT3" s="243"/>
      <c r="BM3" s="217"/>
    </row>
    <row r="4" spans="1:81" ht="18" customHeight="1">
      <c r="A4" s="246"/>
      <c r="B4" s="573"/>
      <c r="C4" s="573"/>
      <c r="D4" s="573"/>
      <c r="E4" s="573"/>
      <c r="F4" s="573"/>
      <c r="G4" s="573"/>
      <c r="H4" s="573"/>
      <c r="I4" s="573"/>
      <c r="J4" s="573"/>
      <c r="K4" s="249" t="s">
        <v>1032</v>
      </c>
      <c r="L4" s="569">
        <f>①基本情報【名簿入力前に必須入力】!D5</f>
        <v>0</v>
      </c>
      <c r="M4" s="569"/>
      <c r="N4" s="250"/>
      <c r="Q4" s="244"/>
      <c r="R4" s="244">
        <v>1</v>
      </c>
      <c r="S4" s="550" t="s">
        <v>1128</v>
      </c>
      <c r="T4" s="550"/>
      <c r="U4" s="550"/>
      <c r="V4" s="219">
        <f>COUNTIF($BA$17:$BA$116,R4)</f>
        <v>0</v>
      </c>
      <c r="W4" s="219">
        <f>COUNTIF($BB$17:$BB$116,R4)</f>
        <v>0</v>
      </c>
      <c r="X4" s="219">
        <f>COUNTIF($BC$17:$BC$116,R4)</f>
        <v>0</v>
      </c>
      <c r="Y4" s="219">
        <f>COUNTIF($BD$17:$BD$116,$R4)</f>
        <v>0</v>
      </c>
      <c r="Z4" s="219">
        <f>COUNTIF($BE$17:$BE$116,$R4)</f>
        <v>0</v>
      </c>
      <c r="AA4" s="219">
        <f>COUNTIF($BF$17:$BF$116,$R4)</f>
        <v>0</v>
      </c>
      <c r="AB4" s="219">
        <f>COUNTIF($BG$17:$BG$116,$R4)</f>
        <v>0</v>
      </c>
      <c r="AC4" s="219">
        <f>COUNTIF($BH$17:$BH$116,$R4)</f>
        <v>0</v>
      </c>
      <c r="AD4" s="219">
        <f>COUNTIF($BI$17:$BI$116,$R4)</f>
        <v>0</v>
      </c>
      <c r="AE4" s="219">
        <f>COUNTIF($BJ$17:$BJ$116,$R4)</f>
        <v>0</v>
      </c>
      <c r="AF4" s="219">
        <f>COUNTIF($BK$17:$BK$116,$R4)</f>
        <v>0</v>
      </c>
      <c r="AG4" s="219">
        <f>COUNTIF($BL$17:$BL$116,$R4)</f>
        <v>0</v>
      </c>
      <c r="AH4" s="244"/>
      <c r="AI4" s="244"/>
      <c r="AJ4" s="244"/>
      <c r="AK4" s="244"/>
      <c r="AL4" s="244"/>
      <c r="AM4" s="244"/>
      <c r="AN4" s="244"/>
      <c r="AO4" s="244"/>
      <c r="AP4" s="244"/>
      <c r="AQ4" s="244"/>
      <c r="AR4" s="244"/>
      <c r="AS4" s="244"/>
      <c r="AT4" s="244"/>
    </row>
    <row r="5" spans="1:81" ht="18" customHeight="1">
      <c r="A5" s="246"/>
      <c r="B5" s="251"/>
      <c r="C5" s="251"/>
      <c r="D5" s="251"/>
      <c r="E5" s="251"/>
      <c r="F5" s="251"/>
      <c r="G5" s="251"/>
      <c r="H5" s="251"/>
      <c r="I5" s="251"/>
      <c r="J5" s="251"/>
      <c r="K5" s="252"/>
      <c r="L5" s="253"/>
      <c r="M5" s="253"/>
      <c r="N5" s="250"/>
      <c r="Q5" s="244"/>
      <c r="R5" s="244">
        <v>2</v>
      </c>
      <c r="S5" s="550" t="s">
        <v>1129</v>
      </c>
      <c r="T5" s="550"/>
      <c r="U5" s="550"/>
      <c r="V5" s="219">
        <f>COUNTIF($BA$17:$BA$116,R5)</f>
        <v>0</v>
      </c>
      <c r="W5" s="219">
        <f>COUNTIF($BB$17:$BB$116,R5)</f>
        <v>0</v>
      </c>
      <c r="X5" s="219">
        <f>COUNTIF($BC$17:$BC$116,R5)</f>
        <v>0</v>
      </c>
      <c r="Y5" s="219">
        <f>COUNTIF($BD$17:$BD$116,$R5)</f>
        <v>0</v>
      </c>
      <c r="Z5" s="219">
        <f>COUNTIF($BE$17:$BE$116,$R5)</f>
        <v>0</v>
      </c>
      <c r="AA5" s="219">
        <f>COUNTIF($BF$17:$BF$116,$R5)</f>
        <v>0</v>
      </c>
      <c r="AB5" s="219">
        <f>COUNTIF($BG$17:$BG$116,$R5)</f>
        <v>0</v>
      </c>
      <c r="AC5" s="219">
        <f>COUNTIF($BH$17:$BH$116,$R5)</f>
        <v>0</v>
      </c>
      <c r="AD5" s="219">
        <f>COUNTIF($BI$17:$BI$116,$R5)</f>
        <v>0</v>
      </c>
      <c r="AE5" s="219">
        <f>COUNTIF($BJ$17:$BJ$116,$R5)</f>
        <v>0</v>
      </c>
      <c r="AF5" s="219">
        <f>COUNTIF($BK$17:$BK$116,$R5)</f>
        <v>0</v>
      </c>
      <c r="AG5" s="219">
        <f>COUNTIF($BL$17:$BL$116,$R5)</f>
        <v>0</v>
      </c>
      <c r="AH5" s="244"/>
      <c r="AI5" s="244"/>
      <c r="AJ5" s="244"/>
      <c r="AK5" s="244"/>
      <c r="AL5" s="244"/>
      <c r="AM5" s="244"/>
      <c r="AN5" s="244"/>
      <c r="AO5" s="244"/>
      <c r="AP5" s="244"/>
      <c r="AQ5" s="244"/>
      <c r="AR5" s="244"/>
      <c r="AS5" s="244"/>
      <c r="AT5" s="244"/>
    </row>
    <row r="6" spans="1:81" ht="18" customHeight="1">
      <c r="A6" s="246"/>
      <c r="B6" s="251"/>
      <c r="C6" s="251"/>
      <c r="D6" s="251"/>
      <c r="E6" s="251"/>
      <c r="F6" s="251"/>
      <c r="G6" s="251"/>
      <c r="H6" s="251"/>
      <c r="I6" s="251"/>
      <c r="J6" s="251"/>
      <c r="K6" s="252"/>
      <c r="L6" s="253"/>
      <c r="M6" s="253"/>
      <c r="N6" s="250"/>
      <c r="Q6" s="244"/>
      <c r="R6" s="244">
        <v>3</v>
      </c>
      <c r="S6" s="550" t="s">
        <v>1130</v>
      </c>
      <c r="T6" s="550"/>
      <c r="U6" s="550"/>
      <c r="V6" s="219">
        <f>COUNTIF($BA$17:$BA$116,R6)</f>
        <v>0</v>
      </c>
      <c r="W6" s="219">
        <f>COUNTIF($BB$17:$BB$116,R6)</f>
        <v>0</v>
      </c>
      <c r="X6" s="219">
        <f>COUNTIF($BC$17:$BC$116,R6)</f>
        <v>0</v>
      </c>
      <c r="Y6" s="219">
        <f>COUNTIF($BD$17:$BD$116,$R6)</f>
        <v>0</v>
      </c>
      <c r="Z6" s="219">
        <f>COUNTIF($BE$17:$BE$116,$R6)</f>
        <v>0</v>
      </c>
      <c r="AA6" s="219">
        <f>COUNTIF($BF$17:$BF$116,$R6)</f>
        <v>0</v>
      </c>
      <c r="AB6" s="219">
        <f>COUNTIF($BG$17:$BG$116,$R6)</f>
        <v>0</v>
      </c>
      <c r="AC6" s="219">
        <f>COUNTIF($BH$17:$BH$116,$R6)</f>
        <v>0</v>
      </c>
      <c r="AD6" s="219">
        <f>COUNTIF($BI$17:$BI$116,$R6)</f>
        <v>0</v>
      </c>
      <c r="AE6" s="219">
        <f>COUNTIF($BJ$17:$BJ$116,$R6)</f>
        <v>0</v>
      </c>
      <c r="AF6" s="219">
        <f>COUNTIF($BK$17:$BK$116,$R6)</f>
        <v>0</v>
      </c>
      <c r="AG6" s="219">
        <f>COUNTIF($BL$17:$BL$116,$R6)</f>
        <v>0</v>
      </c>
      <c r="AH6" s="244"/>
      <c r="AI6" s="244"/>
      <c r="AJ6" s="244"/>
      <c r="AK6" s="244"/>
      <c r="AL6" s="244"/>
      <c r="AM6" s="244"/>
      <c r="AN6" s="244"/>
      <c r="AO6" s="244"/>
      <c r="AP6" s="244"/>
      <c r="AQ6" s="244"/>
      <c r="AR6" s="244"/>
      <c r="AS6" s="244"/>
      <c r="AT6" s="244"/>
    </row>
    <row r="7" spans="1:81" ht="18" customHeight="1">
      <c r="A7" s="246"/>
      <c r="B7" s="251"/>
      <c r="C7" s="251"/>
      <c r="D7" s="251"/>
      <c r="E7" s="251"/>
      <c r="F7" s="251"/>
      <c r="G7" s="251"/>
      <c r="H7" s="251"/>
      <c r="I7" s="251"/>
      <c r="J7" s="251"/>
      <c r="K7" s="252"/>
      <c r="L7" s="253"/>
      <c r="M7" s="253"/>
      <c r="N7" s="250"/>
      <c r="Q7" s="244"/>
      <c r="R7" s="244">
        <v>4</v>
      </c>
      <c r="S7" s="550" t="s">
        <v>1131</v>
      </c>
      <c r="T7" s="550"/>
      <c r="U7" s="550"/>
      <c r="V7" s="219">
        <f>COUNTIF($BA$17:$BA$116,R7)</f>
        <v>0</v>
      </c>
      <c r="W7" s="219">
        <f>COUNTIF($BB$17:$BB$116,R7)</f>
        <v>0</v>
      </c>
      <c r="X7" s="219">
        <f>COUNTIF($BC$17:$BC$116,R7)</f>
        <v>0</v>
      </c>
      <c r="Y7" s="219">
        <f>COUNTIF($BD$17:$BD$116,$R7)</f>
        <v>0</v>
      </c>
      <c r="Z7" s="219">
        <f>COUNTIF($BE$17:$BE$116,$R7)</f>
        <v>0</v>
      </c>
      <c r="AA7" s="219">
        <f>COUNTIF($BF$17:$BF$116,$R7)</f>
        <v>0</v>
      </c>
      <c r="AB7" s="219">
        <f>COUNTIF($BG$17:$BG$116,$R7)</f>
        <v>0</v>
      </c>
      <c r="AC7" s="219">
        <f>COUNTIF($BH$17:$BH$116,$R7)</f>
        <v>0</v>
      </c>
      <c r="AD7" s="219">
        <f>COUNTIF($BI$17:$BI$116,$R7)</f>
        <v>0</v>
      </c>
      <c r="AE7" s="219">
        <f>COUNTIF($BJ$17:$BJ$116,$R7)</f>
        <v>0</v>
      </c>
      <c r="AF7" s="219">
        <f>COUNTIF($BK$17:$BK$116,$R7)</f>
        <v>0</v>
      </c>
      <c r="AG7" s="219">
        <f>COUNTIF($BL$17:$BL$116,$R7)</f>
        <v>0</v>
      </c>
      <c r="AH7" s="244"/>
      <c r="AI7" s="244"/>
      <c r="AJ7" s="244"/>
      <c r="AK7" s="244"/>
      <c r="AL7" s="244"/>
      <c r="AM7" s="244"/>
      <c r="AN7" s="244"/>
      <c r="AO7" s="244"/>
      <c r="AP7" s="244"/>
      <c r="AQ7" s="244"/>
      <c r="AR7" s="244"/>
      <c r="AS7" s="244"/>
      <c r="AT7" s="244"/>
    </row>
    <row r="8" spans="1:81" ht="18.75" customHeight="1">
      <c r="A8" s="246"/>
      <c r="B8" s="246"/>
      <c r="C8" s="246"/>
      <c r="D8" s="246"/>
      <c r="E8" s="247"/>
      <c r="F8" s="254"/>
      <c r="G8" s="247"/>
      <c r="H8" s="247"/>
      <c r="I8" s="247"/>
      <c r="J8" s="247"/>
      <c r="K8" s="247"/>
      <c r="L8" s="247"/>
      <c r="M8" s="247"/>
      <c r="N8" s="247"/>
      <c r="Q8" s="244"/>
      <c r="R8" s="244">
        <v>5</v>
      </c>
      <c r="S8" s="550" t="s">
        <v>1132</v>
      </c>
      <c r="T8" s="550"/>
      <c r="U8" s="550"/>
      <c r="V8" s="219">
        <f>COUNTIF($BA$17:$BA$116,R8)</f>
        <v>0</v>
      </c>
      <c r="W8" s="219">
        <f>COUNTIF($BB$17:$BB$116,R8)</f>
        <v>0</v>
      </c>
      <c r="X8" s="219">
        <f>COUNTIF($BC$17:$BC$116,R8)</f>
        <v>0</v>
      </c>
      <c r="Y8" s="219">
        <f>COUNTIF($BD$17:$BD$116,$R8)</f>
        <v>0</v>
      </c>
      <c r="Z8" s="219">
        <f>COUNTIF($BE$17:$BE$116,$R8)</f>
        <v>0</v>
      </c>
      <c r="AA8" s="219">
        <f>COUNTIF($BF$17:$BF$116,$R8)</f>
        <v>0</v>
      </c>
      <c r="AB8" s="219">
        <f>COUNTIF($BG$17:$BG$116,$R8)</f>
        <v>0</v>
      </c>
      <c r="AC8" s="219">
        <f>COUNTIF($BH$17:$BH$116,$R8)</f>
        <v>0</v>
      </c>
      <c r="AD8" s="219">
        <f>COUNTIF($BI$17:$BI$116,$R8)</f>
        <v>0</v>
      </c>
      <c r="AE8" s="219">
        <f>COUNTIF($BJ$17:$BJ$116,$R8)</f>
        <v>0</v>
      </c>
      <c r="AF8" s="219">
        <f>COUNTIF($BK$17:$BK$116,$R8)</f>
        <v>0</v>
      </c>
      <c r="AG8" s="219">
        <f>COUNTIF($BL$17:$BL$116,$R8)</f>
        <v>0</v>
      </c>
      <c r="AH8" s="244"/>
      <c r="AI8" s="244"/>
      <c r="AJ8" s="244"/>
      <c r="AK8" s="244"/>
      <c r="AL8" s="244"/>
      <c r="AM8" s="244"/>
      <c r="AN8" s="244"/>
      <c r="AO8" s="244"/>
      <c r="AP8" s="244"/>
      <c r="AQ8" s="244"/>
      <c r="AR8" s="244"/>
      <c r="AS8" s="244"/>
      <c r="AT8" s="244"/>
    </row>
    <row r="9" spans="1:81" ht="18.75" customHeight="1">
      <c r="A9" s="246"/>
      <c r="B9" s="246"/>
      <c r="C9" s="246"/>
      <c r="D9" s="246"/>
      <c r="E9" s="247"/>
      <c r="F9" s="254"/>
      <c r="G9" s="247"/>
      <c r="H9" s="247"/>
      <c r="I9" s="247"/>
      <c r="J9" s="247"/>
      <c r="K9" s="247"/>
      <c r="L9" s="247"/>
      <c r="M9" s="247"/>
      <c r="N9" s="247"/>
      <c r="O9" s="247"/>
      <c r="P9" s="247"/>
      <c r="S9" s="133"/>
      <c r="T9" s="133"/>
      <c r="U9" s="133" t="s">
        <v>1687</v>
      </c>
      <c r="V9" s="374">
        <f>SUM(V4:V8)</f>
        <v>0</v>
      </c>
      <c r="W9" s="374">
        <f t="shared" ref="W9:AG9" si="0">SUM(W4:W8)</f>
        <v>0</v>
      </c>
      <c r="X9" s="374">
        <f t="shared" si="0"/>
        <v>0</v>
      </c>
      <c r="Y9" s="374">
        <f t="shared" si="0"/>
        <v>0</v>
      </c>
      <c r="Z9" s="374">
        <f t="shared" si="0"/>
        <v>0</v>
      </c>
      <c r="AA9" s="374">
        <f t="shared" si="0"/>
        <v>0</v>
      </c>
      <c r="AB9" s="374">
        <f t="shared" si="0"/>
        <v>0</v>
      </c>
      <c r="AC9" s="374">
        <f t="shared" si="0"/>
        <v>0</v>
      </c>
      <c r="AD9" s="374">
        <f t="shared" si="0"/>
        <v>0</v>
      </c>
      <c r="AE9" s="374">
        <f t="shared" si="0"/>
        <v>0</v>
      </c>
      <c r="AF9" s="374">
        <f t="shared" si="0"/>
        <v>0</v>
      </c>
      <c r="AG9" s="374">
        <f t="shared" si="0"/>
        <v>0</v>
      </c>
      <c r="AI9" s="218"/>
      <c r="AJ9" s="218"/>
      <c r="AK9" s="218"/>
      <c r="AL9" s="218"/>
      <c r="AM9" s="218"/>
      <c r="AN9" s="218"/>
      <c r="AO9" s="218"/>
      <c r="AP9" s="218"/>
      <c r="AQ9" s="218"/>
      <c r="AR9" s="218"/>
      <c r="AS9" s="218"/>
      <c r="AW9" s="217"/>
      <c r="AX9" s="217"/>
      <c r="AY9" s="217"/>
      <c r="AZ9" s="218"/>
      <c r="BA9" s="218"/>
      <c r="BB9" s="218"/>
      <c r="BC9" s="218"/>
      <c r="BD9" s="218"/>
      <c r="BE9" s="218"/>
      <c r="BF9" s="218"/>
      <c r="BG9" s="218"/>
      <c r="BH9" s="218"/>
      <c r="BI9" s="218"/>
      <c r="BJ9" s="218"/>
      <c r="BK9" s="218"/>
    </row>
    <row r="10" spans="1:81" ht="18.75" customHeight="1">
      <c r="A10" s="246"/>
      <c r="B10" s="246"/>
      <c r="C10" s="246"/>
      <c r="D10" s="246"/>
      <c r="E10" s="247"/>
      <c r="F10" s="254"/>
      <c r="G10" s="247"/>
      <c r="H10" s="247"/>
      <c r="I10" s="247"/>
      <c r="J10" s="247"/>
      <c r="K10" s="247"/>
      <c r="L10" s="247"/>
      <c r="M10" s="247"/>
      <c r="N10" s="247"/>
      <c r="O10" s="247"/>
      <c r="P10" s="247"/>
      <c r="V10" s="376" t="e">
        <f>VLOOKUP($L$3,補助金用基本データ!$D$5:$AV$500,22,FALSE)</f>
        <v>#N/A</v>
      </c>
      <c r="W10" s="376" t="e">
        <f>VLOOKUP($L$3,補助金用基本データ!$D$5:$AV$500,23,FALSE)</f>
        <v>#N/A</v>
      </c>
      <c r="X10" s="376" t="e">
        <f>VLOOKUP($L$3,補助金用基本データ!$D$5:$AV$500,24,FALSE)</f>
        <v>#N/A</v>
      </c>
      <c r="Y10" s="376" t="e">
        <f>VLOOKUP($L$3,補助金用基本データ!$D$5:$AV$500,25,FALSE)</f>
        <v>#N/A</v>
      </c>
      <c r="Z10" s="376" t="e">
        <f>VLOOKUP($L$3,補助金用基本データ!$D$5:$AV$500,26,FALSE)</f>
        <v>#N/A</v>
      </c>
      <c r="AA10" s="376" t="e">
        <f>VLOOKUP($L$3,補助金用基本データ!$D$5:$AV$500,27,FALSE)</f>
        <v>#N/A</v>
      </c>
      <c r="AB10" s="376" t="e">
        <f>VLOOKUP($L$3,補助金用基本データ!$D$5:$AV$500,28,FALSE)</f>
        <v>#N/A</v>
      </c>
      <c r="AC10" s="548" t="s">
        <v>2330</v>
      </c>
      <c r="AD10" s="549"/>
      <c r="AE10" s="549"/>
      <c r="AF10" s="549"/>
      <c r="AG10" s="549"/>
      <c r="AH10" s="549"/>
      <c r="AI10" s="218"/>
      <c r="AJ10" s="218"/>
      <c r="AK10" s="218"/>
      <c r="AL10" s="218"/>
      <c r="AM10" s="218"/>
      <c r="AN10" s="218"/>
      <c r="AO10" s="218"/>
      <c r="AP10" s="218"/>
      <c r="AQ10" s="218"/>
      <c r="AR10" s="218"/>
      <c r="AS10" s="218"/>
      <c r="AW10" s="217"/>
      <c r="AX10" s="217"/>
      <c r="AY10" s="217"/>
      <c r="AZ10" s="218"/>
      <c r="BA10" s="218"/>
      <c r="BB10" s="218"/>
      <c r="BC10" s="218"/>
      <c r="BD10" s="218"/>
      <c r="BE10" s="218"/>
      <c r="BF10" s="218"/>
      <c r="BG10" s="218"/>
      <c r="BH10" s="218"/>
      <c r="BI10" s="218"/>
      <c r="BJ10" s="218"/>
      <c r="BK10" s="218"/>
    </row>
    <row r="11" spans="1:81" ht="18.75" customHeight="1">
      <c r="A11" s="246"/>
      <c r="B11" s="246"/>
      <c r="C11" s="246"/>
      <c r="D11" s="246"/>
      <c r="E11" s="247"/>
      <c r="F11" s="254"/>
      <c r="G11" s="247"/>
      <c r="H11" s="247"/>
      <c r="I11" s="247"/>
      <c r="J11" s="247"/>
      <c r="K11" s="247"/>
      <c r="L11" s="247"/>
      <c r="M11" s="247"/>
      <c r="N11" s="247"/>
      <c r="O11" s="247"/>
      <c r="P11" s="247"/>
      <c r="V11" s="375" t="e">
        <f>IF(V9=V10,"○","×")</f>
        <v>#N/A</v>
      </c>
      <c r="W11" s="375" t="e">
        <f t="shared" ref="W11:AB11" si="1">IF(W9=W10,"○","×")</f>
        <v>#N/A</v>
      </c>
      <c r="X11" s="375" t="e">
        <f t="shared" si="1"/>
        <v>#N/A</v>
      </c>
      <c r="Y11" s="375" t="e">
        <f t="shared" si="1"/>
        <v>#N/A</v>
      </c>
      <c r="Z11" s="375" t="e">
        <f t="shared" si="1"/>
        <v>#N/A</v>
      </c>
      <c r="AA11" s="375" t="e">
        <f t="shared" si="1"/>
        <v>#N/A</v>
      </c>
      <c r="AB11" s="375" t="e">
        <f t="shared" si="1"/>
        <v>#N/A</v>
      </c>
      <c r="AC11" s="548" t="s">
        <v>2331</v>
      </c>
      <c r="AD11" s="549"/>
      <c r="AE11" s="549"/>
      <c r="AF11" s="549"/>
      <c r="AG11" s="549"/>
      <c r="AH11" s="549"/>
      <c r="AI11" s="218"/>
      <c r="AJ11" s="218"/>
      <c r="AK11" s="218"/>
      <c r="AL11" s="218"/>
      <c r="AM11" s="218"/>
      <c r="AN11" s="218"/>
      <c r="AO11" s="218"/>
      <c r="AP11" s="218"/>
      <c r="AQ11" s="218"/>
      <c r="AR11" s="218"/>
      <c r="AS11" s="218"/>
      <c r="AW11" s="217"/>
      <c r="AX11" s="217"/>
      <c r="AY11" s="217"/>
      <c r="AZ11" s="218"/>
      <c r="BA11" s="218"/>
      <c r="BB11" s="218"/>
      <c r="BC11" s="218"/>
      <c r="BD11" s="218"/>
      <c r="BE11" s="218"/>
      <c r="BF11" s="218"/>
      <c r="BG11" s="218"/>
      <c r="BH11" s="218"/>
      <c r="BI11" s="218"/>
      <c r="BJ11" s="218"/>
      <c r="BK11" s="218"/>
    </row>
    <row r="12" spans="1:81" ht="18.75" customHeight="1" thickBot="1">
      <c r="A12" s="246"/>
      <c r="B12" s="246"/>
      <c r="C12" s="246"/>
      <c r="D12" s="246"/>
      <c r="E12" s="247"/>
      <c r="F12" s="254"/>
      <c r="G12" s="247"/>
      <c r="H12" s="247"/>
      <c r="I12" s="247"/>
      <c r="J12" s="247"/>
      <c r="K12" s="247"/>
      <c r="L12" s="247"/>
      <c r="M12" s="247"/>
      <c r="N12" s="247"/>
      <c r="O12" s="247"/>
      <c r="P12" s="247"/>
      <c r="V12" s="379"/>
      <c r="W12" s="379"/>
      <c r="X12" s="379"/>
      <c r="Y12" s="379"/>
      <c r="Z12" s="379"/>
      <c r="AA12" s="379"/>
      <c r="AB12" s="379"/>
      <c r="AC12" s="378"/>
      <c r="AD12" s="378"/>
      <c r="AE12" s="378"/>
      <c r="AF12" s="378"/>
      <c r="AG12" s="378"/>
      <c r="AH12" s="378"/>
      <c r="AI12" s="218"/>
      <c r="AJ12" s="218"/>
      <c r="AK12" s="218"/>
      <c r="AL12" s="218"/>
      <c r="AM12" s="218"/>
      <c r="AN12" s="218"/>
      <c r="AO12" s="218"/>
      <c r="AP12" s="218"/>
      <c r="AQ12" s="218"/>
      <c r="AR12" s="218"/>
      <c r="AS12" s="218"/>
      <c r="AW12" s="217"/>
      <c r="AX12" s="217"/>
      <c r="AY12" s="217"/>
      <c r="AZ12" s="218"/>
      <c r="BA12" s="218"/>
      <c r="BB12" s="218"/>
      <c r="BC12" s="218"/>
      <c r="BD12" s="218"/>
      <c r="BE12" s="218"/>
      <c r="BF12" s="218"/>
      <c r="BG12" s="218"/>
      <c r="BH12" s="218"/>
      <c r="BI12" s="218"/>
      <c r="BJ12" s="218"/>
      <c r="BK12" s="218"/>
    </row>
    <row r="13" spans="1:81" ht="18.75" customHeight="1" thickBot="1">
      <c r="A13" s="246"/>
      <c r="B13" s="574" t="s">
        <v>2329</v>
      </c>
      <c r="C13" s="575"/>
      <c r="D13" s="575"/>
      <c r="E13" s="575"/>
      <c r="F13" s="575"/>
      <c r="G13" s="575"/>
      <c r="H13" s="575"/>
      <c r="I13" s="575"/>
      <c r="J13" s="575"/>
      <c r="K13" s="575"/>
      <c r="L13" s="575"/>
      <c r="M13" s="575"/>
      <c r="N13" s="575"/>
      <c r="O13" s="575"/>
      <c r="P13" s="576"/>
      <c r="V13" s="218"/>
      <c r="W13" s="218"/>
      <c r="X13" s="218"/>
      <c r="Y13" s="218"/>
      <c r="Z13" s="218"/>
      <c r="AA13" s="218"/>
      <c r="AB13" s="218"/>
      <c r="AC13" s="218"/>
      <c r="AD13" s="218"/>
      <c r="AE13" s="218"/>
      <c r="AF13" s="218"/>
      <c r="AI13" s="218"/>
      <c r="AJ13" s="218"/>
      <c r="AK13" s="218"/>
      <c r="AL13" s="218"/>
      <c r="AM13" s="218"/>
      <c r="AN13" s="218"/>
      <c r="AO13" s="218"/>
      <c r="AP13" s="218"/>
      <c r="AQ13" s="218"/>
      <c r="AR13" s="218"/>
      <c r="AS13" s="218"/>
      <c r="AW13" s="217"/>
      <c r="AX13" s="217"/>
      <c r="AY13" s="217"/>
      <c r="AZ13" s="218"/>
      <c r="BA13" s="218"/>
      <c r="BB13" s="218"/>
      <c r="BC13" s="218"/>
      <c r="BD13" s="218"/>
      <c r="BE13" s="218"/>
      <c r="BF13" s="218"/>
      <c r="BG13" s="218"/>
      <c r="BH13" s="218"/>
      <c r="BI13" s="218"/>
      <c r="BJ13" s="218"/>
      <c r="BK13" s="218"/>
    </row>
    <row r="14" spans="1:81" s="257" customFormat="1" ht="18" customHeight="1">
      <c r="A14" s="556"/>
      <c r="B14" s="558" t="s">
        <v>0</v>
      </c>
      <c r="C14" s="558" t="s">
        <v>1</v>
      </c>
      <c r="D14" s="558"/>
      <c r="E14" s="558" t="s">
        <v>2</v>
      </c>
      <c r="F14" s="558" t="s">
        <v>3</v>
      </c>
      <c r="G14" s="558" t="s">
        <v>4</v>
      </c>
      <c r="H14" s="563" t="s">
        <v>5</v>
      </c>
      <c r="I14" s="563" t="s">
        <v>1160</v>
      </c>
      <c r="J14" s="558" t="s">
        <v>6</v>
      </c>
      <c r="K14" s="565" t="s">
        <v>49</v>
      </c>
      <c r="L14" s="558" t="s">
        <v>54</v>
      </c>
      <c r="M14" s="558" t="s">
        <v>22</v>
      </c>
      <c r="N14" s="551" t="s">
        <v>7</v>
      </c>
      <c r="O14" s="565" t="s">
        <v>157</v>
      </c>
      <c r="P14" s="570" t="s">
        <v>138</v>
      </c>
      <c r="Q14" s="553" t="s">
        <v>52</v>
      </c>
      <c r="R14" s="255"/>
      <c r="S14" s="256"/>
      <c r="T14" s="256"/>
      <c r="U14" s="256"/>
      <c r="AU14" s="256"/>
      <c r="AV14" s="256"/>
      <c r="AW14" s="258"/>
    </row>
    <row r="15" spans="1:81" s="257" customFormat="1" ht="13.5" customHeight="1">
      <c r="A15" s="557"/>
      <c r="B15" s="559"/>
      <c r="C15" s="559"/>
      <c r="D15" s="559"/>
      <c r="E15" s="559"/>
      <c r="F15" s="559"/>
      <c r="G15" s="559"/>
      <c r="H15" s="564"/>
      <c r="I15" s="564"/>
      <c r="J15" s="559"/>
      <c r="K15" s="566"/>
      <c r="L15" s="559"/>
      <c r="M15" s="559"/>
      <c r="N15" s="552"/>
      <c r="O15" s="566"/>
      <c r="P15" s="571"/>
      <c r="Q15" s="554"/>
      <c r="R15" s="255"/>
      <c r="S15" s="256"/>
      <c r="T15" s="256"/>
      <c r="U15" s="256"/>
      <c r="V15" s="259">
        <v>45748</v>
      </c>
      <c r="W15" s="259">
        <f>EDATE(V15,1)</f>
        <v>45778</v>
      </c>
      <c r="X15" s="259">
        <f t="shared" ref="X15:AG15" si="2">EDATE(W15,1)</f>
        <v>45809</v>
      </c>
      <c r="Y15" s="259">
        <f t="shared" si="2"/>
        <v>45839</v>
      </c>
      <c r="Z15" s="259">
        <f t="shared" si="2"/>
        <v>45870</v>
      </c>
      <c r="AA15" s="259">
        <f t="shared" si="2"/>
        <v>45901</v>
      </c>
      <c r="AB15" s="259">
        <f t="shared" si="2"/>
        <v>45931</v>
      </c>
      <c r="AC15" s="259">
        <f t="shared" si="2"/>
        <v>45962</v>
      </c>
      <c r="AD15" s="259">
        <f t="shared" si="2"/>
        <v>45992</v>
      </c>
      <c r="AE15" s="259">
        <f t="shared" si="2"/>
        <v>46023</v>
      </c>
      <c r="AF15" s="259">
        <f t="shared" si="2"/>
        <v>46054</v>
      </c>
      <c r="AG15" s="259">
        <f t="shared" si="2"/>
        <v>46082</v>
      </c>
      <c r="AH15" s="259"/>
      <c r="AI15" s="259">
        <f>V15</f>
        <v>45748</v>
      </c>
      <c r="AJ15" s="259">
        <f t="shared" ref="AJ15:AT15" si="3">W15</f>
        <v>45778</v>
      </c>
      <c r="AK15" s="259">
        <f t="shared" si="3"/>
        <v>45809</v>
      </c>
      <c r="AL15" s="259">
        <f t="shared" si="3"/>
        <v>45839</v>
      </c>
      <c r="AM15" s="259">
        <f t="shared" si="3"/>
        <v>45870</v>
      </c>
      <c r="AN15" s="259">
        <f t="shared" si="3"/>
        <v>45901</v>
      </c>
      <c r="AO15" s="259">
        <f t="shared" si="3"/>
        <v>45931</v>
      </c>
      <c r="AP15" s="259">
        <f t="shared" si="3"/>
        <v>45962</v>
      </c>
      <c r="AQ15" s="259">
        <f t="shared" si="3"/>
        <v>45992</v>
      </c>
      <c r="AR15" s="259">
        <f t="shared" si="3"/>
        <v>46023</v>
      </c>
      <c r="AS15" s="259">
        <f t="shared" si="3"/>
        <v>46054</v>
      </c>
      <c r="AT15" s="259">
        <f t="shared" si="3"/>
        <v>46082</v>
      </c>
      <c r="AU15" s="256"/>
      <c r="AV15" s="256"/>
      <c r="BA15" s="259">
        <f>V15</f>
        <v>45748</v>
      </c>
      <c r="BB15" s="259">
        <f t="shared" ref="BB15:BL15" si="4">W15</f>
        <v>45778</v>
      </c>
      <c r="BC15" s="259">
        <f t="shared" si="4"/>
        <v>45809</v>
      </c>
      <c r="BD15" s="259">
        <f t="shared" si="4"/>
        <v>45839</v>
      </c>
      <c r="BE15" s="259">
        <f t="shared" si="4"/>
        <v>45870</v>
      </c>
      <c r="BF15" s="259">
        <f t="shared" si="4"/>
        <v>45901</v>
      </c>
      <c r="BG15" s="259">
        <f t="shared" si="4"/>
        <v>45931</v>
      </c>
      <c r="BH15" s="259">
        <f t="shared" si="4"/>
        <v>45962</v>
      </c>
      <c r="BI15" s="259">
        <f t="shared" si="4"/>
        <v>45992</v>
      </c>
      <c r="BJ15" s="259">
        <f t="shared" si="4"/>
        <v>46023</v>
      </c>
      <c r="BK15" s="259">
        <f t="shared" si="4"/>
        <v>46054</v>
      </c>
      <c r="BL15" s="259">
        <f t="shared" si="4"/>
        <v>46082</v>
      </c>
      <c r="BM15" s="260" t="s">
        <v>163</v>
      </c>
      <c r="BN15" s="260"/>
      <c r="BO15" s="259"/>
    </row>
    <row r="16" spans="1:81" s="257" customFormat="1" ht="33">
      <c r="A16" s="557"/>
      <c r="B16" s="559"/>
      <c r="C16" s="559"/>
      <c r="D16" s="559"/>
      <c r="E16" s="559"/>
      <c r="F16" s="559"/>
      <c r="G16" s="559"/>
      <c r="H16" s="564"/>
      <c r="I16" s="564"/>
      <c r="J16" s="559"/>
      <c r="K16" s="567"/>
      <c r="L16" s="559"/>
      <c r="M16" s="559"/>
      <c r="N16" s="552"/>
      <c r="O16" s="567"/>
      <c r="P16" s="572"/>
      <c r="Q16" s="554"/>
      <c r="R16" s="255"/>
      <c r="S16" s="256"/>
      <c r="T16" s="256"/>
      <c r="U16" s="256"/>
      <c r="V16" s="261">
        <v>4</v>
      </c>
      <c r="W16" s="261">
        <v>5</v>
      </c>
      <c r="X16" s="261">
        <v>6</v>
      </c>
      <c r="Y16" s="261">
        <v>7</v>
      </c>
      <c r="Z16" s="261">
        <v>8</v>
      </c>
      <c r="AA16" s="261">
        <v>9</v>
      </c>
      <c r="AB16" s="261">
        <v>10</v>
      </c>
      <c r="AC16" s="261">
        <v>11</v>
      </c>
      <c r="AD16" s="261">
        <v>12</v>
      </c>
      <c r="AE16" s="261">
        <v>1</v>
      </c>
      <c r="AF16" s="261">
        <v>2</v>
      </c>
      <c r="AG16" s="261">
        <v>3</v>
      </c>
      <c r="AH16" s="298"/>
      <c r="AI16" s="261">
        <v>4</v>
      </c>
      <c r="AJ16" s="261">
        <v>5</v>
      </c>
      <c r="AK16" s="261">
        <v>6</v>
      </c>
      <c r="AL16" s="261">
        <v>7</v>
      </c>
      <c r="AM16" s="261">
        <v>8</v>
      </c>
      <c r="AN16" s="261">
        <v>9</v>
      </c>
      <c r="AO16" s="261">
        <v>10</v>
      </c>
      <c r="AP16" s="261">
        <v>11</v>
      </c>
      <c r="AQ16" s="261">
        <v>12</v>
      </c>
      <c r="AR16" s="261">
        <v>1</v>
      </c>
      <c r="AS16" s="261">
        <v>2</v>
      </c>
      <c r="AT16" s="261">
        <v>3</v>
      </c>
      <c r="AU16" s="256"/>
      <c r="AV16" s="256"/>
      <c r="AW16" s="114" t="s">
        <v>42</v>
      </c>
      <c r="AX16" s="114" t="s">
        <v>43</v>
      </c>
      <c r="AY16" s="114" t="s">
        <v>44</v>
      </c>
      <c r="AZ16" s="114"/>
      <c r="BA16" s="261">
        <v>4</v>
      </c>
      <c r="BB16" s="261">
        <v>5</v>
      </c>
      <c r="BC16" s="261">
        <v>6</v>
      </c>
      <c r="BD16" s="261">
        <v>7</v>
      </c>
      <c r="BE16" s="261">
        <v>8</v>
      </c>
      <c r="BF16" s="261">
        <v>9</v>
      </c>
      <c r="BG16" s="261">
        <v>10</v>
      </c>
      <c r="BH16" s="261">
        <v>11</v>
      </c>
      <c r="BI16" s="261">
        <v>12</v>
      </c>
      <c r="BJ16" s="261">
        <v>1</v>
      </c>
      <c r="BK16" s="261">
        <v>2</v>
      </c>
      <c r="BL16" s="261">
        <v>3</v>
      </c>
      <c r="BM16" s="262" t="s">
        <v>162</v>
      </c>
      <c r="BN16" s="262" t="s">
        <v>1037</v>
      </c>
      <c r="BO16" s="263" t="s">
        <v>161</v>
      </c>
      <c r="BQ16" s="257">
        <v>4</v>
      </c>
      <c r="BR16" s="257">
        <v>5</v>
      </c>
      <c r="BS16" s="257">
        <v>6</v>
      </c>
      <c r="BT16" s="257">
        <v>7</v>
      </c>
      <c r="BU16" s="257">
        <v>8</v>
      </c>
      <c r="BV16" s="257">
        <v>9</v>
      </c>
      <c r="BW16" s="257">
        <v>10</v>
      </c>
      <c r="BX16" s="257">
        <v>11</v>
      </c>
      <c r="BY16" s="257">
        <v>12</v>
      </c>
      <c r="BZ16" s="257">
        <v>1</v>
      </c>
      <c r="CA16" s="257">
        <v>2</v>
      </c>
      <c r="CB16" s="257">
        <v>3</v>
      </c>
      <c r="CC16" s="264" t="s">
        <v>160</v>
      </c>
    </row>
    <row r="17" spans="1:81" s="174" customFormat="1" ht="24" customHeight="1">
      <c r="A17" s="265">
        <v>1</v>
      </c>
      <c r="B17" s="15"/>
      <c r="C17" s="143"/>
      <c r="D17" s="144"/>
      <c r="E17" s="145"/>
      <c r="F17" s="146"/>
      <c r="G17" s="147"/>
      <c r="H17" s="148"/>
      <c r="I17" s="148"/>
      <c r="J17" s="149"/>
      <c r="K17" s="150"/>
      <c r="L17" s="150"/>
      <c r="M17" s="150"/>
      <c r="N17" s="151"/>
      <c r="O17" s="97"/>
      <c r="P17" s="152"/>
      <c r="Q17" s="266" t="str">
        <f>IF(AND(AI17="",AJ17="",AK17="",AL17="",AM17="",AN17="",AO17="",AP17="",AQ17="",AR17="",AS17="",AT17=""),"","○")</f>
        <v/>
      </c>
      <c r="R17" s="267"/>
      <c r="S17" s="268"/>
      <c r="T17" s="268"/>
      <c r="U17" s="268"/>
      <c r="V17" s="245" t="str">
        <f t="shared" ref="V17:AG17" si="5">IF(AND($Q17="○",V$15&gt;=$L17,OR($M17&gt;=V$15,$M17="")),"●","")</f>
        <v/>
      </c>
      <c r="W17" s="306" t="str">
        <f t="shared" si="5"/>
        <v/>
      </c>
      <c r="X17" s="245" t="str">
        <f t="shared" si="5"/>
        <v/>
      </c>
      <c r="Y17" s="306" t="str">
        <f t="shared" si="5"/>
        <v/>
      </c>
      <c r="Z17" s="245" t="str">
        <f t="shared" si="5"/>
        <v/>
      </c>
      <c r="AA17" s="306" t="str">
        <f t="shared" si="5"/>
        <v/>
      </c>
      <c r="AB17" s="245" t="str">
        <f t="shared" si="5"/>
        <v/>
      </c>
      <c r="AC17" s="306" t="str">
        <f t="shared" si="5"/>
        <v/>
      </c>
      <c r="AD17" s="245" t="str">
        <f t="shared" si="5"/>
        <v/>
      </c>
      <c r="AE17" s="306" t="str">
        <f t="shared" si="5"/>
        <v/>
      </c>
      <c r="AF17" s="245" t="str">
        <f t="shared" si="5"/>
        <v/>
      </c>
      <c r="AG17" s="306" t="str">
        <f t="shared" si="5"/>
        <v/>
      </c>
      <c r="AH17" s="297"/>
      <c r="AI17" s="269" t="str">
        <f t="shared" ref="AI17:AS17" si="6">IF($AZ17="",IF($L17="","",IF(AI$15&gt;=$L17,IF($M17="",$AY17,IF(AI$15&gt;$M17,"",$AY17)),"")),$AZ17)</f>
        <v/>
      </c>
      <c r="AJ17" s="269" t="str">
        <f t="shared" si="6"/>
        <v/>
      </c>
      <c r="AK17" s="269" t="str">
        <f t="shared" si="6"/>
        <v/>
      </c>
      <c r="AL17" s="269" t="str">
        <f t="shared" si="6"/>
        <v/>
      </c>
      <c r="AM17" s="269" t="str">
        <f t="shared" si="6"/>
        <v/>
      </c>
      <c r="AN17" s="269" t="str">
        <f t="shared" si="6"/>
        <v/>
      </c>
      <c r="AO17" s="269" t="str">
        <f t="shared" si="6"/>
        <v/>
      </c>
      <c r="AP17" s="270" t="str">
        <f t="shared" si="6"/>
        <v/>
      </c>
      <c r="AQ17" s="270" t="str">
        <f t="shared" si="6"/>
        <v/>
      </c>
      <c r="AR17" s="270" t="str">
        <f t="shared" si="6"/>
        <v/>
      </c>
      <c r="AS17" s="270" t="str">
        <f t="shared" si="6"/>
        <v/>
      </c>
      <c r="AT17" s="269" t="str">
        <f t="shared" ref="AT17:AT80" si="7">IF($AZ17="",IF($L17="","",IF(AT$15&gt;=$L17,IF($M17="",$AY17,IF(AT$15&gt;$M17,"",$AY17)),"")),IF(AND(AT$15&gt;=$L17,OR($M17&gt;=AT$15,$M17="")),$AZ17,""))</f>
        <v/>
      </c>
      <c r="AU17" s="174" t="str">
        <f>IF(OR(H17="有",I17="有"),IF(OR(B17="園長",B17="施設長",B17="保育教諭等",B17="副園長",B17="教頭",B17="主幹保育教諭等",B17="指導保育教諭等"),1,IF(OR(B17="保育教諭等
（常勤的非常勤）",B17="保育教諭等
（短時間）"),2,0)),IF(AND(H17="無",I17="無"),IF(OR(B17="要件緩和対象",B17="保健師
（みなし保育教諭）",B17="看護師
（みなし保育教諭）",B17="准看護師
（みなし保育教諭）"),3,""),""))</f>
        <v/>
      </c>
      <c r="AV17" s="239" t="str">
        <f t="shared" ref="AV17:AV80" si="8">IF(AND(C17="正",D17="常"),1,IF(AND(C17="パート",D17="常"),2,""))</f>
        <v/>
      </c>
      <c r="AW17" s="239" t="str">
        <f>IF(AND(AU17=1,AV17=1),1,IF(AND(AU17=2,AV17=2),2,IF(AND(AU17=3,AV17=1),3,IF(AND(AU17=3,AV17=2),3,IF(AND(AU17=1,AV17=2),1,"")))))</f>
        <v/>
      </c>
      <c r="AX17" s="239" t="str">
        <f>IF(AND(H17="無",I17="有")*OR(①基本情報【名簿入力前に必須入力】!$D$4="幼稚園型認定こども園",①基本情報【名簿入力前に必須入力】!$D$4="保育所型認定こども園",①基本情報【名簿入力前に必須入力】!$D$4="地方裁量型認定こども園"),"",AW17)</f>
        <v/>
      </c>
      <c r="AY17" s="239" t="str">
        <f>IF(AND(AV17=2,O17="派遣"),4,"")</f>
        <v/>
      </c>
      <c r="AZ17" s="239" t="str">
        <f>IF(AY17=4,AY17,AX17)</f>
        <v/>
      </c>
      <c r="BA17" s="269" t="str">
        <f>IF(V17="●",AI17,"")</f>
        <v/>
      </c>
      <c r="BB17" s="269" t="str">
        <f t="shared" ref="BB17:BL32" si="9">IF(W17="●",AJ17,"")</f>
        <v/>
      </c>
      <c r="BC17" s="269" t="str">
        <f t="shared" si="9"/>
        <v/>
      </c>
      <c r="BD17" s="269" t="str">
        <f t="shared" si="9"/>
        <v/>
      </c>
      <c r="BE17" s="269" t="str">
        <f t="shared" si="9"/>
        <v/>
      </c>
      <c r="BF17" s="269" t="str">
        <f t="shared" si="9"/>
        <v/>
      </c>
      <c r="BG17" s="269" t="str">
        <f t="shared" si="9"/>
        <v/>
      </c>
      <c r="BH17" s="269" t="str">
        <f t="shared" si="9"/>
        <v/>
      </c>
      <c r="BI17" s="269" t="str">
        <f t="shared" si="9"/>
        <v/>
      </c>
      <c r="BJ17" s="269" t="str">
        <f t="shared" si="9"/>
        <v/>
      </c>
      <c r="BK17" s="269" t="str">
        <f t="shared" si="9"/>
        <v/>
      </c>
      <c r="BL17" s="269" t="str">
        <f t="shared" si="9"/>
        <v/>
      </c>
      <c r="BM17" s="175">
        <f t="shared" ref="BM17:BM80" si="10">COUNT(BA17:BL17)</f>
        <v>0</v>
      </c>
      <c r="BN17" s="175">
        <f>$L$4</f>
        <v>0</v>
      </c>
      <c r="BO17" s="335">
        <f>IF(AND(I17="有",O17=""),COUNT(BA17:BL17),IF(AND(H17="有",O17=""),COUNT(BA17:BL17),0))-COUNTIF(BA17:BL17,5)</f>
        <v>0</v>
      </c>
      <c r="BP17" s="174" t="str">
        <f t="shared" ref="BP17:BP80" si="11">IF(E17="","",E17)</f>
        <v/>
      </c>
      <c r="BQ17" s="174" t="str">
        <f t="shared" ref="BQ17:CB38" si="12">IF(BA17="","","○")</f>
        <v/>
      </c>
      <c r="BR17" s="174" t="str">
        <f t="shared" si="12"/>
        <v/>
      </c>
      <c r="BS17" s="174" t="str">
        <f t="shared" si="12"/>
        <v/>
      </c>
      <c r="BT17" s="174" t="str">
        <f t="shared" si="12"/>
        <v/>
      </c>
      <c r="BU17" s="174" t="str">
        <f t="shared" si="12"/>
        <v/>
      </c>
      <c r="BV17" s="174" t="str">
        <f t="shared" si="12"/>
        <v/>
      </c>
      <c r="BW17" s="174" t="str">
        <f t="shared" si="12"/>
        <v/>
      </c>
      <c r="BX17" s="174" t="str">
        <f t="shared" si="12"/>
        <v/>
      </c>
      <c r="BY17" s="174" t="str">
        <f t="shared" si="12"/>
        <v/>
      </c>
      <c r="BZ17" s="174" t="str">
        <f t="shared" si="12"/>
        <v/>
      </c>
      <c r="CA17" s="174" t="str">
        <f t="shared" si="12"/>
        <v/>
      </c>
      <c r="CB17" s="174" t="str">
        <f t="shared" si="12"/>
        <v/>
      </c>
      <c r="CC17" s="174">
        <f>COUNTIF(BQ17:CB17,"○")</f>
        <v>0</v>
      </c>
    </row>
    <row r="18" spans="1:81" s="174" customFormat="1" ht="23.15" customHeight="1">
      <c r="A18" s="265">
        <v>2</v>
      </c>
      <c r="B18" s="15"/>
      <c r="C18" s="143"/>
      <c r="D18" s="144"/>
      <c r="E18" s="145"/>
      <c r="F18" s="146"/>
      <c r="G18" s="147"/>
      <c r="H18" s="148"/>
      <c r="I18" s="148"/>
      <c r="J18" s="149"/>
      <c r="K18" s="150"/>
      <c r="L18" s="150"/>
      <c r="M18" s="150"/>
      <c r="N18" s="151"/>
      <c r="O18" s="97"/>
      <c r="P18" s="152"/>
      <c r="Q18" s="266" t="str">
        <f t="shared" ref="Q18:Q81" si="13">IF(AND(AI18="",AJ18="",AK18="",AL18="",AM18="",AN18="",AO18="",AP18="",AQ18="",AR18="",AS18="",AT18=""),"","○")</f>
        <v/>
      </c>
      <c r="R18" s="267"/>
      <c r="S18" s="268"/>
      <c r="T18" s="268"/>
      <c r="U18" s="268"/>
      <c r="V18" s="245" t="str">
        <f t="shared" ref="V18:AG39" si="14">IF(AND($Q18="○",V$15&gt;=$L18,OR($M18&gt;=V$15,$M18="")),"●","")</f>
        <v/>
      </c>
      <c r="W18" s="306" t="str">
        <f t="shared" si="14"/>
        <v/>
      </c>
      <c r="X18" s="245" t="str">
        <f t="shared" si="14"/>
        <v/>
      </c>
      <c r="Y18" s="306" t="str">
        <f t="shared" si="14"/>
        <v/>
      </c>
      <c r="Z18" s="245" t="str">
        <f t="shared" si="14"/>
        <v/>
      </c>
      <c r="AA18" s="306" t="str">
        <f t="shared" si="14"/>
        <v/>
      </c>
      <c r="AB18" s="245" t="str">
        <f t="shared" si="14"/>
        <v/>
      </c>
      <c r="AC18" s="306" t="str">
        <f t="shared" si="14"/>
        <v/>
      </c>
      <c r="AD18" s="245" t="str">
        <f t="shared" si="14"/>
        <v/>
      </c>
      <c r="AE18" s="306" t="str">
        <f t="shared" si="14"/>
        <v/>
      </c>
      <c r="AF18" s="245" t="str">
        <f t="shared" si="14"/>
        <v/>
      </c>
      <c r="AG18" s="306" t="str">
        <f t="shared" si="14"/>
        <v/>
      </c>
      <c r="AH18" s="297"/>
      <c r="AI18" s="269" t="str">
        <f t="shared" ref="AI18:AS33" si="15">IF($AZ18="",IF($L18="","",IF(AI$15&gt;=$L18,IF($M18="",$AY18,IF(AI$15&gt;$M18,"",$AY18)),"")),IF(AND(AI$15&gt;=$L18,OR($M18&gt;=AI$15,$M18="")),$AZ18,""))</f>
        <v/>
      </c>
      <c r="AJ18" s="269" t="str">
        <f t="shared" si="15"/>
        <v/>
      </c>
      <c r="AK18" s="269" t="str">
        <f t="shared" si="15"/>
        <v/>
      </c>
      <c r="AL18" s="269" t="str">
        <f t="shared" si="15"/>
        <v/>
      </c>
      <c r="AM18" s="269" t="str">
        <f t="shared" si="15"/>
        <v/>
      </c>
      <c r="AN18" s="269" t="str">
        <f t="shared" si="15"/>
        <v/>
      </c>
      <c r="AO18" s="269" t="str">
        <f t="shared" si="15"/>
        <v/>
      </c>
      <c r="AP18" s="269" t="str">
        <f t="shared" si="15"/>
        <v/>
      </c>
      <c r="AQ18" s="269" t="str">
        <f t="shared" si="15"/>
        <v/>
      </c>
      <c r="AR18" s="269" t="str">
        <f t="shared" si="15"/>
        <v/>
      </c>
      <c r="AS18" s="269" t="str">
        <f t="shared" si="15"/>
        <v/>
      </c>
      <c r="AT18" s="269" t="str">
        <f t="shared" si="7"/>
        <v/>
      </c>
      <c r="AU18" s="174" t="str">
        <f>IF(OR(H18="有",I18="有"),IF(OR(B18="園長",B18="施設長",B18="保育教諭等",B18="副園長",B18="教頭",B18="主幹保育教諭等",B18="指導保育教諭等"),1,IF(OR(B18="保育教諭等
（常勤的非常勤）",B18="保育教諭等
（短時間）"),2,0)),IF(AND(H18="無",I18="無"),IF(OR(B18="要件緩和対象",B18="保健師
（みなし保育教諭）",B18="看護師
（みなし保育教諭）",B18="准看護師
（みなし保育教諭）"),3,""),""))</f>
        <v/>
      </c>
      <c r="AV18" s="239" t="str">
        <f>IF(AND(C18="正",D18="常"),1,IF(AND(C18="パート",D18="常"),2,""))</f>
        <v/>
      </c>
      <c r="AW18" s="239" t="str">
        <f>IF(AND(AU18=1,AV18=1),1,IF(AND(AU18=2,AV18=2),2,IF(AND(AU18=3,AV18=1),3,IF(AND(AU18=3,AV18=2),3,IF(AND(AU18=1,AV18=2),1,"")))))</f>
        <v/>
      </c>
      <c r="AX18" s="114" t="str">
        <f>IF(AW18="","",IF(AND(H18="無",I18="有")*OR(①基本情報【名簿入力前に必須入力】!$D$4="幼稚園型認定こども園",①基本情報【名簿入力前に必須入力】!$D$4="保育所型認定こども園",①基本情報【名簿入力前に必須入力】!$D$4="地方裁量型認定こども園"),IF(AY18=4,4,5),AW18))</f>
        <v/>
      </c>
      <c r="AY18" s="239" t="str">
        <f t="shared" ref="AY18:AY81" si="16">IF(AND(AV18=2,O18="派遣"),4,"")</f>
        <v/>
      </c>
      <c r="AZ18" s="239" t="str">
        <f t="shared" ref="AZ18:AZ34" si="17">IF(AY18=4,AY18,AX18)</f>
        <v/>
      </c>
      <c r="BA18" s="269" t="str">
        <f t="shared" ref="BA18:BL52" si="18">IF(V18="●",AI18,"")</f>
        <v/>
      </c>
      <c r="BB18" s="269" t="str">
        <f t="shared" si="9"/>
        <v/>
      </c>
      <c r="BC18" s="269" t="str">
        <f t="shared" si="9"/>
        <v/>
      </c>
      <c r="BD18" s="269" t="str">
        <f t="shared" si="9"/>
        <v/>
      </c>
      <c r="BE18" s="269" t="str">
        <f t="shared" si="9"/>
        <v/>
      </c>
      <c r="BF18" s="269" t="str">
        <f t="shared" si="9"/>
        <v/>
      </c>
      <c r="BG18" s="269" t="str">
        <f t="shared" si="9"/>
        <v/>
      </c>
      <c r="BH18" s="269" t="str">
        <f t="shared" si="9"/>
        <v/>
      </c>
      <c r="BI18" s="269" t="str">
        <f t="shared" si="9"/>
        <v/>
      </c>
      <c r="BJ18" s="269" t="str">
        <f t="shared" si="9"/>
        <v/>
      </c>
      <c r="BK18" s="269" t="str">
        <f t="shared" si="9"/>
        <v/>
      </c>
      <c r="BL18" s="269" t="str">
        <f t="shared" si="9"/>
        <v/>
      </c>
      <c r="BM18" s="175">
        <f t="shared" si="10"/>
        <v>0</v>
      </c>
      <c r="BN18" s="175">
        <f t="shared" ref="BN18:BN81" si="19">$L$4</f>
        <v>0</v>
      </c>
      <c r="BO18" s="335">
        <f t="shared" ref="BO18:BO81" si="20">IF(AND(I18="有",O18=""),COUNT(BA18:BL18),IF(AND(H18="有",O18=""),COUNT(BA18:BL18),0))-COUNTIF(BA18:BL18,5)</f>
        <v>0</v>
      </c>
      <c r="BP18" s="174" t="str">
        <f t="shared" si="11"/>
        <v/>
      </c>
      <c r="BQ18" s="174" t="str">
        <f t="shared" si="12"/>
        <v/>
      </c>
      <c r="BR18" s="174" t="str">
        <f t="shared" si="12"/>
        <v/>
      </c>
      <c r="BS18" s="174" t="str">
        <f t="shared" si="12"/>
        <v/>
      </c>
      <c r="BT18" s="174" t="str">
        <f t="shared" si="12"/>
        <v/>
      </c>
      <c r="BU18" s="174" t="str">
        <f t="shared" si="12"/>
        <v/>
      </c>
      <c r="BV18" s="174" t="str">
        <f t="shared" si="12"/>
        <v/>
      </c>
      <c r="BW18" s="174" t="str">
        <f t="shared" si="12"/>
        <v/>
      </c>
      <c r="BX18" s="174" t="str">
        <f t="shared" si="12"/>
        <v/>
      </c>
      <c r="BY18" s="174" t="str">
        <f t="shared" si="12"/>
        <v/>
      </c>
      <c r="BZ18" s="174" t="str">
        <f t="shared" si="12"/>
        <v/>
      </c>
      <c r="CA18" s="174" t="str">
        <f t="shared" si="12"/>
        <v/>
      </c>
      <c r="CB18" s="174" t="str">
        <f t="shared" si="12"/>
        <v/>
      </c>
      <c r="CC18" s="174">
        <f t="shared" ref="CC18:CC81" si="21">COUNTIF(BQ18:CB18,"○")</f>
        <v>0</v>
      </c>
    </row>
    <row r="19" spans="1:81" s="174" customFormat="1" ht="23.15" customHeight="1">
      <c r="A19" s="265">
        <v>3</v>
      </c>
      <c r="B19" s="15"/>
      <c r="C19" s="143"/>
      <c r="D19" s="144"/>
      <c r="E19" s="145"/>
      <c r="F19" s="146"/>
      <c r="G19" s="147"/>
      <c r="H19" s="148"/>
      <c r="I19" s="148"/>
      <c r="J19" s="149"/>
      <c r="K19" s="150"/>
      <c r="L19" s="150"/>
      <c r="M19" s="150"/>
      <c r="N19" s="151"/>
      <c r="O19" s="97"/>
      <c r="P19" s="152"/>
      <c r="Q19" s="266" t="str">
        <f t="shared" si="13"/>
        <v/>
      </c>
      <c r="R19" s="267"/>
      <c r="S19" s="268"/>
      <c r="T19" s="268"/>
      <c r="U19" s="268"/>
      <c r="V19" s="245" t="str">
        <f t="shared" si="14"/>
        <v/>
      </c>
      <c r="W19" s="306" t="str">
        <f t="shared" si="14"/>
        <v/>
      </c>
      <c r="X19" s="245" t="str">
        <f t="shared" si="14"/>
        <v/>
      </c>
      <c r="Y19" s="306" t="str">
        <f t="shared" si="14"/>
        <v/>
      </c>
      <c r="Z19" s="245" t="str">
        <f t="shared" si="14"/>
        <v/>
      </c>
      <c r="AA19" s="306" t="str">
        <f t="shared" si="14"/>
        <v/>
      </c>
      <c r="AB19" s="245" t="str">
        <f t="shared" si="14"/>
        <v/>
      </c>
      <c r="AC19" s="306" t="str">
        <f t="shared" si="14"/>
        <v/>
      </c>
      <c r="AD19" s="245" t="str">
        <f t="shared" si="14"/>
        <v/>
      </c>
      <c r="AE19" s="306" t="str">
        <f t="shared" si="14"/>
        <v/>
      </c>
      <c r="AF19" s="245" t="str">
        <f t="shared" si="14"/>
        <v/>
      </c>
      <c r="AG19" s="306" t="str">
        <f t="shared" si="14"/>
        <v/>
      </c>
      <c r="AH19" s="297"/>
      <c r="AI19" s="269" t="str">
        <f t="shared" si="15"/>
        <v/>
      </c>
      <c r="AJ19" s="269" t="str">
        <f t="shared" si="15"/>
        <v/>
      </c>
      <c r="AK19" s="269" t="str">
        <f t="shared" si="15"/>
        <v/>
      </c>
      <c r="AL19" s="269" t="str">
        <f t="shared" si="15"/>
        <v/>
      </c>
      <c r="AM19" s="269" t="str">
        <f t="shared" si="15"/>
        <v/>
      </c>
      <c r="AN19" s="269" t="str">
        <f t="shared" si="15"/>
        <v/>
      </c>
      <c r="AO19" s="269" t="str">
        <f t="shared" si="15"/>
        <v/>
      </c>
      <c r="AP19" s="269" t="str">
        <f t="shared" si="15"/>
        <v/>
      </c>
      <c r="AQ19" s="269" t="str">
        <f t="shared" si="15"/>
        <v/>
      </c>
      <c r="AR19" s="269" t="str">
        <f t="shared" si="15"/>
        <v/>
      </c>
      <c r="AS19" s="269" t="str">
        <f t="shared" si="15"/>
        <v/>
      </c>
      <c r="AT19" s="269" t="str">
        <f t="shared" si="7"/>
        <v/>
      </c>
      <c r="AU19" s="174" t="str">
        <f t="shared" ref="AU19:AU82" si="22">IF(OR(H19="有",I19="有"),IF(OR(B19="園長",B19="施設長",B19="保育教諭等",B19="副園長",B19="教頭",B19="主幹保育教諭等",B19="指導保育教諭等"),1,IF(OR(B19="保育教諭等
（常勤的非常勤）",B19="保育教諭等
（短時間）"),2,0)),IF(AND(H19="無",I19="無"),IF(OR(B19="要件緩和対象",B19="保健師
（みなし保育教諭）",B19="看護師
（みなし保育教諭）",B19="准看護師
（みなし保育教諭）"),3,""),""))</f>
        <v/>
      </c>
      <c r="AV19" s="239" t="str">
        <f>IF(AND(C19="正",D19="常"),1,IF(AND(C19="パート",D19="常"),2,""))</f>
        <v/>
      </c>
      <c r="AW19" s="239" t="str">
        <f t="shared" ref="AW19:AW82" si="23">IF(AND(AU19=1,AV19=1),1,IF(AND(AU19=2,AV19=2),2,IF(AND(AU19=3,AV19=1),3,IF(AND(AU19=3,AV19=2),3,IF(AND(AU19=1,AV19=2),1,"")))))</f>
        <v/>
      </c>
      <c r="AX19" s="114" t="str">
        <f>IF(AW19="","",IF(AND(H19="無",I19="有")*OR(①基本情報【名簿入力前に必須入力】!$D$4="幼稚園型認定こども園",①基本情報【名簿入力前に必須入力】!$D$4="保育所型認定こども園",①基本情報【名簿入力前に必須入力】!$D$4="地方裁量型認定こども園"),IF(AY19=4,4,5),AW19))</f>
        <v/>
      </c>
      <c r="AY19" s="239" t="str">
        <f t="shared" si="16"/>
        <v/>
      </c>
      <c r="AZ19" s="239" t="str">
        <f t="shared" si="17"/>
        <v/>
      </c>
      <c r="BA19" s="269" t="str">
        <f t="shared" si="18"/>
        <v/>
      </c>
      <c r="BB19" s="269" t="str">
        <f t="shared" si="9"/>
        <v/>
      </c>
      <c r="BC19" s="269" t="str">
        <f t="shared" si="9"/>
        <v/>
      </c>
      <c r="BD19" s="269" t="str">
        <f t="shared" si="9"/>
        <v/>
      </c>
      <c r="BE19" s="269" t="str">
        <f t="shared" si="9"/>
        <v/>
      </c>
      <c r="BF19" s="269" t="str">
        <f t="shared" si="9"/>
        <v/>
      </c>
      <c r="BG19" s="269" t="str">
        <f t="shared" si="9"/>
        <v/>
      </c>
      <c r="BH19" s="269" t="str">
        <f t="shared" si="9"/>
        <v/>
      </c>
      <c r="BI19" s="269" t="str">
        <f t="shared" si="9"/>
        <v/>
      </c>
      <c r="BJ19" s="269" t="str">
        <f t="shared" si="9"/>
        <v/>
      </c>
      <c r="BK19" s="269" t="str">
        <f t="shared" si="9"/>
        <v/>
      </c>
      <c r="BL19" s="269" t="str">
        <f t="shared" si="9"/>
        <v/>
      </c>
      <c r="BM19" s="175">
        <f t="shared" si="10"/>
        <v>0</v>
      </c>
      <c r="BN19" s="175">
        <f t="shared" si="19"/>
        <v>0</v>
      </c>
      <c r="BO19" s="335">
        <f t="shared" si="20"/>
        <v>0</v>
      </c>
      <c r="BP19" s="174" t="str">
        <f t="shared" si="11"/>
        <v/>
      </c>
      <c r="BQ19" s="174" t="str">
        <f t="shared" si="12"/>
        <v/>
      </c>
      <c r="BR19" s="174" t="str">
        <f t="shared" si="12"/>
        <v/>
      </c>
      <c r="BS19" s="174" t="str">
        <f t="shared" si="12"/>
        <v/>
      </c>
      <c r="BT19" s="174" t="str">
        <f t="shared" si="12"/>
        <v/>
      </c>
      <c r="BU19" s="174" t="str">
        <f t="shared" si="12"/>
        <v/>
      </c>
      <c r="BV19" s="174" t="str">
        <f t="shared" si="12"/>
        <v/>
      </c>
      <c r="BW19" s="174" t="str">
        <f t="shared" si="12"/>
        <v/>
      </c>
      <c r="BX19" s="174" t="str">
        <f t="shared" si="12"/>
        <v/>
      </c>
      <c r="BY19" s="174" t="str">
        <f t="shared" si="12"/>
        <v/>
      </c>
      <c r="BZ19" s="174" t="str">
        <f t="shared" si="12"/>
        <v/>
      </c>
      <c r="CA19" s="174" t="str">
        <f t="shared" si="12"/>
        <v/>
      </c>
      <c r="CB19" s="174" t="str">
        <f t="shared" si="12"/>
        <v/>
      </c>
      <c r="CC19" s="174">
        <f t="shared" si="21"/>
        <v>0</v>
      </c>
    </row>
    <row r="20" spans="1:81" s="174" customFormat="1" ht="23.15" customHeight="1">
      <c r="A20" s="265">
        <v>4</v>
      </c>
      <c r="B20" s="15"/>
      <c r="C20" s="143"/>
      <c r="D20" s="144"/>
      <c r="E20" s="145"/>
      <c r="F20" s="146"/>
      <c r="G20" s="147"/>
      <c r="H20" s="148"/>
      <c r="I20" s="148"/>
      <c r="J20" s="149"/>
      <c r="K20" s="150"/>
      <c r="L20" s="150"/>
      <c r="M20" s="150"/>
      <c r="N20" s="151"/>
      <c r="O20" s="97"/>
      <c r="P20" s="152"/>
      <c r="Q20" s="266" t="str">
        <f t="shared" si="13"/>
        <v/>
      </c>
      <c r="R20" s="267"/>
      <c r="S20" s="268"/>
      <c r="T20" s="268"/>
      <c r="U20" s="268"/>
      <c r="V20" s="245" t="str">
        <f t="shared" si="14"/>
        <v/>
      </c>
      <c r="W20" s="306" t="str">
        <f t="shared" si="14"/>
        <v/>
      </c>
      <c r="X20" s="245" t="str">
        <f t="shared" si="14"/>
        <v/>
      </c>
      <c r="Y20" s="306" t="str">
        <f t="shared" si="14"/>
        <v/>
      </c>
      <c r="Z20" s="245" t="str">
        <f t="shared" si="14"/>
        <v/>
      </c>
      <c r="AA20" s="306" t="str">
        <f t="shared" si="14"/>
        <v/>
      </c>
      <c r="AB20" s="245" t="str">
        <f t="shared" si="14"/>
        <v/>
      </c>
      <c r="AC20" s="306" t="str">
        <f t="shared" si="14"/>
        <v/>
      </c>
      <c r="AD20" s="245" t="str">
        <f t="shared" si="14"/>
        <v/>
      </c>
      <c r="AE20" s="306" t="str">
        <f t="shared" si="14"/>
        <v/>
      </c>
      <c r="AF20" s="245" t="str">
        <f t="shared" si="14"/>
        <v/>
      </c>
      <c r="AG20" s="306" t="str">
        <f t="shared" si="14"/>
        <v/>
      </c>
      <c r="AH20" s="297"/>
      <c r="AI20" s="269" t="str">
        <f t="shared" si="15"/>
        <v/>
      </c>
      <c r="AJ20" s="269" t="str">
        <f t="shared" si="15"/>
        <v/>
      </c>
      <c r="AK20" s="269" t="str">
        <f t="shared" si="15"/>
        <v/>
      </c>
      <c r="AL20" s="269" t="str">
        <f t="shared" si="15"/>
        <v/>
      </c>
      <c r="AM20" s="269" t="str">
        <f t="shared" si="15"/>
        <v/>
      </c>
      <c r="AN20" s="269" t="str">
        <f t="shared" si="15"/>
        <v/>
      </c>
      <c r="AO20" s="269" t="str">
        <f t="shared" si="15"/>
        <v/>
      </c>
      <c r="AP20" s="269" t="str">
        <f t="shared" si="15"/>
        <v/>
      </c>
      <c r="AQ20" s="269" t="str">
        <f t="shared" si="15"/>
        <v/>
      </c>
      <c r="AR20" s="269" t="str">
        <f t="shared" si="15"/>
        <v/>
      </c>
      <c r="AS20" s="269" t="str">
        <f t="shared" si="15"/>
        <v/>
      </c>
      <c r="AT20" s="269" t="str">
        <f t="shared" si="7"/>
        <v/>
      </c>
      <c r="AU20" s="174" t="str">
        <f t="shared" si="22"/>
        <v/>
      </c>
      <c r="AV20" s="239" t="str">
        <f t="shared" si="8"/>
        <v/>
      </c>
      <c r="AW20" s="239" t="str">
        <f t="shared" si="23"/>
        <v/>
      </c>
      <c r="AX20" s="114" t="str">
        <f>IF(AW20="","",IF(AND(H20="無",I20="有")*OR(①基本情報【名簿入力前に必須入力】!$D$4="幼稚園型認定こども園",①基本情報【名簿入力前に必須入力】!$D$4="保育所型認定こども園",①基本情報【名簿入力前に必須入力】!$D$4="地方裁量型認定こども園"),IF(AY20=4,4,5),AW20))</f>
        <v/>
      </c>
      <c r="AY20" s="239" t="str">
        <f t="shared" si="16"/>
        <v/>
      </c>
      <c r="AZ20" s="239" t="str">
        <f t="shared" si="17"/>
        <v/>
      </c>
      <c r="BA20" s="269" t="str">
        <f t="shared" si="18"/>
        <v/>
      </c>
      <c r="BB20" s="269" t="str">
        <f t="shared" si="9"/>
        <v/>
      </c>
      <c r="BC20" s="269" t="str">
        <f t="shared" si="9"/>
        <v/>
      </c>
      <c r="BD20" s="269" t="str">
        <f t="shared" si="9"/>
        <v/>
      </c>
      <c r="BE20" s="269" t="str">
        <f t="shared" si="9"/>
        <v/>
      </c>
      <c r="BF20" s="269" t="str">
        <f t="shared" si="9"/>
        <v/>
      </c>
      <c r="BG20" s="269" t="str">
        <f t="shared" si="9"/>
        <v/>
      </c>
      <c r="BH20" s="269" t="str">
        <f t="shared" si="9"/>
        <v/>
      </c>
      <c r="BI20" s="269" t="str">
        <f t="shared" si="9"/>
        <v/>
      </c>
      <c r="BJ20" s="269" t="str">
        <f t="shared" si="9"/>
        <v/>
      </c>
      <c r="BK20" s="269" t="str">
        <f t="shared" si="9"/>
        <v/>
      </c>
      <c r="BL20" s="269" t="str">
        <f t="shared" si="9"/>
        <v/>
      </c>
      <c r="BM20" s="175">
        <f t="shared" si="10"/>
        <v>0</v>
      </c>
      <c r="BN20" s="175">
        <f t="shared" si="19"/>
        <v>0</v>
      </c>
      <c r="BO20" s="335">
        <f t="shared" si="20"/>
        <v>0</v>
      </c>
      <c r="BP20" s="174" t="str">
        <f t="shared" si="11"/>
        <v/>
      </c>
      <c r="BQ20" s="174" t="str">
        <f t="shared" si="12"/>
        <v/>
      </c>
      <c r="BR20" s="174" t="str">
        <f t="shared" si="12"/>
        <v/>
      </c>
      <c r="BS20" s="174" t="str">
        <f t="shared" si="12"/>
        <v/>
      </c>
      <c r="BT20" s="174" t="str">
        <f t="shared" si="12"/>
        <v/>
      </c>
      <c r="BU20" s="174" t="str">
        <f t="shared" si="12"/>
        <v/>
      </c>
      <c r="BV20" s="174" t="str">
        <f t="shared" si="12"/>
        <v/>
      </c>
      <c r="BW20" s="174" t="str">
        <f t="shared" si="12"/>
        <v/>
      </c>
      <c r="BX20" s="174" t="str">
        <f t="shared" si="12"/>
        <v/>
      </c>
      <c r="BY20" s="174" t="str">
        <f t="shared" si="12"/>
        <v/>
      </c>
      <c r="BZ20" s="174" t="str">
        <f t="shared" si="12"/>
        <v/>
      </c>
      <c r="CA20" s="174" t="str">
        <f t="shared" si="12"/>
        <v/>
      </c>
      <c r="CB20" s="174" t="str">
        <f t="shared" si="12"/>
        <v/>
      </c>
      <c r="CC20" s="174">
        <f t="shared" si="21"/>
        <v>0</v>
      </c>
    </row>
    <row r="21" spans="1:81" s="174" customFormat="1" ht="23.15" customHeight="1">
      <c r="A21" s="265">
        <v>5</v>
      </c>
      <c r="B21" s="15"/>
      <c r="C21" s="143"/>
      <c r="D21" s="144"/>
      <c r="E21" s="145"/>
      <c r="F21" s="146"/>
      <c r="G21" s="147"/>
      <c r="H21" s="148"/>
      <c r="I21" s="148"/>
      <c r="J21" s="149"/>
      <c r="K21" s="150"/>
      <c r="L21" s="150"/>
      <c r="M21" s="150"/>
      <c r="N21" s="151"/>
      <c r="O21" s="97"/>
      <c r="P21" s="152"/>
      <c r="Q21" s="266" t="str">
        <f t="shared" si="13"/>
        <v/>
      </c>
      <c r="R21" s="267"/>
      <c r="S21" s="268"/>
      <c r="T21" s="268"/>
      <c r="U21" s="268"/>
      <c r="V21" s="245" t="str">
        <f t="shared" si="14"/>
        <v/>
      </c>
      <c r="W21" s="306" t="str">
        <f t="shared" si="14"/>
        <v/>
      </c>
      <c r="X21" s="245" t="str">
        <f t="shared" si="14"/>
        <v/>
      </c>
      <c r="Y21" s="306" t="str">
        <f t="shared" si="14"/>
        <v/>
      </c>
      <c r="Z21" s="245" t="str">
        <f t="shared" si="14"/>
        <v/>
      </c>
      <c r="AA21" s="306" t="str">
        <f t="shared" si="14"/>
        <v/>
      </c>
      <c r="AB21" s="245" t="str">
        <f t="shared" si="14"/>
        <v/>
      </c>
      <c r="AC21" s="306" t="str">
        <f t="shared" si="14"/>
        <v/>
      </c>
      <c r="AD21" s="245" t="str">
        <f t="shared" si="14"/>
        <v/>
      </c>
      <c r="AE21" s="306" t="str">
        <f t="shared" si="14"/>
        <v/>
      </c>
      <c r="AF21" s="245" t="str">
        <f t="shared" si="14"/>
        <v/>
      </c>
      <c r="AG21" s="306" t="str">
        <f t="shared" si="14"/>
        <v/>
      </c>
      <c r="AH21" s="297"/>
      <c r="AI21" s="269" t="str">
        <f t="shared" si="15"/>
        <v/>
      </c>
      <c r="AJ21" s="269" t="str">
        <f t="shared" si="15"/>
        <v/>
      </c>
      <c r="AK21" s="269" t="str">
        <f t="shared" si="15"/>
        <v/>
      </c>
      <c r="AL21" s="269" t="str">
        <f t="shared" si="15"/>
        <v/>
      </c>
      <c r="AM21" s="269" t="str">
        <f t="shared" si="15"/>
        <v/>
      </c>
      <c r="AN21" s="269" t="str">
        <f t="shared" si="15"/>
        <v/>
      </c>
      <c r="AO21" s="269" t="str">
        <f t="shared" si="15"/>
        <v/>
      </c>
      <c r="AP21" s="269" t="str">
        <f t="shared" si="15"/>
        <v/>
      </c>
      <c r="AQ21" s="269" t="str">
        <f t="shared" si="15"/>
        <v/>
      </c>
      <c r="AR21" s="269" t="str">
        <f t="shared" si="15"/>
        <v/>
      </c>
      <c r="AS21" s="269" t="str">
        <f t="shared" si="15"/>
        <v/>
      </c>
      <c r="AT21" s="269" t="str">
        <f t="shared" si="7"/>
        <v/>
      </c>
      <c r="AU21" s="174" t="str">
        <f t="shared" si="22"/>
        <v/>
      </c>
      <c r="AV21" s="239" t="str">
        <f t="shared" si="8"/>
        <v/>
      </c>
      <c r="AW21" s="239" t="str">
        <f t="shared" si="23"/>
        <v/>
      </c>
      <c r="AX21" s="114" t="str">
        <f>IF(AW21="","",IF(AND(H21="無",I21="有")*OR(①基本情報【名簿入力前に必須入力】!$D$4="幼稚園型認定こども園",①基本情報【名簿入力前に必須入力】!$D$4="保育所型認定こども園",①基本情報【名簿入力前に必須入力】!$D$4="地方裁量型認定こども園"),IF(AY21=4,4,5),AW21))</f>
        <v/>
      </c>
      <c r="AY21" s="239" t="str">
        <f t="shared" si="16"/>
        <v/>
      </c>
      <c r="AZ21" s="239" t="str">
        <f t="shared" si="17"/>
        <v/>
      </c>
      <c r="BA21" s="269" t="str">
        <f t="shared" si="18"/>
        <v/>
      </c>
      <c r="BB21" s="269" t="str">
        <f t="shared" si="9"/>
        <v/>
      </c>
      <c r="BC21" s="269" t="str">
        <f t="shared" si="9"/>
        <v/>
      </c>
      <c r="BD21" s="269" t="str">
        <f t="shared" si="9"/>
        <v/>
      </c>
      <c r="BE21" s="269" t="str">
        <f t="shared" si="9"/>
        <v/>
      </c>
      <c r="BF21" s="269" t="str">
        <f t="shared" si="9"/>
        <v/>
      </c>
      <c r="BG21" s="269" t="str">
        <f t="shared" si="9"/>
        <v/>
      </c>
      <c r="BH21" s="269" t="str">
        <f t="shared" si="9"/>
        <v/>
      </c>
      <c r="BI21" s="269" t="str">
        <f t="shared" si="9"/>
        <v/>
      </c>
      <c r="BJ21" s="269" t="str">
        <f t="shared" si="9"/>
        <v/>
      </c>
      <c r="BK21" s="269" t="str">
        <f t="shared" si="9"/>
        <v/>
      </c>
      <c r="BL21" s="269" t="str">
        <f t="shared" si="9"/>
        <v/>
      </c>
      <c r="BM21" s="175">
        <f t="shared" si="10"/>
        <v>0</v>
      </c>
      <c r="BN21" s="175">
        <f t="shared" si="19"/>
        <v>0</v>
      </c>
      <c r="BO21" s="335">
        <f t="shared" si="20"/>
        <v>0</v>
      </c>
      <c r="BP21" s="174" t="str">
        <f t="shared" si="11"/>
        <v/>
      </c>
      <c r="BQ21" s="174" t="str">
        <f t="shared" si="12"/>
        <v/>
      </c>
      <c r="BR21" s="174" t="str">
        <f t="shared" si="12"/>
        <v/>
      </c>
      <c r="BS21" s="174" t="str">
        <f t="shared" si="12"/>
        <v/>
      </c>
      <c r="BT21" s="174" t="str">
        <f t="shared" si="12"/>
        <v/>
      </c>
      <c r="BU21" s="174" t="str">
        <f t="shared" si="12"/>
        <v/>
      </c>
      <c r="BV21" s="174" t="str">
        <f t="shared" si="12"/>
        <v/>
      </c>
      <c r="BW21" s="174" t="str">
        <f t="shared" si="12"/>
        <v/>
      </c>
      <c r="BX21" s="174" t="str">
        <f t="shared" si="12"/>
        <v/>
      </c>
      <c r="BY21" s="174" t="str">
        <f t="shared" si="12"/>
        <v/>
      </c>
      <c r="BZ21" s="174" t="str">
        <f t="shared" si="12"/>
        <v/>
      </c>
      <c r="CA21" s="174" t="str">
        <f t="shared" si="12"/>
        <v/>
      </c>
      <c r="CB21" s="174" t="str">
        <f t="shared" si="12"/>
        <v/>
      </c>
      <c r="CC21" s="174">
        <f t="shared" si="21"/>
        <v>0</v>
      </c>
    </row>
    <row r="22" spans="1:81" s="174" customFormat="1" ht="23.15" customHeight="1">
      <c r="A22" s="265">
        <v>6</v>
      </c>
      <c r="B22" s="15"/>
      <c r="C22" s="143"/>
      <c r="D22" s="144"/>
      <c r="E22" s="145"/>
      <c r="F22" s="146"/>
      <c r="G22" s="147"/>
      <c r="H22" s="148"/>
      <c r="I22" s="148"/>
      <c r="J22" s="149"/>
      <c r="K22" s="150"/>
      <c r="L22" s="150"/>
      <c r="M22" s="150"/>
      <c r="N22" s="151"/>
      <c r="O22" s="97"/>
      <c r="P22" s="152"/>
      <c r="Q22" s="266" t="str">
        <f t="shared" si="13"/>
        <v/>
      </c>
      <c r="R22" s="267"/>
      <c r="S22" s="268"/>
      <c r="T22" s="268"/>
      <c r="U22" s="268"/>
      <c r="V22" s="245" t="str">
        <f t="shared" si="14"/>
        <v/>
      </c>
      <c r="W22" s="306" t="str">
        <f t="shared" si="14"/>
        <v/>
      </c>
      <c r="X22" s="245" t="str">
        <f t="shared" si="14"/>
        <v/>
      </c>
      <c r="Y22" s="306" t="str">
        <f t="shared" si="14"/>
        <v/>
      </c>
      <c r="Z22" s="245" t="str">
        <f t="shared" si="14"/>
        <v/>
      </c>
      <c r="AA22" s="306" t="str">
        <f t="shared" si="14"/>
        <v/>
      </c>
      <c r="AB22" s="245" t="str">
        <f t="shared" si="14"/>
        <v/>
      </c>
      <c r="AC22" s="306" t="str">
        <f t="shared" si="14"/>
        <v/>
      </c>
      <c r="AD22" s="245" t="str">
        <f t="shared" si="14"/>
        <v/>
      </c>
      <c r="AE22" s="306" t="str">
        <f t="shared" si="14"/>
        <v/>
      </c>
      <c r="AF22" s="245" t="str">
        <f t="shared" si="14"/>
        <v/>
      </c>
      <c r="AG22" s="306" t="str">
        <f t="shared" si="14"/>
        <v/>
      </c>
      <c r="AH22" s="297"/>
      <c r="AI22" s="269" t="str">
        <f t="shared" si="15"/>
        <v/>
      </c>
      <c r="AJ22" s="269" t="str">
        <f t="shared" si="15"/>
        <v/>
      </c>
      <c r="AK22" s="269" t="str">
        <f t="shared" si="15"/>
        <v/>
      </c>
      <c r="AL22" s="269" t="str">
        <f t="shared" si="15"/>
        <v/>
      </c>
      <c r="AM22" s="269" t="str">
        <f t="shared" si="15"/>
        <v/>
      </c>
      <c r="AN22" s="269" t="str">
        <f t="shared" si="15"/>
        <v/>
      </c>
      <c r="AO22" s="269" t="str">
        <f t="shared" si="15"/>
        <v/>
      </c>
      <c r="AP22" s="269" t="str">
        <f t="shared" si="15"/>
        <v/>
      </c>
      <c r="AQ22" s="269" t="str">
        <f t="shared" si="15"/>
        <v/>
      </c>
      <c r="AR22" s="269" t="str">
        <f t="shared" si="15"/>
        <v/>
      </c>
      <c r="AS22" s="269" t="str">
        <f t="shared" si="15"/>
        <v/>
      </c>
      <c r="AT22" s="269" t="str">
        <f t="shared" si="7"/>
        <v/>
      </c>
      <c r="AU22" s="174" t="str">
        <f t="shared" si="22"/>
        <v/>
      </c>
      <c r="AV22" s="239" t="str">
        <f t="shared" si="8"/>
        <v/>
      </c>
      <c r="AW22" s="239" t="str">
        <f t="shared" si="23"/>
        <v/>
      </c>
      <c r="AX22" s="114" t="str">
        <f>IF(AW22="","",IF(AND(H22="無",I22="有")*OR(①基本情報【名簿入力前に必須入力】!$D$4="幼稚園型認定こども園",①基本情報【名簿入力前に必須入力】!$D$4="保育所型認定こども園",①基本情報【名簿入力前に必須入力】!$D$4="地方裁量型認定こども園"),IF(AY22=4,4,5),AW22))</f>
        <v/>
      </c>
      <c r="AY22" s="239" t="str">
        <f t="shared" si="16"/>
        <v/>
      </c>
      <c r="AZ22" s="239" t="str">
        <f t="shared" si="17"/>
        <v/>
      </c>
      <c r="BA22" s="269" t="str">
        <f t="shared" si="18"/>
        <v/>
      </c>
      <c r="BB22" s="269" t="str">
        <f t="shared" si="9"/>
        <v/>
      </c>
      <c r="BC22" s="269" t="str">
        <f t="shared" si="9"/>
        <v/>
      </c>
      <c r="BD22" s="269" t="str">
        <f t="shared" si="9"/>
        <v/>
      </c>
      <c r="BE22" s="269" t="str">
        <f t="shared" si="9"/>
        <v/>
      </c>
      <c r="BF22" s="269" t="str">
        <f t="shared" si="9"/>
        <v/>
      </c>
      <c r="BG22" s="269" t="str">
        <f t="shared" si="9"/>
        <v/>
      </c>
      <c r="BH22" s="269" t="str">
        <f t="shared" si="9"/>
        <v/>
      </c>
      <c r="BI22" s="269" t="str">
        <f t="shared" si="9"/>
        <v/>
      </c>
      <c r="BJ22" s="269" t="str">
        <f t="shared" si="9"/>
        <v/>
      </c>
      <c r="BK22" s="269" t="str">
        <f t="shared" si="9"/>
        <v/>
      </c>
      <c r="BL22" s="269" t="str">
        <f t="shared" si="9"/>
        <v/>
      </c>
      <c r="BM22" s="175">
        <f t="shared" si="10"/>
        <v>0</v>
      </c>
      <c r="BN22" s="175">
        <f t="shared" si="19"/>
        <v>0</v>
      </c>
      <c r="BO22" s="335">
        <f t="shared" si="20"/>
        <v>0</v>
      </c>
      <c r="BP22" s="174" t="str">
        <f t="shared" si="11"/>
        <v/>
      </c>
      <c r="BQ22" s="174" t="str">
        <f t="shared" si="12"/>
        <v/>
      </c>
      <c r="BR22" s="174" t="str">
        <f t="shared" si="12"/>
        <v/>
      </c>
      <c r="BS22" s="174" t="str">
        <f t="shared" si="12"/>
        <v/>
      </c>
      <c r="BT22" s="174" t="str">
        <f t="shared" si="12"/>
        <v/>
      </c>
      <c r="BU22" s="174" t="str">
        <f t="shared" si="12"/>
        <v/>
      </c>
      <c r="BV22" s="174" t="str">
        <f t="shared" si="12"/>
        <v/>
      </c>
      <c r="BW22" s="174" t="str">
        <f t="shared" si="12"/>
        <v/>
      </c>
      <c r="BX22" s="174" t="str">
        <f t="shared" si="12"/>
        <v/>
      </c>
      <c r="BY22" s="174" t="str">
        <f t="shared" si="12"/>
        <v/>
      </c>
      <c r="BZ22" s="174" t="str">
        <f t="shared" si="12"/>
        <v/>
      </c>
      <c r="CA22" s="174" t="str">
        <f t="shared" si="12"/>
        <v/>
      </c>
      <c r="CB22" s="174" t="str">
        <f t="shared" si="12"/>
        <v/>
      </c>
      <c r="CC22" s="174">
        <f t="shared" si="21"/>
        <v>0</v>
      </c>
    </row>
    <row r="23" spans="1:81" s="174" customFormat="1" ht="23.15" customHeight="1">
      <c r="A23" s="265">
        <v>7</v>
      </c>
      <c r="B23" s="15"/>
      <c r="C23" s="143"/>
      <c r="D23" s="144"/>
      <c r="E23" s="145"/>
      <c r="F23" s="146"/>
      <c r="G23" s="147"/>
      <c r="H23" s="148"/>
      <c r="I23" s="148"/>
      <c r="J23" s="149"/>
      <c r="K23" s="150"/>
      <c r="L23" s="150"/>
      <c r="M23" s="150"/>
      <c r="N23" s="151"/>
      <c r="O23" s="97"/>
      <c r="P23" s="152"/>
      <c r="Q23" s="266" t="str">
        <f t="shared" si="13"/>
        <v/>
      </c>
      <c r="R23" s="267"/>
      <c r="S23" s="268"/>
      <c r="T23" s="268"/>
      <c r="U23" s="268"/>
      <c r="V23" s="245" t="str">
        <f t="shared" si="14"/>
        <v/>
      </c>
      <c r="W23" s="306" t="str">
        <f t="shared" si="14"/>
        <v/>
      </c>
      <c r="X23" s="245" t="str">
        <f t="shared" si="14"/>
        <v/>
      </c>
      <c r="Y23" s="306" t="str">
        <f t="shared" si="14"/>
        <v/>
      </c>
      <c r="Z23" s="245" t="str">
        <f t="shared" si="14"/>
        <v/>
      </c>
      <c r="AA23" s="306" t="str">
        <f t="shared" si="14"/>
        <v/>
      </c>
      <c r="AB23" s="245" t="str">
        <f t="shared" si="14"/>
        <v/>
      </c>
      <c r="AC23" s="306" t="str">
        <f t="shared" si="14"/>
        <v/>
      </c>
      <c r="AD23" s="245" t="str">
        <f t="shared" si="14"/>
        <v/>
      </c>
      <c r="AE23" s="306" t="str">
        <f t="shared" si="14"/>
        <v/>
      </c>
      <c r="AF23" s="245" t="str">
        <f t="shared" si="14"/>
        <v/>
      </c>
      <c r="AG23" s="306" t="str">
        <f t="shared" si="14"/>
        <v/>
      </c>
      <c r="AH23" s="297"/>
      <c r="AI23" s="269" t="str">
        <f t="shared" si="15"/>
        <v/>
      </c>
      <c r="AJ23" s="269" t="str">
        <f t="shared" si="15"/>
        <v/>
      </c>
      <c r="AK23" s="269" t="str">
        <f t="shared" si="15"/>
        <v/>
      </c>
      <c r="AL23" s="269" t="str">
        <f t="shared" si="15"/>
        <v/>
      </c>
      <c r="AM23" s="269" t="str">
        <f t="shared" si="15"/>
        <v/>
      </c>
      <c r="AN23" s="269" t="str">
        <f t="shared" si="15"/>
        <v/>
      </c>
      <c r="AO23" s="269" t="str">
        <f t="shared" si="15"/>
        <v/>
      </c>
      <c r="AP23" s="269" t="str">
        <f t="shared" si="15"/>
        <v/>
      </c>
      <c r="AQ23" s="269" t="str">
        <f t="shared" si="15"/>
        <v/>
      </c>
      <c r="AR23" s="269" t="str">
        <f t="shared" si="15"/>
        <v/>
      </c>
      <c r="AS23" s="269" t="str">
        <f t="shared" si="15"/>
        <v/>
      </c>
      <c r="AT23" s="269" t="str">
        <f t="shared" si="7"/>
        <v/>
      </c>
      <c r="AU23" s="174" t="str">
        <f t="shared" si="22"/>
        <v/>
      </c>
      <c r="AV23" s="239" t="str">
        <f t="shared" si="8"/>
        <v/>
      </c>
      <c r="AW23" s="239" t="str">
        <f t="shared" si="23"/>
        <v/>
      </c>
      <c r="AX23" s="114" t="str">
        <f>IF(AW23="","",IF(AND(H23="無",I23="有")*OR(①基本情報【名簿入力前に必須入力】!$D$4="幼稚園型認定こども園",①基本情報【名簿入力前に必須入力】!$D$4="保育所型認定こども園",①基本情報【名簿入力前に必須入力】!$D$4="地方裁量型認定こども園"),IF(AY23=4,4,5),AW23))</f>
        <v/>
      </c>
      <c r="AY23" s="239" t="str">
        <f t="shared" si="16"/>
        <v/>
      </c>
      <c r="AZ23" s="239" t="str">
        <f t="shared" si="17"/>
        <v/>
      </c>
      <c r="BA23" s="269" t="str">
        <f t="shared" si="18"/>
        <v/>
      </c>
      <c r="BB23" s="269" t="str">
        <f t="shared" si="9"/>
        <v/>
      </c>
      <c r="BC23" s="269" t="str">
        <f t="shared" si="9"/>
        <v/>
      </c>
      <c r="BD23" s="269" t="str">
        <f t="shared" si="9"/>
        <v/>
      </c>
      <c r="BE23" s="269" t="str">
        <f t="shared" si="9"/>
        <v/>
      </c>
      <c r="BF23" s="269" t="str">
        <f t="shared" si="9"/>
        <v/>
      </c>
      <c r="BG23" s="269" t="str">
        <f t="shared" si="9"/>
        <v/>
      </c>
      <c r="BH23" s="269" t="str">
        <f t="shared" si="9"/>
        <v/>
      </c>
      <c r="BI23" s="269" t="str">
        <f t="shared" si="9"/>
        <v/>
      </c>
      <c r="BJ23" s="269" t="str">
        <f t="shared" si="9"/>
        <v/>
      </c>
      <c r="BK23" s="269" t="str">
        <f t="shared" si="9"/>
        <v/>
      </c>
      <c r="BL23" s="269" t="str">
        <f t="shared" si="9"/>
        <v/>
      </c>
      <c r="BM23" s="175">
        <f t="shared" si="10"/>
        <v>0</v>
      </c>
      <c r="BN23" s="175">
        <f t="shared" si="19"/>
        <v>0</v>
      </c>
      <c r="BO23" s="335">
        <f t="shared" si="20"/>
        <v>0</v>
      </c>
      <c r="BP23" s="174" t="str">
        <f t="shared" si="11"/>
        <v/>
      </c>
      <c r="BQ23" s="174" t="str">
        <f t="shared" si="12"/>
        <v/>
      </c>
      <c r="BR23" s="174" t="str">
        <f t="shared" si="12"/>
        <v/>
      </c>
      <c r="BS23" s="174" t="str">
        <f t="shared" si="12"/>
        <v/>
      </c>
      <c r="BT23" s="174" t="str">
        <f t="shared" si="12"/>
        <v/>
      </c>
      <c r="BU23" s="174" t="str">
        <f t="shared" si="12"/>
        <v/>
      </c>
      <c r="BV23" s="174" t="str">
        <f t="shared" si="12"/>
        <v/>
      </c>
      <c r="BW23" s="174" t="str">
        <f t="shared" si="12"/>
        <v/>
      </c>
      <c r="BX23" s="174" t="str">
        <f t="shared" si="12"/>
        <v/>
      </c>
      <c r="BY23" s="174" t="str">
        <f t="shared" si="12"/>
        <v/>
      </c>
      <c r="BZ23" s="174" t="str">
        <f t="shared" si="12"/>
        <v/>
      </c>
      <c r="CA23" s="174" t="str">
        <f t="shared" si="12"/>
        <v/>
      </c>
      <c r="CB23" s="174" t="str">
        <f t="shared" si="12"/>
        <v/>
      </c>
      <c r="CC23" s="174">
        <f t="shared" si="21"/>
        <v>0</v>
      </c>
    </row>
    <row r="24" spans="1:81" s="174" customFormat="1" ht="23.15" customHeight="1">
      <c r="A24" s="265">
        <v>8</v>
      </c>
      <c r="B24" s="15"/>
      <c r="C24" s="143"/>
      <c r="D24" s="144"/>
      <c r="E24" s="145"/>
      <c r="F24" s="146"/>
      <c r="G24" s="147"/>
      <c r="H24" s="148"/>
      <c r="I24" s="148"/>
      <c r="J24" s="149"/>
      <c r="K24" s="150"/>
      <c r="L24" s="150"/>
      <c r="M24" s="150"/>
      <c r="N24" s="151"/>
      <c r="O24" s="97"/>
      <c r="P24" s="152"/>
      <c r="Q24" s="266" t="str">
        <f t="shared" si="13"/>
        <v/>
      </c>
      <c r="R24" s="267"/>
      <c r="S24" s="268"/>
      <c r="T24" s="268"/>
      <c r="U24" s="268"/>
      <c r="V24" s="245" t="str">
        <f t="shared" si="14"/>
        <v/>
      </c>
      <c r="W24" s="306" t="str">
        <f t="shared" si="14"/>
        <v/>
      </c>
      <c r="X24" s="245" t="str">
        <f t="shared" si="14"/>
        <v/>
      </c>
      <c r="Y24" s="306" t="str">
        <f t="shared" si="14"/>
        <v/>
      </c>
      <c r="Z24" s="245" t="str">
        <f t="shared" si="14"/>
        <v/>
      </c>
      <c r="AA24" s="306" t="str">
        <f t="shared" si="14"/>
        <v/>
      </c>
      <c r="AB24" s="245" t="str">
        <f t="shared" si="14"/>
        <v/>
      </c>
      <c r="AC24" s="306" t="str">
        <f t="shared" si="14"/>
        <v/>
      </c>
      <c r="AD24" s="245" t="str">
        <f t="shared" si="14"/>
        <v/>
      </c>
      <c r="AE24" s="306" t="str">
        <f t="shared" si="14"/>
        <v/>
      </c>
      <c r="AF24" s="245" t="str">
        <f t="shared" si="14"/>
        <v/>
      </c>
      <c r="AG24" s="306" t="str">
        <f t="shared" si="14"/>
        <v/>
      </c>
      <c r="AH24" s="297"/>
      <c r="AI24" s="269" t="str">
        <f t="shared" si="15"/>
        <v/>
      </c>
      <c r="AJ24" s="269" t="str">
        <f t="shared" si="15"/>
        <v/>
      </c>
      <c r="AK24" s="269" t="str">
        <f t="shared" si="15"/>
        <v/>
      </c>
      <c r="AL24" s="269" t="str">
        <f t="shared" si="15"/>
        <v/>
      </c>
      <c r="AM24" s="269" t="str">
        <f t="shared" si="15"/>
        <v/>
      </c>
      <c r="AN24" s="269" t="str">
        <f t="shared" si="15"/>
        <v/>
      </c>
      <c r="AO24" s="269" t="str">
        <f t="shared" si="15"/>
        <v/>
      </c>
      <c r="AP24" s="269" t="str">
        <f t="shared" si="15"/>
        <v/>
      </c>
      <c r="AQ24" s="269" t="str">
        <f t="shared" si="15"/>
        <v/>
      </c>
      <c r="AR24" s="269" t="str">
        <f t="shared" si="15"/>
        <v/>
      </c>
      <c r="AS24" s="269" t="str">
        <f t="shared" si="15"/>
        <v/>
      </c>
      <c r="AT24" s="269" t="str">
        <f t="shared" si="7"/>
        <v/>
      </c>
      <c r="AU24" s="174" t="str">
        <f t="shared" si="22"/>
        <v/>
      </c>
      <c r="AV24" s="239" t="str">
        <f t="shared" si="8"/>
        <v/>
      </c>
      <c r="AW24" s="239" t="str">
        <f t="shared" si="23"/>
        <v/>
      </c>
      <c r="AX24" s="114" t="str">
        <f>IF(AW24="","",IF(AND(H24="無",I24="有")*OR(①基本情報【名簿入力前に必須入力】!$D$4="幼稚園型認定こども園",①基本情報【名簿入力前に必須入力】!$D$4="保育所型認定こども園",①基本情報【名簿入力前に必須入力】!$D$4="地方裁量型認定こども園"),IF(AY24=4,4,5),AW24))</f>
        <v/>
      </c>
      <c r="AY24" s="239" t="str">
        <f t="shared" si="16"/>
        <v/>
      </c>
      <c r="AZ24" s="239" t="str">
        <f t="shared" si="17"/>
        <v/>
      </c>
      <c r="BA24" s="269" t="str">
        <f t="shared" si="18"/>
        <v/>
      </c>
      <c r="BB24" s="269" t="str">
        <f t="shared" si="9"/>
        <v/>
      </c>
      <c r="BC24" s="269" t="str">
        <f t="shared" si="9"/>
        <v/>
      </c>
      <c r="BD24" s="269" t="str">
        <f t="shared" si="9"/>
        <v/>
      </c>
      <c r="BE24" s="269" t="str">
        <f t="shared" si="9"/>
        <v/>
      </c>
      <c r="BF24" s="269" t="str">
        <f t="shared" si="9"/>
        <v/>
      </c>
      <c r="BG24" s="269" t="str">
        <f t="shared" si="9"/>
        <v/>
      </c>
      <c r="BH24" s="269" t="str">
        <f t="shared" si="9"/>
        <v/>
      </c>
      <c r="BI24" s="269" t="str">
        <f t="shared" si="9"/>
        <v/>
      </c>
      <c r="BJ24" s="269" t="str">
        <f t="shared" si="9"/>
        <v/>
      </c>
      <c r="BK24" s="269" t="str">
        <f t="shared" si="9"/>
        <v/>
      </c>
      <c r="BL24" s="269" t="str">
        <f t="shared" si="9"/>
        <v/>
      </c>
      <c r="BM24" s="175">
        <f t="shared" si="10"/>
        <v>0</v>
      </c>
      <c r="BN24" s="175">
        <f t="shared" si="19"/>
        <v>0</v>
      </c>
      <c r="BO24" s="335">
        <f t="shared" si="20"/>
        <v>0</v>
      </c>
      <c r="BP24" s="174" t="str">
        <f t="shared" si="11"/>
        <v/>
      </c>
      <c r="BQ24" s="174" t="str">
        <f t="shared" si="12"/>
        <v/>
      </c>
      <c r="BR24" s="174" t="str">
        <f t="shared" si="12"/>
        <v/>
      </c>
      <c r="BS24" s="174" t="str">
        <f t="shared" si="12"/>
        <v/>
      </c>
      <c r="BT24" s="174" t="str">
        <f t="shared" si="12"/>
        <v/>
      </c>
      <c r="BU24" s="174" t="str">
        <f t="shared" si="12"/>
        <v/>
      </c>
      <c r="BV24" s="174" t="str">
        <f t="shared" si="12"/>
        <v/>
      </c>
      <c r="BW24" s="174" t="str">
        <f t="shared" si="12"/>
        <v/>
      </c>
      <c r="BX24" s="174" t="str">
        <f t="shared" si="12"/>
        <v/>
      </c>
      <c r="BY24" s="174" t="str">
        <f t="shared" si="12"/>
        <v/>
      </c>
      <c r="BZ24" s="174" t="str">
        <f t="shared" si="12"/>
        <v/>
      </c>
      <c r="CA24" s="174" t="str">
        <f t="shared" si="12"/>
        <v/>
      </c>
      <c r="CB24" s="174" t="str">
        <f t="shared" si="12"/>
        <v/>
      </c>
      <c r="CC24" s="174">
        <f t="shared" si="21"/>
        <v>0</v>
      </c>
    </row>
    <row r="25" spans="1:81" s="174" customFormat="1" ht="23.15" customHeight="1">
      <c r="A25" s="265">
        <v>9</v>
      </c>
      <c r="B25" s="15"/>
      <c r="C25" s="143"/>
      <c r="D25" s="144"/>
      <c r="E25" s="145"/>
      <c r="F25" s="146"/>
      <c r="G25" s="147"/>
      <c r="H25" s="148"/>
      <c r="I25" s="148"/>
      <c r="J25" s="149"/>
      <c r="K25" s="150"/>
      <c r="L25" s="150"/>
      <c r="M25" s="150"/>
      <c r="N25" s="151"/>
      <c r="O25" s="97"/>
      <c r="P25" s="152"/>
      <c r="Q25" s="266" t="str">
        <f t="shared" si="13"/>
        <v/>
      </c>
      <c r="R25" s="267"/>
      <c r="S25" s="268"/>
      <c r="T25" s="268"/>
      <c r="U25" s="268"/>
      <c r="V25" s="245" t="str">
        <f t="shared" si="14"/>
        <v/>
      </c>
      <c r="W25" s="306" t="str">
        <f t="shared" si="14"/>
        <v/>
      </c>
      <c r="X25" s="245" t="str">
        <f t="shared" si="14"/>
        <v/>
      </c>
      <c r="Y25" s="306" t="str">
        <f t="shared" si="14"/>
        <v/>
      </c>
      <c r="Z25" s="245" t="str">
        <f t="shared" si="14"/>
        <v/>
      </c>
      <c r="AA25" s="306" t="str">
        <f t="shared" si="14"/>
        <v/>
      </c>
      <c r="AB25" s="245" t="str">
        <f t="shared" si="14"/>
        <v/>
      </c>
      <c r="AC25" s="306" t="str">
        <f t="shared" si="14"/>
        <v/>
      </c>
      <c r="AD25" s="245" t="str">
        <f t="shared" si="14"/>
        <v/>
      </c>
      <c r="AE25" s="306" t="str">
        <f t="shared" si="14"/>
        <v/>
      </c>
      <c r="AF25" s="245" t="str">
        <f t="shared" si="14"/>
        <v/>
      </c>
      <c r="AG25" s="306" t="str">
        <f t="shared" si="14"/>
        <v/>
      </c>
      <c r="AH25" s="297"/>
      <c r="AI25" s="269" t="str">
        <f t="shared" si="15"/>
        <v/>
      </c>
      <c r="AJ25" s="269" t="str">
        <f t="shared" si="15"/>
        <v/>
      </c>
      <c r="AK25" s="269" t="str">
        <f t="shared" si="15"/>
        <v/>
      </c>
      <c r="AL25" s="269" t="str">
        <f t="shared" si="15"/>
        <v/>
      </c>
      <c r="AM25" s="269" t="str">
        <f t="shared" si="15"/>
        <v/>
      </c>
      <c r="AN25" s="269" t="str">
        <f t="shared" si="15"/>
        <v/>
      </c>
      <c r="AO25" s="269" t="str">
        <f t="shared" si="15"/>
        <v/>
      </c>
      <c r="AP25" s="269" t="str">
        <f t="shared" si="15"/>
        <v/>
      </c>
      <c r="AQ25" s="269" t="str">
        <f t="shared" si="15"/>
        <v/>
      </c>
      <c r="AR25" s="269" t="str">
        <f t="shared" si="15"/>
        <v/>
      </c>
      <c r="AS25" s="269" t="str">
        <f t="shared" si="15"/>
        <v/>
      </c>
      <c r="AT25" s="269" t="str">
        <f t="shared" si="7"/>
        <v/>
      </c>
      <c r="AU25" s="174" t="str">
        <f t="shared" si="22"/>
        <v/>
      </c>
      <c r="AV25" s="239" t="str">
        <f t="shared" si="8"/>
        <v/>
      </c>
      <c r="AW25" s="239" t="str">
        <f t="shared" si="23"/>
        <v/>
      </c>
      <c r="AX25" s="114" t="str">
        <f>IF(AW25="","",IF(AND(H25="無",I25="有")*OR(①基本情報【名簿入力前に必須入力】!$D$4="幼稚園型認定こども園",①基本情報【名簿入力前に必須入力】!$D$4="保育所型認定こども園",①基本情報【名簿入力前に必須入力】!$D$4="地方裁量型認定こども園"),IF(AY25=4,4,5),AW25))</f>
        <v/>
      </c>
      <c r="AY25" s="239" t="str">
        <f t="shared" si="16"/>
        <v/>
      </c>
      <c r="AZ25" s="239" t="str">
        <f>IF(AY25=4,AY25,AX25)</f>
        <v/>
      </c>
      <c r="BA25" s="269" t="str">
        <f t="shared" si="18"/>
        <v/>
      </c>
      <c r="BB25" s="269" t="str">
        <f t="shared" si="9"/>
        <v/>
      </c>
      <c r="BC25" s="269" t="str">
        <f t="shared" si="9"/>
        <v/>
      </c>
      <c r="BD25" s="269" t="str">
        <f t="shared" si="9"/>
        <v/>
      </c>
      <c r="BE25" s="269" t="str">
        <f t="shared" si="9"/>
        <v/>
      </c>
      <c r="BF25" s="269" t="str">
        <f t="shared" si="9"/>
        <v/>
      </c>
      <c r="BG25" s="269" t="str">
        <f t="shared" si="9"/>
        <v/>
      </c>
      <c r="BH25" s="269" t="str">
        <f t="shared" si="9"/>
        <v/>
      </c>
      <c r="BI25" s="269" t="str">
        <f t="shared" si="9"/>
        <v/>
      </c>
      <c r="BJ25" s="269" t="str">
        <f t="shared" si="9"/>
        <v/>
      </c>
      <c r="BK25" s="269" t="str">
        <f t="shared" si="9"/>
        <v/>
      </c>
      <c r="BL25" s="269" t="str">
        <f t="shared" si="9"/>
        <v/>
      </c>
      <c r="BM25" s="175">
        <f t="shared" si="10"/>
        <v>0</v>
      </c>
      <c r="BN25" s="175">
        <f t="shared" si="19"/>
        <v>0</v>
      </c>
      <c r="BO25" s="335">
        <f t="shared" si="20"/>
        <v>0</v>
      </c>
      <c r="BP25" s="174" t="str">
        <f t="shared" si="11"/>
        <v/>
      </c>
      <c r="BQ25" s="174" t="str">
        <f t="shared" si="12"/>
        <v/>
      </c>
      <c r="BR25" s="174" t="str">
        <f t="shared" si="12"/>
        <v/>
      </c>
      <c r="BS25" s="174" t="str">
        <f t="shared" si="12"/>
        <v/>
      </c>
      <c r="BT25" s="174" t="str">
        <f t="shared" si="12"/>
        <v/>
      </c>
      <c r="BU25" s="174" t="str">
        <f t="shared" si="12"/>
        <v/>
      </c>
      <c r="BV25" s="174" t="str">
        <f t="shared" si="12"/>
        <v/>
      </c>
      <c r="BW25" s="174" t="str">
        <f t="shared" si="12"/>
        <v/>
      </c>
      <c r="BX25" s="174" t="str">
        <f t="shared" si="12"/>
        <v/>
      </c>
      <c r="BY25" s="174" t="str">
        <f t="shared" si="12"/>
        <v/>
      </c>
      <c r="BZ25" s="174" t="str">
        <f t="shared" si="12"/>
        <v/>
      </c>
      <c r="CA25" s="174" t="str">
        <f t="shared" si="12"/>
        <v/>
      </c>
      <c r="CB25" s="174" t="str">
        <f t="shared" si="12"/>
        <v/>
      </c>
      <c r="CC25" s="174">
        <f t="shared" si="21"/>
        <v>0</v>
      </c>
    </row>
    <row r="26" spans="1:81" s="174" customFormat="1" ht="23.15" customHeight="1">
      <c r="A26" s="265">
        <v>10</v>
      </c>
      <c r="B26" s="15"/>
      <c r="C26" s="143"/>
      <c r="D26" s="144"/>
      <c r="E26" s="145"/>
      <c r="F26" s="146"/>
      <c r="G26" s="147"/>
      <c r="H26" s="148"/>
      <c r="I26" s="148"/>
      <c r="J26" s="149"/>
      <c r="K26" s="150"/>
      <c r="L26" s="150"/>
      <c r="M26" s="150"/>
      <c r="N26" s="151"/>
      <c r="O26" s="97"/>
      <c r="P26" s="152"/>
      <c r="Q26" s="266" t="str">
        <f t="shared" si="13"/>
        <v/>
      </c>
      <c r="R26" s="267"/>
      <c r="S26" s="268"/>
      <c r="T26" s="268"/>
      <c r="U26" s="268"/>
      <c r="V26" s="245" t="str">
        <f t="shared" si="14"/>
        <v/>
      </c>
      <c r="W26" s="306" t="str">
        <f t="shared" si="14"/>
        <v/>
      </c>
      <c r="X26" s="245" t="str">
        <f t="shared" si="14"/>
        <v/>
      </c>
      <c r="Y26" s="306" t="str">
        <f t="shared" si="14"/>
        <v/>
      </c>
      <c r="Z26" s="245" t="str">
        <f t="shared" si="14"/>
        <v/>
      </c>
      <c r="AA26" s="306" t="str">
        <f t="shared" si="14"/>
        <v/>
      </c>
      <c r="AB26" s="245" t="str">
        <f t="shared" si="14"/>
        <v/>
      </c>
      <c r="AC26" s="306" t="str">
        <f t="shared" si="14"/>
        <v/>
      </c>
      <c r="AD26" s="245" t="str">
        <f t="shared" si="14"/>
        <v/>
      </c>
      <c r="AE26" s="306" t="str">
        <f t="shared" si="14"/>
        <v/>
      </c>
      <c r="AF26" s="245" t="str">
        <f t="shared" si="14"/>
        <v/>
      </c>
      <c r="AG26" s="306" t="str">
        <f t="shared" si="14"/>
        <v/>
      </c>
      <c r="AH26" s="297"/>
      <c r="AI26" s="269" t="str">
        <f t="shared" si="15"/>
        <v/>
      </c>
      <c r="AJ26" s="269" t="str">
        <f t="shared" si="15"/>
        <v/>
      </c>
      <c r="AK26" s="269" t="str">
        <f t="shared" si="15"/>
        <v/>
      </c>
      <c r="AL26" s="269" t="str">
        <f t="shared" si="15"/>
        <v/>
      </c>
      <c r="AM26" s="269" t="str">
        <f t="shared" si="15"/>
        <v/>
      </c>
      <c r="AN26" s="269" t="str">
        <f t="shared" si="15"/>
        <v/>
      </c>
      <c r="AO26" s="269" t="str">
        <f t="shared" si="15"/>
        <v/>
      </c>
      <c r="AP26" s="269" t="str">
        <f t="shared" si="15"/>
        <v/>
      </c>
      <c r="AQ26" s="269" t="str">
        <f t="shared" si="15"/>
        <v/>
      </c>
      <c r="AR26" s="269" t="str">
        <f t="shared" si="15"/>
        <v/>
      </c>
      <c r="AS26" s="269" t="str">
        <f t="shared" si="15"/>
        <v/>
      </c>
      <c r="AT26" s="269" t="str">
        <f t="shared" si="7"/>
        <v/>
      </c>
      <c r="AU26" s="174" t="str">
        <f t="shared" si="22"/>
        <v/>
      </c>
      <c r="AV26" s="239" t="str">
        <f t="shared" si="8"/>
        <v/>
      </c>
      <c r="AW26" s="239" t="str">
        <f t="shared" si="23"/>
        <v/>
      </c>
      <c r="AX26" s="114" t="str">
        <f>IF(AW26="","",IF(AND(H26="無",I26="有")*OR(①基本情報【名簿入力前に必須入力】!$D$4="幼稚園型認定こども園",①基本情報【名簿入力前に必須入力】!$D$4="保育所型認定こども園",①基本情報【名簿入力前に必須入力】!$D$4="地方裁量型認定こども園"),IF(AY26=4,4,5),AW26))</f>
        <v/>
      </c>
      <c r="AY26" s="239" t="str">
        <f t="shared" si="16"/>
        <v/>
      </c>
      <c r="AZ26" s="239" t="str">
        <f t="shared" si="17"/>
        <v/>
      </c>
      <c r="BA26" s="269" t="str">
        <f t="shared" si="18"/>
        <v/>
      </c>
      <c r="BB26" s="269" t="str">
        <f t="shared" si="9"/>
        <v/>
      </c>
      <c r="BC26" s="269" t="str">
        <f t="shared" si="9"/>
        <v/>
      </c>
      <c r="BD26" s="269" t="str">
        <f t="shared" si="9"/>
        <v/>
      </c>
      <c r="BE26" s="269" t="str">
        <f t="shared" si="9"/>
        <v/>
      </c>
      <c r="BF26" s="269" t="str">
        <f t="shared" si="9"/>
        <v/>
      </c>
      <c r="BG26" s="269" t="str">
        <f t="shared" si="9"/>
        <v/>
      </c>
      <c r="BH26" s="269" t="str">
        <f t="shared" si="9"/>
        <v/>
      </c>
      <c r="BI26" s="269" t="str">
        <f t="shared" si="9"/>
        <v/>
      </c>
      <c r="BJ26" s="269" t="str">
        <f t="shared" si="9"/>
        <v/>
      </c>
      <c r="BK26" s="269" t="str">
        <f t="shared" si="9"/>
        <v/>
      </c>
      <c r="BL26" s="269" t="str">
        <f t="shared" si="9"/>
        <v/>
      </c>
      <c r="BM26" s="175">
        <f t="shared" si="10"/>
        <v>0</v>
      </c>
      <c r="BN26" s="175">
        <f t="shared" si="19"/>
        <v>0</v>
      </c>
      <c r="BO26" s="335">
        <f t="shared" si="20"/>
        <v>0</v>
      </c>
      <c r="BP26" s="174" t="str">
        <f t="shared" si="11"/>
        <v/>
      </c>
      <c r="BQ26" s="174" t="str">
        <f t="shared" si="12"/>
        <v/>
      </c>
      <c r="BR26" s="174" t="str">
        <f t="shared" si="12"/>
        <v/>
      </c>
      <c r="BS26" s="174" t="str">
        <f t="shared" si="12"/>
        <v/>
      </c>
      <c r="BT26" s="174" t="str">
        <f t="shared" si="12"/>
        <v/>
      </c>
      <c r="BU26" s="174" t="str">
        <f t="shared" si="12"/>
        <v/>
      </c>
      <c r="BV26" s="174" t="str">
        <f t="shared" si="12"/>
        <v/>
      </c>
      <c r="BW26" s="174" t="str">
        <f t="shared" si="12"/>
        <v/>
      </c>
      <c r="BX26" s="174" t="str">
        <f t="shared" si="12"/>
        <v/>
      </c>
      <c r="BY26" s="174" t="str">
        <f t="shared" si="12"/>
        <v/>
      </c>
      <c r="BZ26" s="174" t="str">
        <f t="shared" si="12"/>
        <v/>
      </c>
      <c r="CA26" s="174" t="str">
        <f t="shared" si="12"/>
        <v/>
      </c>
      <c r="CB26" s="174" t="str">
        <f t="shared" si="12"/>
        <v/>
      </c>
      <c r="CC26" s="174">
        <f t="shared" si="21"/>
        <v>0</v>
      </c>
    </row>
    <row r="27" spans="1:81" s="174" customFormat="1" ht="23.15" customHeight="1">
      <c r="A27" s="265">
        <v>11</v>
      </c>
      <c r="B27" s="15"/>
      <c r="C27" s="143"/>
      <c r="D27" s="144"/>
      <c r="E27" s="145"/>
      <c r="F27" s="146"/>
      <c r="G27" s="147"/>
      <c r="H27" s="148"/>
      <c r="I27" s="148"/>
      <c r="J27" s="149"/>
      <c r="K27" s="150"/>
      <c r="L27" s="150"/>
      <c r="M27" s="150"/>
      <c r="N27" s="151"/>
      <c r="O27" s="97"/>
      <c r="P27" s="152"/>
      <c r="Q27" s="266" t="str">
        <f t="shared" si="13"/>
        <v/>
      </c>
      <c r="R27" s="267"/>
      <c r="S27" s="268"/>
      <c r="T27" s="268"/>
      <c r="U27" s="268"/>
      <c r="V27" s="245" t="str">
        <f t="shared" si="14"/>
        <v/>
      </c>
      <c r="W27" s="306" t="str">
        <f t="shared" si="14"/>
        <v/>
      </c>
      <c r="X27" s="245" t="str">
        <f t="shared" si="14"/>
        <v/>
      </c>
      <c r="Y27" s="306" t="str">
        <f t="shared" si="14"/>
        <v/>
      </c>
      <c r="Z27" s="245" t="str">
        <f t="shared" si="14"/>
        <v/>
      </c>
      <c r="AA27" s="306" t="str">
        <f t="shared" si="14"/>
        <v/>
      </c>
      <c r="AB27" s="245" t="str">
        <f t="shared" si="14"/>
        <v/>
      </c>
      <c r="AC27" s="306" t="str">
        <f t="shared" si="14"/>
        <v/>
      </c>
      <c r="AD27" s="245" t="str">
        <f t="shared" si="14"/>
        <v/>
      </c>
      <c r="AE27" s="306" t="str">
        <f t="shared" si="14"/>
        <v/>
      </c>
      <c r="AF27" s="245" t="str">
        <f t="shared" si="14"/>
        <v/>
      </c>
      <c r="AG27" s="306" t="str">
        <f t="shared" si="14"/>
        <v/>
      </c>
      <c r="AH27" s="297"/>
      <c r="AI27" s="269" t="str">
        <f t="shared" si="15"/>
        <v/>
      </c>
      <c r="AJ27" s="269" t="str">
        <f t="shared" si="15"/>
        <v/>
      </c>
      <c r="AK27" s="269" t="str">
        <f t="shared" si="15"/>
        <v/>
      </c>
      <c r="AL27" s="269" t="str">
        <f t="shared" si="15"/>
        <v/>
      </c>
      <c r="AM27" s="269" t="str">
        <f t="shared" si="15"/>
        <v/>
      </c>
      <c r="AN27" s="269" t="str">
        <f t="shared" si="15"/>
        <v/>
      </c>
      <c r="AO27" s="269" t="str">
        <f t="shared" si="15"/>
        <v/>
      </c>
      <c r="AP27" s="269" t="str">
        <f t="shared" si="15"/>
        <v/>
      </c>
      <c r="AQ27" s="269" t="str">
        <f t="shared" si="15"/>
        <v/>
      </c>
      <c r="AR27" s="269" t="str">
        <f t="shared" si="15"/>
        <v/>
      </c>
      <c r="AS27" s="269" t="str">
        <f t="shared" si="15"/>
        <v/>
      </c>
      <c r="AT27" s="269" t="str">
        <f t="shared" si="7"/>
        <v/>
      </c>
      <c r="AU27" s="174" t="str">
        <f t="shared" si="22"/>
        <v/>
      </c>
      <c r="AV27" s="239" t="str">
        <f t="shared" si="8"/>
        <v/>
      </c>
      <c r="AW27" s="239" t="str">
        <f t="shared" si="23"/>
        <v/>
      </c>
      <c r="AX27" s="114" t="str">
        <f>IF(AW27="","",IF(AND(H27="無",I27="有")*OR(①基本情報【名簿入力前に必須入力】!$D$4="幼稚園型認定こども園",①基本情報【名簿入力前に必須入力】!$D$4="保育所型認定こども園",①基本情報【名簿入力前に必須入力】!$D$4="地方裁量型認定こども園"),IF(AY27=4,4,5),AW27))</f>
        <v/>
      </c>
      <c r="AY27" s="239" t="str">
        <f t="shared" si="16"/>
        <v/>
      </c>
      <c r="AZ27" s="239" t="str">
        <f t="shared" si="17"/>
        <v/>
      </c>
      <c r="BA27" s="269" t="str">
        <f t="shared" si="18"/>
        <v/>
      </c>
      <c r="BB27" s="269" t="str">
        <f t="shared" si="9"/>
        <v/>
      </c>
      <c r="BC27" s="269" t="str">
        <f t="shared" si="9"/>
        <v/>
      </c>
      <c r="BD27" s="269" t="str">
        <f t="shared" si="9"/>
        <v/>
      </c>
      <c r="BE27" s="269" t="str">
        <f t="shared" si="9"/>
        <v/>
      </c>
      <c r="BF27" s="269" t="str">
        <f t="shared" si="9"/>
        <v/>
      </c>
      <c r="BG27" s="269" t="str">
        <f t="shared" si="9"/>
        <v/>
      </c>
      <c r="BH27" s="269" t="str">
        <f t="shared" si="9"/>
        <v/>
      </c>
      <c r="BI27" s="269" t="str">
        <f t="shared" si="9"/>
        <v/>
      </c>
      <c r="BJ27" s="269" t="str">
        <f t="shared" si="9"/>
        <v/>
      </c>
      <c r="BK27" s="269" t="str">
        <f t="shared" si="9"/>
        <v/>
      </c>
      <c r="BL27" s="269" t="str">
        <f t="shared" si="9"/>
        <v/>
      </c>
      <c r="BM27" s="175">
        <f t="shared" si="10"/>
        <v>0</v>
      </c>
      <c r="BN27" s="175">
        <f t="shared" si="19"/>
        <v>0</v>
      </c>
      <c r="BO27" s="335">
        <f t="shared" si="20"/>
        <v>0</v>
      </c>
      <c r="BP27" s="174" t="str">
        <f t="shared" si="11"/>
        <v/>
      </c>
      <c r="BQ27" s="174" t="str">
        <f t="shared" si="12"/>
        <v/>
      </c>
      <c r="BR27" s="174" t="str">
        <f t="shared" si="12"/>
        <v/>
      </c>
      <c r="BS27" s="174" t="str">
        <f t="shared" si="12"/>
        <v/>
      </c>
      <c r="BT27" s="174" t="str">
        <f t="shared" si="12"/>
        <v/>
      </c>
      <c r="BU27" s="174" t="str">
        <f t="shared" si="12"/>
        <v/>
      </c>
      <c r="BV27" s="174" t="str">
        <f t="shared" si="12"/>
        <v/>
      </c>
      <c r="BW27" s="174" t="str">
        <f t="shared" si="12"/>
        <v/>
      </c>
      <c r="BX27" s="174" t="str">
        <f t="shared" si="12"/>
        <v/>
      </c>
      <c r="BY27" s="174" t="str">
        <f t="shared" si="12"/>
        <v/>
      </c>
      <c r="BZ27" s="174" t="str">
        <f t="shared" si="12"/>
        <v/>
      </c>
      <c r="CA27" s="174" t="str">
        <f t="shared" si="12"/>
        <v/>
      </c>
      <c r="CB27" s="174" t="str">
        <f t="shared" si="12"/>
        <v/>
      </c>
      <c r="CC27" s="174">
        <f t="shared" si="21"/>
        <v>0</v>
      </c>
    </row>
    <row r="28" spans="1:81" s="174" customFormat="1" ht="23.15" customHeight="1">
      <c r="A28" s="265">
        <v>12</v>
      </c>
      <c r="B28" s="15"/>
      <c r="C28" s="143"/>
      <c r="D28" s="144"/>
      <c r="E28" s="145"/>
      <c r="F28" s="146"/>
      <c r="G28" s="147"/>
      <c r="H28" s="148"/>
      <c r="I28" s="148"/>
      <c r="J28" s="149"/>
      <c r="K28" s="150"/>
      <c r="L28" s="150"/>
      <c r="M28" s="150"/>
      <c r="N28" s="151"/>
      <c r="O28" s="97"/>
      <c r="P28" s="152"/>
      <c r="Q28" s="266" t="str">
        <f t="shared" si="13"/>
        <v/>
      </c>
      <c r="R28" s="267"/>
      <c r="S28" s="268"/>
      <c r="T28" s="268"/>
      <c r="U28" s="268"/>
      <c r="V28" s="245" t="str">
        <f t="shared" si="14"/>
        <v/>
      </c>
      <c r="W28" s="306" t="str">
        <f t="shared" si="14"/>
        <v/>
      </c>
      <c r="X28" s="245" t="str">
        <f t="shared" si="14"/>
        <v/>
      </c>
      <c r="Y28" s="306" t="str">
        <f t="shared" si="14"/>
        <v/>
      </c>
      <c r="Z28" s="245" t="str">
        <f t="shared" si="14"/>
        <v/>
      </c>
      <c r="AA28" s="306" t="str">
        <f t="shared" si="14"/>
        <v/>
      </c>
      <c r="AB28" s="245" t="str">
        <f t="shared" si="14"/>
        <v/>
      </c>
      <c r="AC28" s="306" t="str">
        <f t="shared" si="14"/>
        <v/>
      </c>
      <c r="AD28" s="245" t="str">
        <f t="shared" si="14"/>
        <v/>
      </c>
      <c r="AE28" s="306" t="str">
        <f t="shared" si="14"/>
        <v/>
      </c>
      <c r="AF28" s="245" t="str">
        <f t="shared" si="14"/>
        <v/>
      </c>
      <c r="AG28" s="306" t="str">
        <f t="shared" si="14"/>
        <v/>
      </c>
      <c r="AH28" s="297"/>
      <c r="AI28" s="269" t="str">
        <f t="shared" si="15"/>
        <v/>
      </c>
      <c r="AJ28" s="269" t="str">
        <f t="shared" si="15"/>
        <v/>
      </c>
      <c r="AK28" s="269" t="str">
        <f t="shared" si="15"/>
        <v/>
      </c>
      <c r="AL28" s="269" t="str">
        <f t="shared" si="15"/>
        <v/>
      </c>
      <c r="AM28" s="269" t="str">
        <f t="shared" si="15"/>
        <v/>
      </c>
      <c r="AN28" s="269" t="str">
        <f t="shared" si="15"/>
        <v/>
      </c>
      <c r="AO28" s="269" t="str">
        <f t="shared" si="15"/>
        <v/>
      </c>
      <c r="AP28" s="269" t="str">
        <f t="shared" si="15"/>
        <v/>
      </c>
      <c r="AQ28" s="269" t="str">
        <f t="shared" si="15"/>
        <v/>
      </c>
      <c r="AR28" s="269" t="str">
        <f t="shared" si="15"/>
        <v/>
      </c>
      <c r="AS28" s="269" t="str">
        <f t="shared" si="15"/>
        <v/>
      </c>
      <c r="AT28" s="269" t="str">
        <f t="shared" si="7"/>
        <v/>
      </c>
      <c r="AU28" s="174" t="str">
        <f t="shared" si="22"/>
        <v/>
      </c>
      <c r="AV28" s="239" t="str">
        <f t="shared" si="8"/>
        <v/>
      </c>
      <c r="AW28" s="239" t="str">
        <f t="shared" si="23"/>
        <v/>
      </c>
      <c r="AX28" s="114" t="str">
        <f>IF(AW28="","",IF(AND(H28="無",I28="有")*OR(①基本情報【名簿入力前に必須入力】!$D$4="幼稚園型認定こども園",①基本情報【名簿入力前に必須入力】!$D$4="保育所型認定こども園",①基本情報【名簿入力前に必須入力】!$D$4="地方裁量型認定こども園"),IF(AY28=4,4,5),AW28))</f>
        <v/>
      </c>
      <c r="AY28" s="239" t="str">
        <f t="shared" si="16"/>
        <v/>
      </c>
      <c r="AZ28" s="239" t="str">
        <f t="shared" si="17"/>
        <v/>
      </c>
      <c r="BA28" s="269" t="str">
        <f t="shared" si="18"/>
        <v/>
      </c>
      <c r="BB28" s="269" t="str">
        <f t="shared" si="9"/>
        <v/>
      </c>
      <c r="BC28" s="269" t="str">
        <f t="shared" si="9"/>
        <v/>
      </c>
      <c r="BD28" s="269" t="str">
        <f t="shared" si="9"/>
        <v/>
      </c>
      <c r="BE28" s="269" t="str">
        <f t="shared" si="9"/>
        <v/>
      </c>
      <c r="BF28" s="269" t="str">
        <f t="shared" si="9"/>
        <v/>
      </c>
      <c r="BG28" s="269" t="str">
        <f t="shared" si="9"/>
        <v/>
      </c>
      <c r="BH28" s="269" t="str">
        <f t="shared" si="9"/>
        <v/>
      </c>
      <c r="BI28" s="269" t="str">
        <f t="shared" si="9"/>
        <v/>
      </c>
      <c r="BJ28" s="269" t="str">
        <f t="shared" si="9"/>
        <v/>
      </c>
      <c r="BK28" s="269" t="str">
        <f t="shared" si="9"/>
        <v/>
      </c>
      <c r="BL28" s="269" t="str">
        <f t="shared" si="9"/>
        <v/>
      </c>
      <c r="BM28" s="175">
        <f t="shared" si="10"/>
        <v>0</v>
      </c>
      <c r="BN28" s="175">
        <f t="shared" si="19"/>
        <v>0</v>
      </c>
      <c r="BO28" s="335">
        <f t="shared" si="20"/>
        <v>0</v>
      </c>
      <c r="BP28" s="174" t="str">
        <f t="shared" si="11"/>
        <v/>
      </c>
      <c r="BQ28" s="174" t="str">
        <f t="shared" si="12"/>
        <v/>
      </c>
      <c r="BR28" s="174" t="str">
        <f t="shared" si="12"/>
        <v/>
      </c>
      <c r="BS28" s="174" t="str">
        <f t="shared" si="12"/>
        <v/>
      </c>
      <c r="BT28" s="174" t="str">
        <f t="shared" si="12"/>
        <v/>
      </c>
      <c r="BU28" s="174" t="str">
        <f t="shared" si="12"/>
        <v/>
      </c>
      <c r="BV28" s="174" t="str">
        <f t="shared" si="12"/>
        <v/>
      </c>
      <c r="BW28" s="174" t="str">
        <f t="shared" si="12"/>
        <v/>
      </c>
      <c r="BX28" s="174" t="str">
        <f t="shared" si="12"/>
        <v/>
      </c>
      <c r="BY28" s="174" t="str">
        <f t="shared" si="12"/>
        <v/>
      </c>
      <c r="BZ28" s="174" t="str">
        <f t="shared" si="12"/>
        <v/>
      </c>
      <c r="CA28" s="174" t="str">
        <f t="shared" si="12"/>
        <v/>
      </c>
      <c r="CB28" s="174" t="str">
        <f t="shared" si="12"/>
        <v/>
      </c>
      <c r="CC28" s="174">
        <f t="shared" si="21"/>
        <v>0</v>
      </c>
    </row>
    <row r="29" spans="1:81" s="174" customFormat="1" ht="23.15" customHeight="1">
      <c r="A29" s="265">
        <v>13</v>
      </c>
      <c r="B29" s="15"/>
      <c r="C29" s="143"/>
      <c r="D29" s="144"/>
      <c r="E29" s="145"/>
      <c r="F29" s="146"/>
      <c r="G29" s="147"/>
      <c r="H29" s="148"/>
      <c r="I29" s="148"/>
      <c r="J29" s="149"/>
      <c r="K29" s="150"/>
      <c r="L29" s="150"/>
      <c r="M29" s="150"/>
      <c r="N29" s="151"/>
      <c r="O29" s="97"/>
      <c r="P29" s="152"/>
      <c r="Q29" s="266" t="str">
        <f t="shared" si="13"/>
        <v/>
      </c>
      <c r="R29" s="267"/>
      <c r="S29" s="268"/>
      <c r="T29" s="268"/>
      <c r="U29" s="268"/>
      <c r="V29" s="245" t="str">
        <f t="shared" si="14"/>
        <v/>
      </c>
      <c r="W29" s="306" t="str">
        <f t="shared" si="14"/>
        <v/>
      </c>
      <c r="X29" s="245" t="str">
        <f t="shared" si="14"/>
        <v/>
      </c>
      <c r="Y29" s="306" t="str">
        <f t="shared" si="14"/>
        <v/>
      </c>
      <c r="Z29" s="245" t="str">
        <f t="shared" si="14"/>
        <v/>
      </c>
      <c r="AA29" s="306" t="str">
        <f t="shared" si="14"/>
        <v/>
      </c>
      <c r="AB29" s="245" t="str">
        <f t="shared" si="14"/>
        <v/>
      </c>
      <c r="AC29" s="306" t="str">
        <f t="shared" si="14"/>
        <v/>
      </c>
      <c r="AD29" s="245" t="str">
        <f t="shared" si="14"/>
        <v/>
      </c>
      <c r="AE29" s="306" t="str">
        <f t="shared" si="14"/>
        <v/>
      </c>
      <c r="AF29" s="245" t="str">
        <f t="shared" si="14"/>
        <v/>
      </c>
      <c r="AG29" s="306" t="str">
        <f t="shared" si="14"/>
        <v/>
      </c>
      <c r="AH29" s="297"/>
      <c r="AI29" s="269" t="str">
        <f t="shared" si="15"/>
        <v/>
      </c>
      <c r="AJ29" s="269" t="str">
        <f t="shared" si="15"/>
        <v/>
      </c>
      <c r="AK29" s="269" t="str">
        <f t="shared" si="15"/>
        <v/>
      </c>
      <c r="AL29" s="269" t="str">
        <f t="shared" si="15"/>
        <v/>
      </c>
      <c r="AM29" s="269" t="str">
        <f t="shared" si="15"/>
        <v/>
      </c>
      <c r="AN29" s="269" t="str">
        <f t="shared" si="15"/>
        <v/>
      </c>
      <c r="AO29" s="269" t="str">
        <f t="shared" si="15"/>
        <v/>
      </c>
      <c r="AP29" s="269" t="str">
        <f t="shared" si="15"/>
        <v/>
      </c>
      <c r="AQ29" s="269" t="str">
        <f t="shared" si="15"/>
        <v/>
      </c>
      <c r="AR29" s="269" t="str">
        <f t="shared" si="15"/>
        <v/>
      </c>
      <c r="AS29" s="269" t="str">
        <f t="shared" si="15"/>
        <v/>
      </c>
      <c r="AT29" s="269" t="str">
        <f t="shared" si="7"/>
        <v/>
      </c>
      <c r="AU29" s="174" t="str">
        <f t="shared" si="22"/>
        <v/>
      </c>
      <c r="AV29" s="239" t="str">
        <f t="shared" si="8"/>
        <v/>
      </c>
      <c r="AW29" s="239" t="str">
        <f t="shared" si="23"/>
        <v/>
      </c>
      <c r="AX29" s="114" t="str">
        <f>IF(AW29="","",IF(AND(H29="無",I29="有")*OR(①基本情報【名簿入力前に必須入力】!$D$4="幼稚園型認定こども園",①基本情報【名簿入力前に必須入力】!$D$4="保育所型認定こども園",①基本情報【名簿入力前に必須入力】!$D$4="地方裁量型認定こども園"),IF(AY29=4,4,5),AW29))</f>
        <v/>
      </c>
      <c r="AY29" s="239" t="str">
        <f t="shared" si="16"/>
        <v/>
      </c>
      <c r="AZ29" s="239" t="str">
        <f t="shared" si="17"/>
        <v/>
      </c>
      <c r="BA29" s="269" t="str">
        <f t="shared" si="18"/>
        <v/>
      </c>
      <c r="BB29" s="269" t="str">
        <f t="shared" si="9"/>
        <v/>
      </c>
      <c r="BC29" s="269" t="str">
        <f t="shared" si="9"/>
        <v/>
      </c>
      <c r="BD29" s="269" t="str">
        <f t="shared" si="9"/>
        <v/>
      </c>
      <c r="BE29" s="269" t="str">
        <f t="shared" si="9"/>
        <v/>
      </c>
      <c r="BF29" s="269" t="str">
        <f t="shared" si="9"/>
        <v/>
      </c>
      <c r="BG29" s="269" t="str">
        <f t="shared" si="9"/>
        <v/>
      </c>
      <c r="BH29" s="269" t="str">
        <f t="shared" si="9"/>
        <v/>
      </c>
      <c r="BI29" s="269" t="str">
        <f t="shared" si="9"/>
        <v/>
      </c>
      <c r="BJ29" s="269" t="str">
        <f t="shared" si="9"/>
        <v/>
      </c>
      <c r="BK29" s="269" t="str">
        <f t="shared" si="9"/>
        <v/>
      </c>
      <c r="BL29" s="269" t="str">
        <f t="shared" si="9"/>
        <v/>
      </c>
      <c r="BM29" s="175">
        <f t="shared" si="10"/>
        <v>0</v>
      </c>
      <c r="BN29" s="175">
        <f t="shared" si="19"/>
        <v>0</v>
      </c>
      <c r="BO29" s="335">
        <f t="shared" si="20"/>
        <v>0</v>
      </c>
      <c r="BP29" s="174" t="str">
        <f t="shared" si="11"/>
        <v/>
      </c>
      <c r="BQ29" s="174" t="str">
        <f t="shared" si="12"/>
        <v/>
      </c>
      <c r="BR29" s="174" t="str">
        <f t="shared" si="12"/>
        <v/>
      </c>
      <c r="BS29" s="174" t="str">
        <f t="shared" si="12"/>
        <v/>
      </c>
      <c r="BT29" s="174" t="str">
        <f t="shared" si="12"/>
        <v/>
      </c>
      <c r="BU29" s="174" t="str">
        <f t="shared" si="12"/>
        <v/>
      </c>
      <c r="BV29" s="174" t="str">
        <f t="shared" si="12"/>
        <v/>
      </c>
      <c r="BW29" s="174" t="str">
        <f t="shared" si="12"/>
        <v/>
      </c>
      <c r="BX29" s="174" t="str">
        <f t="shared" si="12"/>
        <v/>
      </c>
      <c r="BY29" s="174" t="str">
        <f t="shared" si="12"/>
        <v/>
      </c>
      <c r="BZ29" s="174" t="str">
        <f t="shared" si="12"/>
        <v/>
      </c>
      <c r="CA29" s="174" t="str">
        <f t="shared" si="12"/>
        <v/>
      </c>
      <c r="CB29" s="174" t="str">
        <f t="shared" si="12"/>
        <v/>
      </c>
      <c r="CC29" s="174">
        <f t="shared" si="21"/>
        <v>0</v>
      </c>
    </row>
    <row r="30" spans="1:81" s="174" customFormat="1" ht="23.15" customHeight="1">
      <c r="A30" s="265">
        <v>14</v>
      </c>
      <c r="B30" s="15"/>
      <c r="C30" s="143"/>
      <c r="D30" s="144"/>
      <c r="E30" s="145"/>
      <c r="F30" s="146"/>
      <c r="G30" s="147"/>
      <c r="H30" s="148"/>
      <c r="I30" s="148"/>
      <c r="J30" s="149"/>
      <c r="K30" s="150"/>
      <c r="L30" s="150"/>
      <c r="M30" s="150"/>
      <c r="N30" s="151"/>
      <c r="O30" s="97"/>
      <c r="P30" s="152"/>
      <c r="Q30" s="266" t="str">
        <f t="shared" si="13"/>
        <v/>
      </c>
      <c r="R30" s="267"/>
      <c r="S30" s="268"/>
      <c r="T30" s="268"/>
      <c r="U30" s="268"/>
      <c r="V30" s="245" t="str">
        <f t="shared" si="14"/>
        <v/>
      </c>
      <c r="W30" s="306" t="str">
        <f t="shared" si="14"/>
        <v/>
      </c>
      <c r="X30" s="245" t="str">
        <f t="shared" si="14"/>
        <v/>
      </c>
      <c r="Y30" s="306" t="str">
        <f t="shared" si="14"/>
        <v/>
      </c>
      <c r="Z30" s="245" t="str">
        <f t="shared" si="14"/>
        <v/>
      </c>
      <c r="AA30" s="306" t="str">
        <f t="shared" si="14"/>
        <v/>
      </c>
      <c r="AB30" s="245" t="str">
        <f t="shared" si="14"/>
        <v/>
      </c>
      <c r="AC30" s="306" t="str">
        <f t="shared" si="14"/>
        <v/>
      </c>
      <c r="AD30" s="245" t="str">
        <f t="shared" si="14"/>
        <v/>
      </c>
      <c r="AE30" s="306" t="str">
        <f t="shared" si="14"/>
        <v/>
      </c>
      <c r="AF30" s="245" t="str">
        <f t="shared" si="14"/>
        <v/>
      </c>
      <c r="AG30" s="306" t="str">
        <f t="shared" si="14"/>
        <v/>
      </c>
      <c r="AH30" s="297"/>
      <c r="AI30" s="269" t="str">
        <f t="shared" si="15"/>
        <v/>
      </c>
      <c r="AJ30" s="269" t="str">
        <f t="shared" si="15"/>
        <v/>
      </c>
      <c r="AK30" s="269" t="str">
        <f t="shared" si="15"/>
        <v/>
      </c>
      <c r="AL30" s="269" t="str">
        <f t="shared" si="15"/>
        <v/>
      </c>
      <c r="AM30" s="269" t="str">
        <f t="shared" si="15"/>
        <v/>
      </c>
      <c r="AN30" s="269" t="str">
        <f t="shared" si="15"/>
        <v/>
      </c>
      <c r="AO30" s="269" t="str">
        <f t="shared" si="15"/>
        <v/>
      </c>
      <c r="AP30" s="269" t="str">
        <f t="shared" si="15"/>
        <v/>
      </c>
      <c r="AQ30" s="269" t="str">
        <f t="shared" si="15"/>
        <v/>
      </c>
      <c r="AR30" s="269" t="str">
        <f t="shared" si="15"/>
        <v/>
      </c>
      <c r="AS30" s="269" t="str">
        <f t="shared" si="15"/>
        <v/>
      </c>
      <c r="AT30" s="269" t="str">
        <f t="shared" si="7"/>
        <v/>
      </c>
      <c r="AU30" s="174" t="str">
        <f t="shared" si="22"/>
        <v/>
      </c>
      <c r="AV30" s="239" t="str">
        <f t="shared" si="8"/>
        <v/>
      </c>
      <c r="AW30" s="239" t="str">
        <f t="shared" si="23"/>
        <v/>
      </c>
      <c r="AX30" s="114" t="str">
        <f>IF(AW30="","",IF(AND(H30="無",I30="有")*OR(①基本情報【名簿入力前に必須入力】!$D$4="幼稚園型認定こども園",①基本情報【名簿入力前に必須入力】!$D$4="保育所型認定こども園",①基本情報【名簿入力前に必須入力】!$D$4="地方裁量型認定こども園"),IF(AY30=4,4,5),AW30))</f>
        <v/>
      </c>
      <c r="AY30" s="239" t="str">
        <f t="shared" si="16"/>
        <v/>
      </c>
      <c r="AZ30" s="239" t="str">
        <f t="shared" si="17"/>
        <v/>
      </c>
      <c r="BA30" s="269" t="str">
        <f t="shared" si="18"/>
        <v/>
      </c>
      <c r="BB30" s="269" t="str">
        <f t="shared" si="9"/>
        <v/>
      </c>
      <c r="BC30" s="269" t="str">
        <f t="shared" si="9"/>
        <v/>
      </c>
      <c r="BD30" s="269" t="str">
        <f t="shared" si="9"/>
        <v/>
      </c>
      <c r="BE30" s="269" t="str">
        <f t="shared" si="9"/>
        <v/>
      </c>
      <c r="BF30" s="269" t="str">
        <f t="shared" si="9"/>
        <v/>
      </c>
      <c r="BG30" s="269" t="str">
        <f t="shared" si="9"/>
        <v/>
      </c>
      <c r="BH30" s="269" t="str">
        <f t="shared" si="9"/>
        <v/>
      </c>
      <c r="BI30" s="269" t="str">
        <f t="shared" si="9"/>
        <v/>
      </c>
      <c r="BJ30" s="269" t="str">
        <f t="shared" si="9"/>
        <v/>
      </c>
      <c r="BK30" s="269" t="str">
        <f t="shared" si="9"/>
        <v/>
      </c>
      <c r="BL30" s="269" t="str">
        <f t="shared" si="9"/>
        <v/>
      </c>
      <c r="BM30" s="175">
        <f t="shared" si="10"/>
        <v>0</v>
      </c>
      <c r="BN30" s="175">
        <f t="shared" si="19"/>
        <v>0</v>
      </c>
      <c r="BO30" s="335">
        <f t="shared" si="20"/>
        <v>0</v>
      </c>
      <c r="BP30" s="174" t="str">
        <f t="shared" si="11"/>
        <v/>
      </c>
      <c r="BQ30" s="174" t="str">
        <f t="shared" si="12"/>
        <v/>
      </c>
      <c r="BR30" s="174" t="str">
        <f t="shared" si="12"/>
        <v/>
      </c>
      <c r="BS30" s="174" t="str">
        <f t="shared" si="12"/>
        <v/>
      </c>
      <c r="BT30" s="174" t="str">
        <f t="shared" si="12"/>
        <v/>
      </c>
      <c r="BU30" s="174" t="str">
        <f t="shared" si="12"/>
        <v/>
      </c>
      <c r="BV30" s="174" t="str">
        <f t="shared" si="12"/>
        <v/>
      </c>
      <c r="BW30" s="174" t="str">
        <f t="shared" si="12"/>
        <v/>
      </c>
      <c r="BX30" s="174" t="str">
        <f t="shared" si="12"/>
        <v/>
      </c>
      <c r="BY30" s="174" t="str">
        <f t="shared" si="12"/>
        <v/>
      </c>
      <c r="BZ30" s="174" t="str">
        <f t="shared" si="12"/>
        <v/>
      </c>
      <c r="CA30" s="174" t="str">
        <f t="shared" si="12"/>
        <v/>
      </c>
      <c r="CB30" s="174" t="str">
        <f t="shared" si="12"/>
        <v/>
      </c>
      <c r="CC30" s="174">
        <f t="shared" si="21"/>
        <v>0</v>
      </c>
    </row>
    <row r="31" spans="1:81" s="174" customFormat="1" ht="23.15" customHeight="1">
      <c r="A31" s="265">
        <v>15</v>
      </c>
      <c r="B31" s="15"/>
      <c r="C31" s="143"/>
      <c r="D31" s="144"/>
      <c r="E31" s="145"/>
      <c r="F31" s="146"/>
      <c r="G31" s="147"/>
      <c r="H31" s="148"/>
      <c r="I31" s="148"/>
      <c r="J31" s="149"/>
      <c r="K31" s="150"/>
      <c r="L31" s="150"/>
      <c r="M31" s="150"/>
      <c r="N31" s="151"/>
      <c r="O31" s="97"/>
      <c r="P31" s="152"/>
      <c r="Q31" s="266" t="str">
        <f t="shared" si="13"/>
        <v/>
      </c>
      <c r="R31" s="267"/>
      <c r="S31" s="268"/>
      <c r="T31" s="268"/>
      <c r="U31" s="268"/>
      <c r="V31" s="245" t="str">
        <f t="shared" si="14"/>
        <v/>
      </c>
      <c r="W31" s="306" t="str">
        <f t="shared" si="14"/>
        <v/>
      </c>
      <c r="X31" s="245" t="str">
        <f t="shared" si="14"/>
        <v/>
      </c>
      <c r="Y31" s="306" t="str">
        <f t="shared" si="14"/>
        <v/>
      </c>
      <c r="Z31" s="245" t="str">
        <f t="shared" si="14"/>
        <v/>
      </c>
      <c r="AA31" s="306" t="str">
        <f t="shared" si="14"/>
        <v/>
      </c>
      <c r="AB31" s="245" t="str">
        <f t="shared" si="14"/>
        <v/>
      </c>
      <c r="AC31" s="306" t="str">
        <f t="shared" si="14"/>
        <v/>
      </c>
      <c r="AD31" s="245" t="str">
        <f t="shared" si="14"/>
        <v/>
      </c>
      <c r="AE31" s="306" t="str">
        <f t="shared" si="14"/>
        <v/>
      </c>
      <c r="AF31" s="245" t="str">
        <f t="shared" si="14"/>
        <v/>
      </c>
      <c r="AG31" s="306" t="str">
        <f t="shared" si="14"/>
        <v/>
      </c>
      <c r="AH31" s="297"/>
      <c r="AI31" s="269" t="str">
        <f t="shared" si="15"/>
        <v/>
      </c>
      <c r="AJ31" s="269" t="str">
        <f t="shared" si="15"/>
        <v/>
      </c>
      <c r="AK31" s="269" t="str">
        <f t="shared" si="15"/>
        <v/>
      </c>
      <c r="AL31" s="269" t="str">
        <f t="shared" si="15"/>
        <v/>
      </c>
      <c r="AM31" s="269" t="str">
        <f t="shared" si="15"/>
        <v/>
      </c>
      <c r="AN31" s="269" t="str">
        <f t="shared" si="15"/>
        <v/>
      </c>
      <c r="AO31" s="269" t="str">
        <f t="shared" si="15"/>
        <v/>
      </c>
      <c r="AP31" s="269" t="str">
        <f t="shared" si="15"/>
        <v/>
      </c>
      <c r="AQ31" s="269" t="str">
        <f t="shared" si="15"/>
        <v/>
      </c>
      <c r="AR31" s="269" t="str">
        <f t="shared" si="15"/>
        <v/>
      </c>
      <c r="AS31" s="269" t="str">
        <f t="shared" si="15"/>
        <v/>
      </c>
      <c r="AT31" s="269" t="str">
        <f t="shared" si="7"/>
        <v/>
      </c>
      <c r="AU31" s="174" t="str">
        <f t="shared" si="22"/>
        <v/>
      </c>
      <c r="AV31" s="239" t="str">
        <f t="shared" si="8"/>
        <v/>
      </c>
      <c r="AW31" s="239" t="str">
        <f t="shared" si="23"/>
        <v/>
      </c>
      <c r="AX31" s="114" t="str">
        <f>IF(AW31="","",IF(AND(H31="無",I31="有")*OR(①基本情報【名簿入力前に必須入力】!$D$4="幼稚園型認定こども園",①基本情報【名簿入力前に必須入力】!$D$4="保育所型認定こども園",①基本情報【名簿入力前に必須入力】!$D$4="地方裁量型認定こども園"),IF(AY31=4,4,5),AW31))</f>
        <v/>
      </c>
      <c r="AY31" s="239" t="str">
        <f t="shared" si="16"/>
        <v/>
      </c>
      <c r="AZ31" s="239" t="str">
        <f t="shared" si="17"/>
        <v/>
      </c>
      <c r="BA31" s="269" t="str">
        <f t="shared" si="18"/>
        <v/>
      </c>
      <c r="BB31" s="269" t="str">
        <f t="shared" si="9"/>
        <v/>
      </c>
      <c r="BC31" s="269" t="str">
        <f t="shared" si="9"/>
        <v/>
      </c>
      <c r="BD31" s="269" t="str">
        <f t="shared" si="9"/>
        <v/>
      </c>
      <c r="BE31" s="269" t="str">
        <f t="shared" si="9"/>
        <v/>
      </c>
      <c r="BF31" s="269" t="str">
        <f t="shared" si="9"/>
        <v/>
      </c>
      <c r="BG31" s="269" t="str">
        <f t="shared" si="9"/>
        <v/>
      </c>
      <c r="BH31" s="269" t="str">
        <f t="shared" si="9"/>
        <v/>
      </c>
      <c r="BI31" s="269" t="str">
        <f t="shared" si="9"/>
        <v/>
      </c>
      <c r="BJ31" s="269" t="str">
        <f t="shared" si="9"/>
        <v/>
      </c>
      <c r="BK31" s="269" t="str">
        <f t="shared" si="9"/>
        <v/>
      </c>
      <c r="BL31" s="269" t="str">
        <f t="shared" si="9"/>
        <v/>
      </c>
      <c r="BM31" s="175">
        <f t="shared" si="10"/>
        <v>0</v>
      </c>
      <c r="BN31" s="175">
        <f t="shared" si="19"/>
        <v>0</v>
      </c>
      <c r="BO31" s="335">
        <f t="shared" si="20"/>
        <v>0</v>
      </c>
      <c r="BP31" s="174" t="str">
        <f t="shared" si="11"/>
        <v/>
      </c>
      <c r="BQ31" s="174" t="str">
        <f t="shared" si="12"/>
        <v/>
      </c>
      <c r="BR31" s="174" t="str">
        <f t="shared" si="12"/>
        <v/>
      </c>
      <c r="BS31" s="174" t="str">
        <f t="shared" si="12"/>
        <v/>
      </c>
      <c r="BT31" s="174" t="str">
        <f t="shared" si="12"/>
        <v/>
      </c>
      <c r="BU31" s="174" t="str">
        <f t="shared" si="12"/>
        <v/>
      </c>
      <c r="BV31" s="174" t="str">
        <f t="shared" si="12"/>
        <v/>
      </c>
      <c r="BW31" s="174" t="str">
        <f t="shared" si="12"/>
        <v/>
      </c>
      <c r="BX31" s="174" t="str">
        <f t="shared" si="12"/>
        <v/>
      </c>
      <c r="BY31" s="174" t="str">
        <f t="shared" si="12"/>
        <v/>
      </c>
      <c r="BZ31" s="174" t="str">
        <f t="shared" si="12"/>
        <v/>
      </c>
      <c r="CA31" s="174" t="str">
        <f t="shared" si="12"/>
        <v/>
      </c>
      <c r="CB31" s="174" t="str">
        <f t="shared" si="12"/>
        <v/>
      </c>
      <c r="CC31" s="174">
        <f t="shared" si="21"/>
        <v>0</v>
      </c>
    </row>
    <row r="32" spans="1:81" s="174" customFormat="1" ht="23.15" customHeight="1">
      <c r="A32" s="265">
        <v>16</v>
      </c>
      <c r="B32" s="15"/>
      <c r="C32" s="143"/>
      <c r="D32" s="144"/>
      <c r="E32" s="145"/>
      <c r="F32" s="146"/>
      <c r="G32" s="147"/>
      <c r="H32" s="148"/>
      <c r="I32" s="148"/>
      <c r="J32" s="149"/>
      <c r="K32" s="150"/>
      <c r="L32" s="150"/>
      <c r="M32" s="150"/>
      <c r="N32" s="151"/>
      <c r="O32" s="97"/>
      <c r="P32" s="152"/>
      <c r="Q32" s="266" t="str">
        <f t="shared" si="13"/>
        <v/>
      </c>
      <c r="R32" s="267"/>
      <c r="S32" s="268"/>
      <c r="T32" s="268"/>
      <c r="U32" s="268"/>
      <c r="V32" s="245" t="str">
        <f t="shared" si="14"/>
        <v/>
      </c>
      <c r="W32" s="306" t="str">
        <f t="shared" si="14"/>
        <v/>
      </c>
      <c r="X32" s="245" t="str">
        <f t="shared" si="14"/>
        <v/>
      </c>
      <c r="Y32" s="306" t="str">
        <f t="shared" si="14"/>
        <v/>
      </c>
      <c r="Z32" s="245" t="str">
        <f t="shared" si="14"/>
        <v/>
      </c>
      <c r="AA32" s="306" t="str">
        <f t="shared" si="14"/>
        <v/>
      </c>
      <c r="AB32" s="245" t="str">
        <f t="shared" si="14"/>
        <v/>
      </c>
      <c r="AC32" s="306" t="str">
        <f t="shared" si="14"/>
        <v/>
      </c>
      <c r="AD32" s="245" t="str">
        <f t="shared" si="14"/>
        <v/>
      </c>
      <c r="AE32" s="306" t="str">
        <f t="shared" si="14"/>
        <v/>
      </c>
      <c r="AF32" s="245" t="str">
        <f t="shared" si="14"/>
        <v/>
      </c>
      <c r="AG32" s="306" t="str">
        <f t="shared" si="14"/>
        <v/>
      </c>
      <c r="AH32" s="297"/>
      <c r="AI32" s="269" t="str">
        <f t="shared" si="15"/>
        <v/>
      </c>
      <c r="AJ32" s="269" t="str">
        <f t="shared" si="15"/>
        <v/>
      </c>
      <c r="AK32" s="269" t="str">
        <f t="shared" si="15"/>
        <v/>
      </c>
      <c r="AL32" s="269" t="str">
        <f t="shared" si="15"/>
        <v/>
      </c>
      <c r="AM32" s="269" t="str">
        <f t="shared" si="15"/>
        <v/>
      </c>
      <c r="AN32" s="269" t="str">
        <f t="shared" si="15"/>
        <v/>
      </c>
      <c r="AO32" s="269" t="str">
        <f t="shared" si="15"/>
        <v/>
      </c>
      <c r="AP32" s="269" t="str">
        <f t="shared" si="15"/>
        <v/>
      </c>
      <c r="AQ32" s="269" t="str">
        <f t="shared" si="15"/>
        <v/>
      </c>
      <c r="AR32" s="269" t="str">
        <f t="shared" si="15"/>
        <v/>
      </c>
      <c r="AS32" s="269" t="str">
        <f t="shared" si="15"/>
        <v/>
      </c>
      <c r="AT32" s="269" t="str">
        <f t="shared" si="7"/>
        <v/>
      </c>
      <c r="AU32" s="174" t="str">
        <f t="shared" si="22"/>
        <v/>
      </c>
      <c r="AV32" s="239" t="str">
        <f t="shared" si="8"/>
        <v/>
      </c>
      <c r="AW32" s="239" t="str">
        <f t="shared" si="23"/>
        <v/>
      </c>
      <c r="AX32" s="114" t="str">
        <f>IF(AW32="","",IF(AND(H32="無",I32="有")*OR(①基本情報【名簿入力前に必須入力】!$D$4="幼稚園型認定こども園",①基本情報【名簿入力前に必須入力】!$D$4="保育所型認定こども園",①基本情報【名簿入力前に必須入力】!$D$4="地方裁量型認定こども園"),IF(AY32=4,4,5),AW32))</f>
        <v/>
      </c>
      <c r="AY32" s="239" t="str">
        <f t="shared" si="16"/>
        <v/>
      </c>
      <c r="AZ32" s="239" t="str">
        <f t="shared" si="17"/>
        <v/>
      </c>
      <c r="BA32" s="269" t="str">
        <f t="shared" si="18"/>
        <v/>
      </c>
      <c r="BB32" s="269" t="str">
        <f t="shared" si="9"/>
        <v/>
      </c>
      <c r="BC32" s="269" t="str">
        <f t="shared" si="9"/>
        <v/>
      </c>
      <c r="BD32" s="269" t="str">
        <f t="shared" si="9"/>
        <v/>
      </c>
      <c r="BE32" s="269" t="str">
        <f t="shared" si="9"/>
        <v/>
      </c>
      <c r="BF32" s="269" t="str">
        <f t="shared" si="9"/>
        <v/>
      </c>
      <c r="BG32" s="269" t="str">
        <f t="shared" si="9"/>
        <v/>
      </c>
      <c r="BH32" s="269" t="str">
        <f t="shared" si="9"/>
        <v/>
      </c>
      <c r="BI32" s="269" t="str">
        <f t="shared" si="9"/>
        <v/>
      </c>
      <c r="BJ32" s="269" t="str">
        <f t="shared" si="9"/>
        <v/>
      </c>
      <c r="BK32" s="269" t="str">
        <f t="shared" si="9"/>
        <v/>
      </c>
      <c r="BL32" s="269" t="str">
        <f t="shared" si="9"/>
        <v/>
      </c>
      <c r="BM32" s="175">
        <f t="shared" si="10"/>
        <v>0</v>
      </c>
      <c r="BN32" s="175">
        <f t="shared" si="19"/>
        <v>0</v>
      </c>
      <c r="BO32" s="335">
        <f t="shared" si="20"/>
        <v>0</v>
      </c>
      <c r="BP32" s="174" t="str">
        <f t="shared" si="11"/>
        <v/>
      </c>
      <c r="BQ32" s="174" t="str">
        <f t="shared" si="12"/>
        <v/>
      </c>
      <c r="BR32" s="174" t="str">
        <f t="shared" si="12"/>
        <v/>
      </c>
      <c r="BS32" s="174" t="str">
        <f t="shared" si="12"/>
        <v/>
      </c>
      <c r="BT32" s="174" t="str">
        <f t="shared" si="12"/>
        <v/>
      </c>
      <c r="BU32" s="174" t="str">
        <f t="shared" si="12"/>
        <v/>
      </c>
      <c r="BV32" s="174" t="str">
        <f t="shared" si="12"/>
        <v/>
      </c>
      <c r="BW32" s="174" t="str">
        <f t="shared" si="12"/>
        <v/>
      </c>
      <c r="BX32" s="174" t="str">
        <f t="shared" si="12"/>
        <v/>
      </c>
      <c r="BY32" s="174" t="str">
        <f t="shared" si="12"/>
        <v/>
      </c>
      <c r="BZ32" s="174" t="str">
        <f t="shared" si="12"/>
        <v/>
      </c>
      <c r="CA32" s="174" t="str">
        <f t="shared" si="12"/>
        <v/>
      </c>
      <c r="CB32" s="174" t="str">
        <f t="shared" si="12"/>
        <v/>
      </c>
      <c r="CC32" s="174">
        <f t="shared" si="21"/>
        <v>0</v>
      </c>
    </row>
    <row r="33" spans="1:81" s="174" customFormat="1" ht="23.15" customHeight="1">
      <c r="A33" s="265">
        <v>17</v>
      </c>
      <c r="B33" s="15"/>
      <c r="C33" s="143"/>
      <c r="D33" s="144"/>
      <c r="E33" s="145"/>
      <c r="F33" s="146"/>
      <c r="G33" s="147"/>
      <c r="H33" s="148"/>
      <c r="I33" s="148"/>
      <c r="J33" s="149"/>
      <c r="K33" s="150"/>
      <c r="L33" s="150"/>
      <c r="M33" s="150"/>
      <c r="N33" s="151"/>
      <c r="O33" s="97"/>
      <c r="P33" s="152"/>
      <c r="Q33" s="266" t="str">
        <f t="shared" si="13"/>
        <v/>
      </c>
      <c r="R33" s="267"/>
      <c r="S33" s="268"/>
      <c r="T33" s="268"/>
      <c r="U33" s="268"/>
      <c r="V33" s="245" t="str">
        <f t="shared" si="14"/>
        <v/>
      </c>
      <c r="W33" s="306" t="str">
        <f t="shared" si="14"/>
        <v/>
      </c>
      <c r="X33" s="245" t="str">
        <f t="shared" si="14"/>
        <v/>
      </c>
      <c r="Y33" s="306" t="str">
        <f t="shared" si="14"/>
        <v/>
      </c>
      <c r="Z33" s="245" t="str">
        <f t="shared" si="14"/>
        <v/>
      </c>
      <c r="AA33" s="306" t="str">
        <f t="shared" si="14"/>
        <v/>
      </c>
      <c r="AB33" s="245" t="str">
        <f t="shared" si="14"/>
        <v/>
      </c>
      <c r="AC33" s="306" t="str">
        <f t="shared" si="14"/>
        <v/>
      </c>
      <c r="AD33" s="245" t="str">
        <f t="shared" si="14"/>
        <v/>
      </c>
      <c r="AE33" s="306" t="str">
        <f t="shared" si="14"/>
        <v/>
      </c>
      <c r="AF33" s="245" t="str">
        <f t="shared" si="14"/>
        <v/>
      </c>
      <c r="AG33" s="306" t="str">
        <f t="shared" si="14"/>
        <v/>
      </c>
      <c r="AH33" s="297"/>
      <c r="AI33" s="269" t="str">
        <f t="shared" si="15"/>
        <v/>
      </c>
      <c r="AJ33" s="269" t="str">
        <f t="shared" si="15"/>
        <v/>
      </c>
      <c r="AK33" s="269" t="str">
        <f t="shared" si="15"/>
        <v/>
      </c>
      <c r="AL33" s="269" t="str">
        <f t="shared" si="15"/>
        <v/>
      </c>
      <c r="AM33" s="269" t="str">
        <f t="shared" si="15"/>
        <v/>
      </c>
      <c r="AN33" s="269" t="str">
        <f t="shared" si="15"/>
        <v/>
      </c>
      <c r="AO33" s="269" t="str">
        <f t="shared" si="15"/>
        <v/>
      </c>
      <c r="AP33" s="269" t="str">
        <f t="shared" si="15"/>
        <v/>
      </c>
      <c r="AQ33" s="269" t="str">
        <f t="shared" si="15"/>
        <v/>
      </c>
      <c r="AR33" s="269" t="str">
        <f t="shared" si="15"/>
        <v/>
      </c>
      <c r="AS33" s="269" t="str">
        <f t="shared" si="15"/>
        <v/>
      </c>
      <c r="AT33" s="269" t="str">
        <f t="shared" si="7"/>
        <v/>
      </c>
      <c r="AU33" s="174" t="str">
        <f t="shared" si="22"/>
        <v/>
      </c>
      <c r="AV33" s="239" t="str">
        <f t="shared" si="8"/>
        <v/>
      </c>
      <c r="AW33" s="239" t="str">
        <f t="shared" si="23"/>
        <v/>
      </c>
      <c r="AX33" s="114" t="str">
        <f>IF(AW33="","",IF(AND(H33="無",I33="有")*OR(①基本情報【名簿入力前に必須入力】!$D$4="幼稚園型認定こども園",①基本情報【名簿入力前に必須入力】!$D$4="保育所型認定こども園",①基本情報【名簿入力前に必須入力】!$D$4="地方裁量型認定こども園"),IF(AY33=4,4,5),AW33))</f>
        <v/>
      </c>
      <c r="AY33" s="239" t="str">
        <f t="shared" si="16"/>
        <v/>
      </c>
      <c r="AZ33" s="239" t="str">
        <f t="shared" si="17"/>
        <v/>
      </c>
      <c r="BA33" s="269" t="str">
        <f t="shared" si="18"/>
        <v/>
      </c>
      <c r="BB33" s="269" t="str">
        <f t="shared" si="18"/>
        <v/>
      </c>
      <c r="BC33" s="269" t="str">
        <f t="shared" si="18"/>
        <v/>
      </c>
      <c r="BD33" s="269" t="str">
        <f t="shared" si="18"/>
        <v/>
      </c>
      <c r="BE33" s="269" t="str">
        <f t="shared" si="18"/>
        <v/>
      </c>
      <c r="BF33" s="269" t="str">
        <f t="shared" si="18"/>
        <v/>
      </c>
      <c r="BG33" s="269" t="str">
        <f t="shared" si="18"/>
        <v/>
      </c>
      <c r="BH33" s="269" t="str">
        <f t="shared" si="18"/>
        <v/>
      </c>
      <c r="BI33" s="269" t="str">
        <f t="shared" si="18"/>
        <v/>
      </c>
      <c r="BJ33" s="269" t="str">
        <f t="shared" si="18"/>
        <v/>
      </c>
      <c r="BK33" s="269" t="str">
        <f t="shared" si="18"/>
        <v/>
      </c>
      <c r="BL33" s="269" t="str">
        <f t="shared" si="18"/>
        <v/>
      </c>
      <c r="BM33" s="175">
        <f t="shared" si="10"/>
        <v>0</v>
      </c>
      <c r="BN33" s="175">
        <f t="shared" si="19"/>
        <v>0</v>
      </c>
      <c r="BO33" s="335">
        <f t="shared" si="20"/>
        <v>0</v>
      </c>
      <c r="BP33" s="174" t="str">
        <f t="shared" si="11"/>
        <v/>
      </c>
      <c r="BQ33" s="174" t="str">
        <f t="shared" si="12"/>
        <v/>
      </c>
      <c r="BR33" s="174" t="str">
        <f t="shared" si="12"/>
        <v/>
      </c>
      <c r="BS33" s="174" t="str">
        <f t="shared" si="12"/>
        <v/>
      </c>
      <c r="BT33" s="174" t="str">
        <f t="shared" si="12"/>
        <v/>
      </c>
      <c r="BU33" s="174" t="str">
        <f t="shared" si="12"/>
        <v/>
      </c>
      <c r="BV33" s="174" t="str">
        <f t="shared" si="12"/>
        <v/>
      </c>
      <c r="BW33" s="174" t="str">
        <f t="shared" si="12"/>
        <v/>
      </c>
      <c r="BX33" s="174" t="str">
        <f t="shared" si="12"/>
        <v/>
      </c>
      <c r="BY33" s="174" t="str">
        <f t="shared" si="12"/>
        <v/>
      </c>
      <c r="BZ33" s="174" t="str">
        <f t="shared" si="12"/>
        <v/>
      </c>
      <c r="CA33" s="174" t="str">
        <f t="shared" si="12"/>
        <v/>
      </c>
      <c r="CB33" s="174" t="str">
        <f t="shared" si="12"/>
        <v/>
      </c>
      <c r="CC33" s="174">
        <f t="shared" si="21"/>
        <v>0</v>
      </c>
    </row>
    <row r="34" spans="1:81" s="174" customFormat="1" ht="23.15" customHeight="1">
      <c r="A34" s="265">
        <v>18</v>
      </c>
      <c r="B34" s="15"/>
      <c r="C34" s="143"/>
      <c r="D34" s="144"/>
      <c r="E34" s="145"/>
      <c r="F34" s="146"/>
      <c r="G34" s="147"/>
      <c r="H34" s="148"/>
      <c r="I34" s="148"/>
      <c r="J34" s="149"/>
      <c r="K34" s="150"/>
      <c r="L34" s="150"/>
      <c r="M34" s="150"/>
      <c r="N34" s="151"/>
      <c r="O34" s="97"/>
      <c r="P34" s="152"/>
      <c r="Q34" s="266" t="str">
        <f t="shared" si="13"/>
        <v/>
      </c>
      <c r="R34" s="267"/>
      <c r="S34" s="268"/>
      <c r="T34" s="268"/>
      <c r="U34" s="268"/>
      <c r="V34" s="245" t="str">
        <f t="shared" si="14"/>
        <v/>
      </c>
      <c r="W34" s="306" t="str">
        <f t="shared" si="14"/>
        <v/>
      </c>
      <c r="X34" s="245" t="str">
        <f t="shared" si="14"/>
        <v/>
      </c>
      <c r="Y34" s="306" t="str">
        <f t="shared" si="14"/>
        <v/>
      </c>
      <c r="Z34" s="245" t="str">
        <f t="shared" si="14"/>
        <v/>
      </c>
      <c r="AA34" s="306" t="str">
        <f t="shared" si="14"/>
        <v/>
      </c>
      <c r="AB34" s="245" t="str">
        <f t="shared" si="14"/>
        <v/>
      </c>
      <c r="AC34" s="306" t="str">
        <f t="shared" si="14"/>
        <v/>
      </c>
      <c r="AD34" s="245" t="str">
        <f t="shared" si="14"/>
        <v/>
      </c>
      <c r="AE34" s="306" t="str">
        <f t="shared" si="14"/>
        <v/>
      </c>
      <c r="AF34" s="245" t="str">
        <f t="shared" si="14"/>
        <v/>
      </c>
      <c r="AG34" s="306" t="str">
        <f t="shared" si="14"/>
        <v/>
      </c>
      <c r="AH34" s="297"/>
      <c r="AI34" s="269" t="str">
        <f t="shared" ref="AI34:AS49" si="24">IF($AZ34="",IF($L34="","",IF(AI$15&gt;=$L34,IF($M34="",$AY34,IF(AI$15&gt;$M34,"",$AY34)),"")),IF(AND(AI$15&gt;=$L34,OR($M34&gt;=AI$15,$M34="")),$AZ34,""))</f>
        <v/>
      </c>
      <c r="AJ34" s="269" t="str">
        <f t="shared" si="24"/>
        <v/>
      </c>
      <c r="AK34" s="269" t="str">
        <f t="shared" si="24"/>
        <v/>
      </c>
      <c r="AL34" s="269" t="str">
        <f t="shared" si="24"/>
        <v/>
      </c>
      <c r="AM34" s="269" t="str">
        <f t="shared" si="24"/>
        <v/>
      </c>
      <c r="AN34" s="269" t="str">
        <f t="shared" si="24"/>
        <v/>
      </c>
      <c r="AO34" s="269" t="str">
        <f t="shared" si="24"/>
        <v/>
      </c>
      <c r="AP34" s="269" t="str">
        <f t="shared" si="24"/>
        <v/>
      </c>
      <c r="AQ34" s="269" t="str">
        <f t="shared" si="24"/>
        <v/>
      </c>
      <c r="AR34" s="269" t="str">
        <f t="shared" si="24"/>
        <v/>
      </c>
      <c r="AS34" s="269" t="str">
        <f t="shared" si="24"/>
        <v/>
      </c>
      <c r="AT34" s="269" t="str">
        <f t="shared" si="7"/>
        <v/>
      </c>
      <c r="AU34" s="174" t="str">
        <f t="shared" si="22"/>
        <v/>
      </c>
      <c r="AV34" s="239" t="str">
        <f t="shared" si="8"/>
        <v/>
      </c>
      <c r="AW34" s="239" t="str">
        <f t="shared" si="23"/>
        <v/>
      </c>
      <c r="AX34" s="114" t="str">
        <f>IF(AW34="","",IF(AND(H34="無",I34="有")*OR(①基本情報【名簿入力前に必須入力】!$D$4="幼稚園型認定こども園",①基本情報【名簿入力前に必須入力】!$D$4="保育所型認定こども園",①基本情報【名簿入力前に必須入力】!$D$4="地方裁量型認定こども園"),IF(AY34=4,4,5),AW34))</f>
        <v/>
      </c>
      <c r="AY34" s="239" t="str">
        <f t="shared" si="16"/>
        <v/>
      </c>
      <c r="AZ34" s="239" t="str">
        <f t="shared" si="17"/>
        <v/>
      </c>
      <c r="BA34" s="269" t="str">
        <f t="shared" si="18"/>
        <v/>
      </c>
      <c r="BB34" s="269" t="str">
        <f t="shared" si="18"/>
        <v/>
      </c>
      <c r="BC34" s="269" t="str">
        <f t="shared" si="18"/>
        <v/>
      </c>
      <c r="BD34" s="269" t="str">
        <f t="shared" si="18"/>
        <v/>
      </c>
      <c r="BE34" s="269" t="str">
        <f t="shared" si="18"/>
        <v/>
      </c>
      <c r="BF34" s="269" t="str">
        <f t="shared" si="18"/>
        <v/>
      </c>
      <c r="BG34" s="269" t="str">
        <f t="shared" si="18"/>
        <v/>
      </c>
      <c r="BH34" s="269" t="str">
        <f t="shared" si="18"/>
        <v/>
      </c>
      <c r="BI34" s="269" t="str">
        <f t="shared" si="18"/>
        <v/>
      </c>
      <c r="BJ34" s="269" t="str">
        <f t="shared" si="18"/>
        <v/>
      </c>
      <c r="BK34" s="269" t="str">
        <f t="shared" si="18"/>
        <v/>
      </c>
      <c r="BL34" s="269" t="str">
        <f t="shared" si="18"/>
        <v/>
      </c>
      <c r="BM34" s="175">
        <f t="shared" si="10"/>
        <v>0</v>
      </c>
      <c r="BN34" s="175">
        <f t="shared" si="19"/>
        <v>0</v>
      </c>
      <c r="BO34" s="335">
        <f t="shared" si="20"/>
        <v>0</v>
      </c>
      <c r="BP34" s="174" t="str">
        <f t="shared" si="11"/>
        <v/>
      </c>
      <c r="BQ34" s="174" t="str">
        <f t="shared" si="12"/>
        <v/>
      </c>
      <c r="BR34" s="174" t="str">
        <f t="shared" si="12"/>
        <v/>
      </c>
      <c r="BS34" s="174" t="str">
        <f t="shared" si="12"/>
        <v/>
      </c>
      <c r="BT34" s="174" t="str">
        <f t="shared" si="12"/>
        <v/>
      </c>
      <c r="BU34" s="174" t="str">
        <f t="shared" si="12"/>
        <v/>
      </c>
      <c r="BV34" s="174" t="str">
        <f t="shared" si="12"/>
        <v/>
      </c>
      <c r="BW34" s="174" t="str">
        <f t="shared" si="12"/>
        <v/>
      </c>
      <c r="BX34" s="174" t="str">
        <f t="shared" si="12"/>
        <v/>
      </c>
      <c r="BY34" s="174" t="str">
        <f t="shared" si="12"/>
        <v/>
      </c>
      <c r="BZ34" s="174" t="str">
        <f t="shared" si="12"/>
        <v/>
      </c>
      <c r="CA34" s="174" t="str">
        <f t="shared" si="12"/>
        <v/>
      </c>
      <c r="CB34" s="174" t="str">
        <f t="shared" si="12"/>
        <v/>
      </c>
      <c r="CC34" s="174">
        <f t="shared" si="21"/>
        <v>0</v>
      </c>
    </row>
    <row r="35" spans="1:81" s="174" customFormat="1" ht="23.15" customHeight="1">
      <c r="A35" s="265">
        <v>19</v>
      </c>
      <c r="B35" s="15"/>
      <c r="C35" s="143"/>
      <c r="D35" s="144"/>
      <c r="E35" s="145"/>
      <c r="F35" s="146"/>
      <c r="G35" s="147"/>
      <c r="H35" s="148"/>
      <c r="I35" s="148"/>
      <c r="J35" s="149"/>
      <c r="K35" s="150"/>
      <c r="L35" s="150"/>
      <c r="M35" s="150"/>
      <c r="N35" s="151"/>
      <c r="O35" s="97"/>
      <c r="P35" s="152"/>
      <c r="Q35" s="266" t="str">
        <f t="shared" si="13"/>
        <v/>
      </c>
      <c r="R35" s="267"/>
      <c r="S35" s="268"/>
      <c r="T35" s="268"/>
      <c r="U35" s="268"/>
      <c r="V35" s="245" t="str">
        <f t="shared" si="14"/>
        <v/>
      </c>
      <c r="W35" s="306" t="str">
        <f t="shared" si="14"/>
        <v/>
      </c>
      <c r="X35" s="245" t="str">
        <f t="shared" si="14"/>
        <v/>
      </c>
      <c r="Y35" s="306" t="str">
        <f t="shared" si="14"/>
        <v/>
      </c>
      <c r="Z35" s="245" t="str">
        <f t="shared" si="14"/>
        <v/>
      </c>
      <c r="AA35" s="306" t="str">
        <f t="shared" si="14"/>
        <v/>
      </c>
      <c r="AB35" s="245" t="str">
        <f t="shared" si="14"/>
        <v/>
      </c>
      <c r="AC35" s="306" t="str">
        <f t="shared" si="14"/>
        <v/>
      </c>
      <c r="AD35" s="245" t="str">
        <f t="shared" si="14"/>
        <v/>
      </c>
      <c r="AE35" s="306" t="str">
        <f t="shared" si="14"/>
        <v/>
      </c>
      <c r="AF35" s="245" t="str">
        <f t="shared" si="14"/>
        <v/>
      </c>
      <c r="AG35" s="306" t="str">
        <f t="shared" si="14"/>
        <v/>
      </c>
      <c r="AH35" s="297"/>
      <c r="AI35" s="269" t="str">
        <f t="shared" si="24"/>
        <v/>
      </c>
      <c r="AJ35" s="269" t="str">
        <f t="shared" si="24"/>
        <v/>
      </c>
      <c r="AK35" s="269" t="str">
        <f t="shared" si="24"/>
        <v/>
      </c>
      <c r="AL35" s="269" t="str">
        <f t="shared" si="24"/>
        <v/>
      </c>
      <c r="AM35" s="269" t="str">
        <f t="shared" si="24"/>
        <v/>
      </c>
      <c r="AN35" s="269" t="str">
        <f t="shared" si="24"/>
        <v/>
      </c>
      <c r="AO35" s="269" t="str">
        <f t="shared" si="24"/>
        <v/>
      </c>
      <c r="AP35" s="269" t="str">
        <f t="shared" si="24"/>
        <v/>
      </c>
      <c r="AQ35" s="269" t="str">
        <f t="shared" si="24"/>
        <v/>
      </c>
      <c r="AR35" s="269" t="str">
        <f t="shared" si="24"/>
        <v/>
      </c>
      <c r="AS35" s="269" t="str">
        <f t="shared" si="24"/>
        <v/>
      </c>
      <c r="AT35" s="269" t="str">
        <f t="shared" si="7"/>
        <v/>
      </c>
      <c r="AU35" s="174" t="str">
        <f t="shared" si="22"/>
        <v/>
      </c>
      <c r="AV35" s="239" t="str">
        <f t="shared" si="8"/>
        <v/>
      </c>
      <c r="AW35" s="239" t="str">
        <f t="shared" si="23"/>
        <v/>
      </c>
      <c r="AX35" s="114" t="str">
        <f>IF(AW35="","",IF(AND(H35="無",I35="有")*OR(①基本情報【名簿入力前に必須入力】!$D$4="幼稚園型認定こども園",①基本情報【名簿入力前に必須入力】!$D$4="保育所型認定こども園",①基本情報【名簿入力前に必須入力】!$D$4="地方裁量型認定こども園"),IF(AY35=4,4,5),AW35))</f>
        <v/>
      </c>
      <c r="AY35" s="239" t="str">
        <f t="shared" si="16"/>
        <v/>
      </c>
      <c r="AZ35" s="239" t="str">
        <f>IF(AY35=4,AY35,AX35)</f>
        <v/>
      </c>
      <c r="BA35" s="269" t="str">
        <f t="shared" si="18"/>
        <v/>
      </c>
      <c r="BB35" s="269" t="str">
        <f t="shared" si="18"/>
        <v/>
      </c>
      <c r="BC35" s="269" t="str">
        <f t="shared" si="18"/>
        <v/>
      </c>
      <c r="BD35" s="269" t="str">
        <f t="shared" si="18"/>
        <v/>
      </c>
      <c r="BE35" s="269" t="str">
        <f t="shared" si="18"/>
        <v/>
      </c>
      <c r="BF35" s="269" t="str">
        <f t="shared" si="18"/>
        <v/>
      </c>
      <c r="BG35" s="269" t="str">
        <f t="shared" si="18"/>
        <v/>
      </c>
      <c r="BH35" s="269" t="str">
        <f t="shared" si="18"/>
        <v/>
      </c>
      <c r="BI35" s="269" t="str">
        <f t="shared" si="18"/>
        <v/>
      </c>
      <c r="BJ35" s="269" t="str">
        <f t="shared" si="18"/>
        <v/>
      </c>
      <c r="BK35" s="269" t="str">
        <f t="shared" si="18"/>
        <v/>
      </c>
      <c r="BL35" s="269" t="str">
        <f t="shared" si="18"/>
        <v/>
      </c>
      <c r="BM35" s="175">
        <f t="shared" si="10"/>
        <v>0</v>
      </c>
      <c r="BN35" s="175">
        <f t="shared" si="19"/>
        <v>0</v>
      </c>
      <c r="BO35" s="335">
        <f t="shared" si="20"/>
        <v>0</v>
      </c>
      <c r="BP35" s="174" t="str">
        <f t="shared" si="11"/>
        <v/>
      </c>
      <c r="BQ35" s="174" t="str">
        <f t="shared" si="12"/>
        <v/>
      </c>
      <c r="BR35" s="174" t="str">
        <f t="shared" si="12"/>
        <v/>
      </c>
      <c r="BS35" s="174" t="str">
        <f t="shared" si="12"/>
        <v/>
      </c>
      <c r="BT35" s="174" t="str">
        <f t="shared" si="12"/>
        <v/>
      </c>
      <c r="BU35" s="174" t="str">
        <f t="shared" si="12"/>
        <v/>
      </c>
      <c r="BV35" s="174" t="str">
        <f t="shared" si="12"/>
        <v/>
      </c>
      <c r="BW35" s="174" t="str">
        <f t="shared" si="12"/>
        <v/>
      </c>
      <c r="BX35" s="174" t="str">
        <f t="shared" si="12"/>
        <v/>
      </c>
      <c r="BY35" s="174" t="str">
        <f t="shared" si="12"/>
        <v/>
      </c>
      <c r="BZ35" s="174" t="str">
        <f t="shared" si="12"/>
        <v/>
      </c>
      <c r="CA35" s="174" t="str">
        <f t="shared" si="12"/>
        <v/>
      </c>
      <c r="CB35" s="174" t="str">
        <f t="shared" si="12"/>
        <v/>
      </c>
      <c r="CC35" s="174">
        <f t="shared" si="21"/>
        <v>0</v>
      </c>
    </row>
    <row r="36" spans="1:81" s="174" customFormat="1" ht="23.15" customHeight="1">
      <c r="A36" s="265">
        <v>20</v>
      </c>
      <c r="B36" s="15"/>
      <c r="C36" s="143"/>
      <c r="D36" s="144"/>
      <c r="E36" s="145"/>
      <c r="F36" s="146"/>
      <c r="G36" s="147"/>
      <c r="H36" s="148"/>
      <c r="I36" s="148"/>
      <c r="J36" s="149"/>
      <c r="K36" s="150"/>
      <c r="L36" s="150"/>
      <c r="M36" s="150"/>
      <c r="N36" s="151"/>
      <c r="O36" s="97"/>
      <c r="P36" s="152"/>
      <c r="Q36" s="266" t="str">
        <f t="shared" si="13"/>
        <v/>
      </c>
      <c r="R36" s="267"/>
      <c r="S36" s="268"/>
      <c r="T36" s="268"/>
      <c r="U36" s="268"/>
      <c r="V36" s="245" t="str">
        <f t="shared" si="14"/>
        <v/>
      </c>
      <c r="W36" s="306" t="str">
        <f t="shared" si="14"/>
        <v/>
      </c>
      <c r="X36" s="245" t="str">
        <f t="shared" si="14"/>
        <v/>
      </c>
      <c r="Y36" s="306" t="str">
        <f t="shared" si="14"/>
        <v/>
      </c>
      <c r="Z36" s="245" t="str">
        <f t="shared" si="14"/>
        <v/>
      </c>
      <c r="AA36" s="306" t="str">
        <f t="shared" si="14"/>
        <v/>
      </c>
      <c r="AB36" s="245" t="str">
        <f t="shared" si="14"/>
        <v/>
      </c>
      <c r="AC36" s="306" t="str">
        <f t="shared" si="14"/>
        <v/>
      </c>
      <c r="AD36" s="245" t="str">
        <f t="shared" si="14"/>
        <v/>
      </c>
      <c r="AE36" s="306" t="str">
        <f t="shared" si="14"/>
        <v/>
      </c>
      <c r="AF36" s="245" t="str">
        <f t="shared" si="14"/>
        <v/>
      </c>
      <c r="AG36" s="306" t="str">
        <f t="shared" si="14"/>
        <v/>
      </c>
      <c r="AH36" s="297"/>
      <c r="AI36" s="269" t="str">
        <f t="shared" si="24"/>
        <v/>
      </c>
      <c r="AJ36" s="269" t="str">
        <f t="shared" si="24"/>
        <v/>
      </c>
      <c r="AK36" s="269" t="str">
        <f t="shared" si="24"/>
        <v/>
      </c>
      <c r="AL36" s="269" t="str">
        <f t="shared" si="24"/>
        <v/>
      </c>
      <c r="AM36" s="269" t="str">
        <f t="shared" si="24"/>
        <v/>
      </c>
      <c r="AN36" s="269" t="str">
        <f t="shared" si="24"/>
        <v/>
      </c>
      <c r="AO36" s="269" t="str">
        <f t="shared" si="24"/>
        <v/>
      </c>
      <c r="AP36" s="269" t="str">
        <f t="shared" si="24"/>
        <v/>
      </c>
      <c r="AQ36" s="269" t="str">
        <f t="shared" si="24"/>
        <v/>
      </c>
      <c r="AR36" s="269" t="str">
        <f t="shared" si="24"/>
        <v/>
      </c>
      <c r="AS36" s="269" t="str">
        <f t="shared" si="24"/>
        <v/>
      </c>
      <c r="AT36" s="269" t="str">
        <f t="shared" si="7"/>
        <v/>
      </c>
      <c r="AU36" s="174" t="str">
        <f t="shared" si="22"/>
        <v/>
      </c>
      <c r="AV36" s="239" t="str">
        <f t="shared" si="8"/>
        <v/>
      </c>
      <c r="AW36" s="239" t="str">
        <f t="shared" si="23"/>
        <v/>
      </c>
      <c r="AX36" s="114" t="str">
        <f>IF(AW36="","",IF(AND(H36="無",I36="有")*OR(①基本情報【名簿入力前に必須入力】!$D$4="幼稚園型認定こども園",①基本情報【名簿入力前に必須入力】!$D$4="保育所型認定こども園",①基本情報【名簿入力前に必須入力】!$D$4="地方裁量型認定こども園"),IF(AY36=4,4,5),AW36))</f>
        <v/>
      </c>
      <c r="AY36" s="239" t="str">
        <f t="shared" si="16"/>
        <v/>
      </c>
      <c r="AZ36" s="239" t="str">
        <f t="shared" ref="AZ36:AZ91" si="25">IF(AY36=4,AY36,AX36)</f>
        <v/>
      </c>
      <c r="BA36" s="269" t="str">
        <f t="shared" si="18"/>
        <v/>
      </c>
      <c r="BB36" s="269" t="str">
        <f t="shared" si="18"/>
        <v/>
      </c>
      <c r="BC36" s="269" t="str">
        <f t="shared" si="18"/>
        <v/>
      </c>
      <c r="BD36" s="269" t="str">
        <f t="shared" si="18"/>
        <v/>
      </c>
      <c r="BE36" s="269" t="str">
        <f t="shared" si="18"/>
        <v/>
      </c>
      <c r="BF36" s="269" t="str">
        <f t="shared" si="18"/>
        <v/>
      </c>
      <c r="BG36" s="269" t="str">
        <f t="shared" si="18"/>
        <v/>
      </c>
      <c r="BH36" s="269" t="str">
        <f t="shared" si="18"/>
        <v/>
      </c>
      <c r="BI36" s="269" t="str">
        <f t="shared" si="18"/>
        <v/>
      </c>
      <c r="BJ36" s="269" t="str">
        <f t="shared" si="18"/>
        <v/>
      </c>
      <c r="BK36" s="269" t="str">
        <f t="shared" si="18"/>
        <v/>
      </c>
      <c r="BL36" s="269" t="str">
        <f t="shared" si="18"/>
        <v/>
      </c>
      <c r="BM36" s="175">
        <f t="shared" si="10"/>
        <v>0</v>
      </c>
      <c r="BN36" s="175">
        <f t="shared" si="19"/>
        <v>0</v>
      </c>
      <c r="BO36" s="335">
        <f t="shared" si="20"/>
        <v>0</v>
      </c>
      <c r="BP36" s="174" t="str">
        <f t="shared" si="11"/>
        <v/>
      </c>
      <c r="BQ36" s="174" t="str">
        <f t="shared" si="12"/>
        <v/>
      </c>
      <c r="BR36" s="174" t="str">
        <f t="shared" si="12"/>
        <v/>
      </c>
      <c r="BS36" s="174" t="str">
        <f t="shared" si="12"/>
        <v/>
      </c>
      <c r="BT36" s="174" t="str">
        <f t="shared" si="12"/>
        <v/>
      </c>
      <c r="BU36" s="174" t="str">
        <f t="shared" si="12"/>
        <v/>
      </c>
      <c r="BV36" s="174" t="str">
        <f t="shared" si="12"/>
        <v/>
      </c>
      <c r="BW36" s="174" t="str">
        <f t="shared" si="12"/>
        <v/>
      </c>
      <c r="BX36" s="174" t="str">
        <f t="shared" si="12"/>
        <v/>
      </c>
      <c r="BY36" s="174" t="str">
        <f t="shared" si="12"/>
        <v/>
      </c>
      <c r="BZ36" s="174" t="str">
        <f t="shared" si="12"/>
        <v/>
      </c>
      <c r="CA36" s="174" t="str">
        <f t="shared" si="12"/>
        <v/>
      </c>
      <c r="CB36" s="174" t="str">
        <f t="shared" si="12"/>
        <v/>
      </c>
      <c r="CC36" s="174">
        <f t="shared" si="21"/>
        <v>0</v>
      </c>
    </row>
    <row r="37" spans="1:81" s="174" customFormat="1" ht="23.15" customHeight="1">
      <c r="A37" s="265">
        <v>21</v>
      </c>
      <c r="B37" s="15"/>
      <c r="C37" s="143"/>
      <c r="D37" s="144"/>
      <c r="E37" s="145"/>
      <c r="F37" s="146"/>
      <c r="G37" s="147"/>
      <c r="H37" s="148"/>
      <c r="I37" s="148"/>
      <c r="J37" s="149"/>
      <c r="K37" s="150"/>
      <c r="L37" s="150"/>
      <c r="M37" s="150"/>
      <c r="N37" s="151"/>
      <c r="O37" s="97"/>
      <c r="P37" s="152"/>
      <c r="Q37" s="266" t="str">
        <f t="shared" si="13"/>
        <v/>
      </c>
      <c r="R37" s="267"/>
      <c r="S37" s="268"/>
      <c r="T37" s="268"/>
      <c r="U37" s="268"/>
      <c r="V37" s="245" t="str">
        <f t="shared" si="14"/>
        <v/>
      </c>
      <c r="W37" s="306" t="str">
        <f t="shared" si="14"/>
        <v/>
      </c>
      <c r="X37" s="245" t="str">
        <f t="shared" si="14"/>
        <v/>
      </c>
      <c r="Y37" s="306" t="str">
        <f t="shared" si="14"/>
        <v/>
      </c>
      <c r="Z37" s="245" t="str">
        <f t="shared" si="14"/>
        <v/>
      </c>
      <c r="AA37" s="306" t="str">
        <f t="shared" si="14"/>
        <v/>
      </c>
      <c r="AB37" s="245" t="str">
        <f t="shared" si="14"/>
        <v/>
      </c>
      <c r="AC37" s="306" t="str">
        <f t="shared" si="14"/>
        <v/>
      </c>
      <c r="AD37" s="245" t="str">
        <f t="shared" si="14"/>
        <v/>
      </c>
      <c r="AE37" s="306" t="str">
        <f t="shared" si="14"/>
        <v/>
      </c>
      <c r="AF37" s="245" t="str">
        <f t="shared" si="14"/>
        <v/>
      </c>
      <c r="AG37" s="306" t="str">
        <f t="shared" si="14"/>
        <v/>
      </c>
      <c r="AH37" s="297"/>
      <c r="AI37" s="269" t="str">
        <f t="shared" si="24"/>
        <v/>
      </c>
      <c r="AJ37" s="269" t="str">
        <f t="shared" si="24"/>
        <v/>
      </c>
      <c r="AK37" s="269" t="str">
        <f t="shared" si="24"/>
        <v/>
      </c>
      <c r="AL37" s="269" t="str">
        <f t="shared" si="24"/>
        <v/>
      </c>
      <c r="AM37" s="269" t="str">
        <f t="shared" si="24"/>
        <v/>
      </c>
      <c r="AN37" s="269" t="str">
        <f t="shared" si="24"/>
        <v/>
      </c>
      <c r="AO37" s="269" t="str">
        <f t="shared" si="24"/>
        <v/>
      </c>
      <c r="AP37" s="269" t="str">
        <f t="shared" si="24"/>
        <v/>
      </c>
      <c r="AQ37" s="269" t="str">
        <f t="shared" si="24"/>
        <v/>
      </c>
      <c r="AR37" s="269" t="str">
        <f t="shared" si="24"/>
        <v/>
      </c>
      <c r="AS37" s="269" t="str">
        <f t="shared" si="24"/>
        <v/>
      </c>
      <c r="AT37" s="269" t="str">
        <f t="shared" si="7"/>
        <v/>
      </c>
      <c r="AU37" s="174" t="str">
        <f t="shared" si="22"/>
        <v/>
      </c>
      <c r="AV37" s="239" t="str">
        <f t="shared" si="8"/>
        <v/>
      </c>
      <c r="AW37" s="239" t="str">
        <f t="shared" si="23"/>
        <v/>
      </c>
      <c r="AX37" s="114" t="str">
        <f>IF(AW37="","",IF(AND(H37="無",I37="有")*OR(①基本情報【名簿入力前に必須入力】!$D$4="幼稚園型認定こども園",①基本情報【名簿入力前に必須入力】!$D$4="保育所型認定こども園",①基本情報【名簿入力前に必須入力】!$D$4="地方裁量型認定こども園"),IF(AY37=4,4,5),AW37))</f>
        <v/>
      </c>
      <c r="AY37" s="239" t="str">
        <f t="shared" si="16"/>
        <v/>
      </c>
      <c r="AZ37" s="239" t="str">
        <f t="shared" si="25"/>
        <v/>
      </c>
      <c r="BA37" s="269" t="str">
        <f t="shared" si="18"/>
        <v/>
      </c>
      <c r="BB37" s="269" t="str">
        <f t="shared" si="18"/>
        <v/>
      </c>
      <c r="BC37" s="269" t="str">
        <f t="shared" si="18"/>
        <v/>
      </c>
      <c r="BD37" s="269" t="str">
        <f t="shared" si="18"/>
        <v/>
      </c>
      <c r="BE37" s="269" t="str">
        <f t="shared" si="18"/>
        <v/>
      </c>
      <c r="BF37" s="269" t="str">
        <f t="shared" si="18"/>
        <v/>
      </c>
      <c r="BG37" s="269" t="str">
        <f t="shared" si="18"/>
        <v/>
      </c>
      <c r="BH37" s="269" t="str">
        <f t="shared" si="18"/>
        <v/>
      </c>
      <c r="BI37" s="269" t="str">
        <f t="shared" si="18"/>
        <v/>
      </c>
      <c r="BJ37" s="269" t="str">
        <f t="shared" si="18"/>
        <v/>
      </c>
      <c r="BK37" s="269" t="str">
        <f t="shared" si="18"/>
        <v/>
      </c>
      <c r="BL37" s="269" t="str">
        <f t="shared" si="18"/>
        <v/>
      </c>
      <c r="BM37" s="175">
        <f t="shared" si="10"/>
        <v>0</v>
      </c>
      <c r="BN37" s="175">
        <f t="shared" si="19"/>
        <v>0</v>
      </c>
      <c r="BO37" s="335">
        <f t="shared" si="20"/>
        <v>0</v>
      </c>
      <c r="BP37" s="174" t="str">
        <f t="shared" si="11"/>
        <v/>
      </c>
      <c r="BQ37" s="174" t="str">
        <f t="shared" si="12"/>
        <v/>
      </c>
      <c r="BR37" s="174" t="str">
        <f t="shared" si="12"/>
        <v/>
      </c>
      <c r="BS37" s="174" t="str">
        <f t="shared" si="12"/>
        <v/>
      </c>
      <c r="BT37" s="174" t="str">
        <f t="shared" si="12"/>
        <v/>
      </c>
      <c r="BU37" s="174" t="str">
        <f t="shared" si="12"/>
        <v/>
      </c>
      <c r="BV37" s="174" t="str">
        <f t="shared" si="12"/>
        <v/>
      </c>
      <c r="BW37" s="174" t="str">
        <f t="shared" si="12"/>
        <v/>
      </c>
      <c r="BX37" s="174" t="str">
        <f t="shared" si="12"/>
        <v/>
      </c>
      <c r="BY37" s="174" t="str">
        <f t="shared" si="12"/>
        <v/>
      </c>
      <c r="BZ37" s="174" t="str">
        <f t="shared" si="12"/>
        <v/>
      </c>
      <c r="CA37" s="174" t="str">
        <f t="shared" si="12"/>
        <v/>
      </c>
      <c r="CB37" s="174" t="str">
        <f t="shared" si="12"/>
        <v/>
      </c>
      <c r="CC37" s="174">
        <f t="shared" si="21"/>
        <v>0</v>
      </c>
    </row>
    <row r="38" spans="1:81" s="174" customFormat="1" ht="23.15" customHeight="1">
      <c r="A38" s="265">
        <v>22</v>
      </c>
      <c r="B38" s="15"/>
      <c r="C38" s="143"/>
      <c r="D38" s="144"/>
      <c r="E38" s="145"/>
      <c r="F38" s="146"/>
      <c r="G38" s="147"/>
      <c r="H38" s="148"/>
      <c r="I38" s="148"/>
      <c r="J38" s="149"/>
      <c r="K38" s="150"/>
      <c r="L38" s="150"/>
      <c r="M38" s="150"/>
      <c r="N38" s="151"/>
      <c r="O38" s="97"/>
      <c r="P38" s="152"/>
      <c r="Q38" s="266" t="str">
        <f t="shared" si="13"/>
        <v/>
      </c>
      <c r="R38" s="267"/>
      <c r="S38" s="268"/>
      <c r="T38" s="268"/>
      <c r="U38" s="268"/>
      <c r="V38" s="245" t="str">
        <f t="shared" si="14"/>
        <v/>
      </c>
      <c r="W38" s="306" t="str">
        <f t="shared" si="14"/>
        <v/>
      </c>
      <c r="X38" s="245" t="str">
        <f t="shared" si="14"/>
        <v/>
      </c>
      <c r="Y38" s="306" t="str">
        <f t="shared" si="14"/>
        <v/>
      </c>
      <c r="Z38" s="245" t="str">
        <f t="shared" si="14"/>
        <v/>
      </c>
      <c r="AA38" s="306" t="str">
        <f t="shared" si="14"/>
        <v/>
      </c>
      <c r="AB38" s="245" t="str">
        <f t="shared" si="14"/>
        <v/>
      </c>
      <c r="AC38" s="306" t="str">
        <f t="shared" si="14"/>
        <v/>
      </c>
      <c r="AD38" s="245" t="str">
        <f t="shared" si="14"/>
        <v/>
      </c>
      <c r="AE38" s="306" t="str">
        <f t="shared" si="14"/>
        <v/>
      </c>
      <c r="AF38" s="245" t="str">
        <f t="shared" si="14"/>
        <v/>
      </c>
      <c r="AG38" s="306" t="str">
        <f t="shared" si="14"/>
        <v/>
      </c>
      <c r="AH38" s="297"/>
      <c r="AI38" s="269" t="str">
        <f t="shared" si="24"/>
        <v/>
      </c>
      <c r="AJ38" s="269" t="str">
        <f t="shared" si="24"/>
        <v/>
      </c>
      <c r="AK38" s="269" t="str">
        <f t="shared" si="24"/>
        <v/>
      </c>
      <c r="AL38" s="269" t="str">
        <f t="shared" si="24"/>
        <v/>
      </c>
      <c r="AM38" s="269" t="str">
        <f t="shared" si="24"/>
        <v/>
      </c>
      <c r="AN38" s="269" t="str">
        <f t="shared" si="24"/>
        <v/>
      </c>
      <c r="AO38" s="269" t="str">
        <f t="shared" si="24"/>
        <v/>
      </c>
      <c r="AP38" s="269" t="str">
        <f t="shared" si="24"/>
        <v/>
      </c>
      <c r="AQ38" s="269" t="str">
        <f t="shared" si="24"/>
        <v/>
      </c>
      <c r="AR38" s="269" t="str">
        <f t="shared" si="24"/>
        <v/>
      </c>
      <c r="AS38" s="269" t="str">
        <f t="shared" si="24"/>
        <v/>
      </c>
      <c r="AT38" s="269" t="str">
        <f t="shared" si="7"/>
        <v/>
      </c>
      <c r="AU38" s="174" t="str">
        <f t="shared" si="22"/>
        <v/>
      </c>
      <c r="AV38" s="239" t="str">
        <f t="shared" si="8"/>
        <v/>
      </c>
      <c r="AW38" s="239" t="str">
        <f t="shared" si="23"/>
        <v/>
      </c>
      <c r="AX38" s="114" t="str">
        <f>IF(AW38="","",IF(AND(H38="無",I38="有")*OR(①基本情報【名簿入力前に必須入力】!$D$4="幼稚園型認定こども園",①基本情報【名簿入力前に必須入力】!$D$4="保育所型認定こども園",①基本情報【名簿入力前に必須入力】!$D$4="地方裁量型認定こども園"),IF(AY38=4,4,5),AW38))</f>
        <v/>
      </c>
      <c r="AY38" s="239" t="str">
        <f t="shared" si="16"/>
        <v/>
      </c>
      <c r="AZ38" s="239" t="str">
        <f t="shared" si="25"/>
        <v/>
      </c>
      <c r="BA38" s="269" t="str">
        <f t="shared" si="18"/>
        <v/>
      </c>
      <c r="BB38" s="269" t="str">
        <f t="shared" si="18"/>
        <v/>
      </c>
      <c r="BC38" s="269" t="str">
        <f t="shared" si="18"/>
        <v/>
      </c>
      <c r="BD38" s="269" t="str">
        <f t="shared" si="18"/>
        <v/>
      </c>
      <c r="BE38" s="269" t="str">
        <f t="shared" si="18"/>
        <v/>
      </c>
      <c r="BF38" s="269" t="str">
        <f t="shared" si="18"/>
        <v/>
      </c>
      <c r="BG38" s="269" t="str">
        <f t="shared" si="18"/>
        <v/>
      </c>
      <c r="BH38" s="269" t="str">
        <f t="shared" si="18"/>
        <v/>
      </c>
      <c r="BI38" s="269" t="str">
        <f t="shared" si="18"/>
        <v/>
      </c>
      <c r="BJ38" s="269" t="str">
        <f t="shared" si="18"/>
        <v/>
      </c>
      <c r="BK38" s="269" t="str">
        <f t="shared" si="18"/>
        <v/>
      </c>
      <c r="BL38" s="269" t="str">
        <f t="shared" si="18"/>
        <v/>
      </c>
      <c r="BM38" s="175">
        <f t="shared" si="10"/>
        <v>0</v>
      </c>
      <c r="BN38" s="175">
        <f t="shared" si="19"/>
        <v>0</v>
      </c>
      <c r="BO38" s="335">
        <f t="shared" si="20"/>
        <v>0</v>
      </c>
      <c r="BP38" s="174" t="str">
        <f t="shared" si="11"/>
        <v/>
      </c>
      <c r="BQ38" s="174" t="str">
        <f t="shared" si="12"/>
        <v/>
      </c>
      <c r="BR38" s="174" t="str">
        <f t="shared" si="12"/>
        <v/>
      </c>
      <c r="BS38" s="174" t="str">
        <f t="shared" si="12"/>
        <v/>
      </c>
      <c r="BT38" s="174" t="str">
        <f t="shared" ref="BT38:CB66" si="26">IF(BD38="","","○")</f>
        <v/>
      </c>
      <c r="BU38" s="174" t="str">
        <f t="shared" si="26"/>
        <v/>
      </c>
      <c r="BV38" s="174" t="str">
        <f t="shared" si="26"/>
        <v/>
      </c>
      <c r="BW38" s="174" t="str">
        <f t="shared" si="26"/>
        <v/>
      </c>
      <c r="BX38" s="174" t="str">
        <f t="shared" si="26"/>
        <v/>
      </c>
      <c r="BY38" s="174" t="str">
        <f t="shared" si="26"/>
        <v/>
      </c>
      <c r="BZ38" s="174" t="str">
        <f t="shared" si="26"/>
        <v/>
      </c>
      <c r="CA38" s="174" t="str">
        <f t="shared" si="26"/>
        <v/>
      </c>
      <c r="CB38" s="174" t="str">
        <f t="shared" si="26"/>
        <v/>
      </c>
      <c r="CC38" s="174">
        <f t="shared" si="21"/>
        <v>0</v>
      </c>
    </row>
    <row r="39" spans="1:81" s="174" customFormat="1" ht="23.15" customHeight="1">
      <c r="A39" s="265">
        <v>23</v>
      </c>
      <c r="B39" s="15"/>
      <c r="C39" s="143"/>
      <c r="D39" s="144"/>
      <c r="E39" s="145"/>
      <c r="F39" s="146"/>
      <c r="G39" s="147"/>
      <c r="H39" s="148"/>
      <c r="I39" s="148"/>
      <c r="J39" s="149"/>
      <c r="K39" s="150"/>
      <c r="L39" s="150"/>
      <c r="M39" s="150"/>
      <c r="N39" s="151"/>
      <c r="O39" s="97"/>
      <c r="P39" s="152"/>
      <c r="Q39" s="266" t="str">
        <f t="shared" si="13"/>
        <v/>
      </c>
      <c r="R39" s="267"/>
      <c r="S39" s="268"/>
      <c r="T39" s="268"/>
      <c r="U39" s="268"/>
      <c r="V39" s="245" t="str">
        <f t="shared" si="14"/>
        <v/>
      </c>
      <c r="W39" s="306" t="str">
        <f t="shared" si="14"/>
        <v/>
      </c>
      <c r="X39" s="245" t="str">
        <f t="shared" si="14"/>
        <v/>
      </c>
      <c r="Y39" s="306" t="str">
        <f t="shared" ref="W39:AG62" si="27">IF(AND($Q39="○",Y$15&gt;=$L39,OR($M39&gt;=Y$15,$M39="")),"●","")</f>
        <v/>
      </c>
      <c r="Z39" s="245" t="str">
        <f t="shared" si="27"/>
        <v/>
      </c>
      <c r="AA39" s="306" t="str">
        <f t="shared" si="27"/>
        <v/>
      </c>
      <c r="AB39" s="245" t="str">
        <f t="shared" si="27"/>
        <v/>
      </c>
      <c r="AC39" s="306" t="str">
        <f t="shared" si="27"/>
        <v/>
      </c>
      <c r="AD39" s="245" t="str">
        <f t="shared" si="27"/>
        <v/>
      </c>
      <c r="AE39" s="306" t="str">
        <f t="shared" si="27"/>
        <v/>
      </c>
      <c r="AF39" s="245" t="str">
        <f t="shared" si="27"/>
        <v/>
      </c>
      <c r="AG39" s="306" t="str">
        <f t="shared" si="27"/>
        <v/>
      </c>
      <c r="AH39" s="297"/>
      <c r="AI39" s="269" t="str">
        <f t="shared" si="24"/>
        <v/>
      </c>
      <c r="AJ39" s="269" t="str">
        <f t="shared" si="24"/>
        <v/>
      </c>
      <c r="AK39" s="269" t="str">
        <f t="shared" si="24"/>
        <v/>
      </c>
      <c r="AL39" s="269" t="str">
        <f t="shared" si="24"/>
        <v/>
      </c>
      <c r="AM39" s="269" t="str">
        <f t="shared" si="24"/>
        <v/>
      </c>
      <c r="AN39" s="269" t="str">
        <f t="shared" si="24"/>
        <v/>
      </c>
      <c r="AO39" s="269" t="str">
        <f t="shared" si="24"/>
        <v/>
      </c>
      <c r="AP39" s="269" t="str">
        <f t="shared" si="24"/>
        <v/>
      </c>
      <c r="AQ39" s="269" t="str">
        <f t="shared" si="24"/>
        <v/>
      </c>
      <c r="AR39" s="269" t="str">
        <f t="shared" si="24"/>
        <v/>
      </c>
      <c r="AS39" s="269" t="str">
        <f t="shared" si="24"/>
        <v/>
      </c>
      <c r="AT39" s="269" t="str">
        <f t="shared" si="7"/>
        <v/>
      </c>
      <c r="AU39" s="174" t="str">
        <f>IF(OR(H39="有",I39="有"),IF(OR(B39="園長",B39="施設長",B39="保育教諭等",B39="副園長",B39="教頭",B39="主幹保育教諭等",B39="指導保育教諭等"),1,IF(OR(B39="保育教諭等
（常勤的非常勤）",B39="保育教諭等
（短時間）"),2,0)),IF(AND(H39="無",I39="無"),IF(OR(B39="要件緩和対象",B39="保健師
（みなし保育教諭）",B39="看護師
（みなし保育教諭）",B39="准看護師
（みなし保育教諭）"),3,""),""))</f>
        <v/>
      </c>
      <c r="AV39" s="239" t="str">
        <f t="shared" si="8"/>
        <v/>
      </c>
      <c r="AW39" s="239" t="str">
        <f>IF(AND(AU39=1,AV39=1),1,IF(AND(AU39=2,AV39=2),2,IF(AND(AU39=3,AV39=1),3,IF(AND(AU39=3,AV39=2),3,IF(AND(AU39=1,AV39=2),1,"")))))</f>
        <v/>
      </c>
      <c r="AX39" s="114" t="str">
        <f>IF(AW39="","",IF(AND(H39="無",I39="有")*OR(①基本情報【名簿入力前に必須入力】!$D$4="幼稚園型認定こども園",①基本情報【名簿入力前に必須入力】!$D$4="保育所型認定こども園",①基本情報【名簿入力前に必須入力】!$D$4="地方裁量型認定こども園"),IF(AY39=4,4,5),AW39))</f>
        <v/>
      </c>
      <c r="AY39" s="239" t="str">
        <f t="shared" si="16"/>
        <v/>
      </c>
      <c r="AZ39" s="239" t="str">
        <f t="shared" si="25"/>
        <v/>
      </c>
      <c r="BA39" s="269" t="str">
        <f t="shared" si="18"/>
        <v/>
      </c>
      <c r="BB39" s="269" t="str">
        <f t="shared" si="18"/>
        <v/>
      </c>
      <c r="BC39" s="269" t="str">
        <f t="shared" si="18"/>
        <v/>
      </c>
      <c r="BD39" s="269" t="str">
        <f t="shared" si="18"/>
        <v/>
      </c>
      <c r="BE39" s="269" t="str">
        <f t="shared" si="18"/>
        <v/>
      </c>
      <c r="BF39" s="269" t="str">
        <f t="shared" si="18"/>
        <v/>
      </c>
      <c r="BG39" s="269" t="str">
        <f t="shared" si="18"/>
        <v/>
      </c>
      <c r="BH39" s="269" t="str">
        <f t="shared" si="18"/>
        <v/>
      </c>
      <c r="BI39" s="269" t="str">
        <f t="shared" si="18"/>
        <v/>
      </c>
      <c r="BJ39" s="269" t="str">
        <f t="shared" si="18"/>
        <v/>
      </c>
      <c r="BK39" s="269" t="str">
        <f t="shared" si="18"/>
        <v/>
      </c>
      <c r="BL39" s="269" t="str">
        <f t="shared" si="18"/>
        <v/>
      </c>
      <c r="BM39" s="175">
        <f t="shared" si="10"/>
        <v>0</v>
      </c>
      <c r="BN39" s="175">
        <f t="shared" si="19"/>
        <v>0</v>
      </c>
      <c r="BO39" s="335">
        <f t="shared" si="20"/>
        <v>0</v>
      </c>
      <c r="BP39" s="174" t="str">
        <f t="shared" si="11"/>
        <v/>
      </c>
      <c r="BQ39" s="174" t="str">
        <f t="shared" ref="BQ39:BV70" si="28">IF(BA39="","","○")</f>
        <v/>
      </c>
      <c r="BR39" s="174" t="str">
        <f t="shared" si="28"/>
        <v/>
      </c>
      <c r="BS39" s="174" t="str">
        <f t="shared" si="28"/>
        <v/>
      </c>
      <c r="BT39" s="174" t="str">
        <f t="shared" si="26"/>
        <v/>
      </c>
      <c r="BU39" s="174" t="str">
        <f t="shared" si="26"/>
        <v/>
      </c>
      <c r="BV39" s="174" t="str">
        <f t="shared" si="26"/>
        <v/>
      </c>
      <c r="BW39" s="174" t="str">
        <f t="shared" si="26"/>
        <v/>
      </c>
      <c r="BX39" s="174" t="str">
        <f t="shared" si="26"/>
        <v/>
      </c>
      <c r="BY39" s="174" t="str">
        <f t="shared" si="26"/>
        <v/>
      </c>
      <c r="BZ39" s="174" t="str">
        <f t="shared" si="26"/>
        <v/>
      </c>
      <c r="CA39" s="174" t="str">
        <f t="shared" si="26"/>
        <v/>
      </c>
      <c r="CB39" s="174" t="str">
        <f t="shared" si="26"/>
        <v/>
      </c>
      <c r="CC39" s="174">
        <f t="shared" si="21"/>
        <v>0</v>
      </c>
    </row>
    <row r="40" spans="1:81" s="174" customFormat="1" ht="23.15" customHeight="1">
      <c r="A40" s="265">
        <v>24</v>
      </c>
      <c r="B40" s="15"/>
      <c r="C40" s="143"/>
      <c r="D40" s="144"/>
      <c r="E40" s="145"/>
      <c r="F40" s="146"/>
      <c r="G40" s="147"/>
      <c r="H40" s="148"/>
      <c r="I40" s="148"/>
      <c r="J40" s="149"/>
      <c r="K40" s="150"/>
      <c r="L40" s="150"/>
      <c r="M40" s="150"/>
      <c r="N40" s="151"/>
      <c r="O40" s="97"/>
      <c r="P40" s="152"/>
      <c r="Q40" s="266" t="str">
        <f t="shared" si="13"/>
        <v/>
      </c>
      <c r="R40" s="267"/>
      <c r="S40" s="268"/>
      <c r="T40" s="268"/>
      <c r="U40" s="268"/>
      <c r="V40" s="245" t="str">
        <f t="shared" ref="V40:AG103" si="29">IF(AND($Q40="○",V$15&gt;=$L40,OR($M40&gt;=V$15,$M40="")),"●","")</f>
        <v/>
      </c>
      <c r="W40" s="306" t="str">
        <f t="shared" si="27"/>
        <v/>
      </c>
      <c r="X40" s="245" t="str">
        <f t="shared" si="27"/>
        <v/>
      </c>
      <c r="Y40" s="306" t="str">
        <f t="shared" si="27"/>
        <v/>
      </c>
      <c r="Z40" s="245" t="str">
        <f t="shared" si="27"/>
        <v/>
      </c>
      <c r="AA40" s="306" t="str">
        <f t="shared" si="27"/>
        <v/>
      </c>
      <c r="AB40" s="245" t="str">
        <f t="shared" si="27"/>
        <v/>
      </c>
      <c r="AC40" s="306" t="str">
        <f t="shared" si="27"/>
        <v/>
      </c>
      <c r="AD40" s="245" t="str">
        <f t="shared" si="27"/>
        <v/>
      </c>
      <c r="AE40" s="306" t="str">
        <f t="shared" si="27"/>
        <v/>
      </c>
      <c r="AF40" s="245" t="str">
        <f t="shared" si="27"/>
        <v/>
      </c>
      <c r="AG40" s="306" t="str">
        <f t="shared" si="27"/>
        <v/>
      </c>
      <c r="AH40" s="297"/>
      <c r="AI40" s="269" t="str">
        <f t="shared" si="24"/>
        <v/>
      </c>
      <c r="AJ40" s="269" t="str">
        <f t="shared" si="24"/>
        <v/>
      </c>
      <c r="AK40" s="269" t="str">
        <f t="shared" si="24"/>
        <v/>
      </c>
      <c r="AL40" s="269" t="str">
        <f t="shared" si="24"/>
        <v/>
      </c>
      <c r="AM40" s="269" t="str">
        <f t="shared" si="24"/>
        <v/>
      </c>
      <c r="AN40" s="269" t="str">
        <f t="shared" si="24"/>
        <v/>
      </c>
      <c r="AO40" s="269" t="str">
        <f t="shared" si="24"/>
        <v/>
      </c>
      <c r="AP40" s="269" t="str">
        <f t="shared" si="24"/>
        <v/>
      </c>
      <c r="AQ40" s="269" t="str">
        <f t="shared" si="24"/>
        <v/>
      </c>
      <c r="AR40" s="269" t="str">
        <f t="shared" si="24"/>
        <v/>
      </c>
      <c r="AS40" s="269" t="str">
        <f t="shared" si="24"/>
        <v/>
      </c>
      <c r="AT40" s="269" t="str">
        <f t="shared" si="7"/>
        <v/>
      </c>
      <c r="AU40" s="174" t="str">
        <f t="shared" si="22"/>
        <v/>
      </c>
      <c r="AV40" s="239" t="str">
        <f t="shared" si="8"/>
        <v/>
      </c>
      <c r="AW40" s="239" t="str">
        <f t="shared" si="23"/>
        <v/>
      </c>
      <c r="AX40" s="114" t="str">
        <f>IF(AW40="","",IF(AND(H40="無",I40="有")*OR(①基本情報【名簿入力前に必須入力】!$D$4="幼稚園型認定こども園",①基本情報【名簿入力前に必須入力】!$D$4="保育所型認定こども園",①基本情報【名簿入力前に必須入力】!$D$4="地方裁量型認定こども園"),IF(AY40=4,4,5),AW40))</f>
        <v/>
      </c>
      <c r="AY40" s="239" t="str">
        <f t="shared" si="16"/>
        <v/>
      </c>
      <c r="AZ40" s="239" t="str">
        <f t="shared" si="25"/>
        <v/>
      </c>
      <c r="BA40" s="269" t="str">
        <f t="shared" si="18"/>
        <v/>
      </c>
      <c r="BB40" s="269" t="str">
        <f t="shared" si="18"/>
        <v/>
      </c>
      <c r="BC40" s="269" t="str">
        <f t="shared" si="18"/>
        <v/>
      </c>
      <c r="BD40" s="269" t="str">
        <f t="shared" si="18"/>
        <v/>
      </c>
      <c r="BE40" s="269" t="str">
        <f t="shared" si="18"/>
        <v/>
      </c>
      <c r="BF40" s="269" t="str">
        <f t="shared" si="18"/>
        <v/>
      </c>
      <c r="BG40" s="269" t="str">
        <f t="shared" si="18"/>
        <v/>
      </c>
      <c r="BH40" s="269" t="str">
        <f t="shared" si="18"/>
        <v/>
      </c>
      <c r="BI40" s="269" t="str">
        <f t="shared" si="18"/>
        <v/>
      </c>
      <c r="BJ40" s="269" t="str">
        <f t="shared" si="18"/>
        <v/>
      </c>
      <c r="BK40" s="269" t="str">
        <f t="shared" si="18"/>
        <v/>
      </c>
      <c r="BL40" s="269" t="str">
        <f t="shared" si="18"/>
        <v/>
      </c>
      <c r="BM40" s="175">
        <f t="shared" si="10"/>
        <v>0</v>
      </c>
      <c r="BN40" s="175">
        <f t="shared" si="19"/>
        <v>0</v>
      </c>
      <c r="BO40" s="335">
        <f t="shared" si="20"/>
        <v>0</v>
      </c>
      <c r="BP40" s="174" t="str">
        <f t="shared" si="11"/>
        <v/>
      </c>
      <c r="BQ40" s="174" t="str">
        <f t="shared" si="28"/>
        <v/>
      </c>
      <c r="BR40" s="174" t="str">
        <f t="shared" si="28"/>
        <v/>
      </c>
      <c r="BS40" s="174" t="str">
        <f t="shared" si="28"/>
        <v/>
      </c>
      <c r="BT40" s="174" t="str">
        <f t="shared" si="26"/>
        <v/>
      </c>
      <c r="BU40" s="174" t="str">
        <f t="shared" si="26"/>
        <v/>
      </c>
      <c r="BV40" s="174" t="str">
        <f t="shared" si="26"/>
        <v/>
      </c>
      <c r="BW40" s="174" t="str">
        <f t="shared" si="26"/>
        <v/>
      </c>
      <c r="BX40" s="174" t="str">
        <f t="shared" si="26"/>
        <v/>
      </c>
      <c r="BY40" s="174" t="str">
        <f t="shared" si="26"/>
        <v/>
      </c>
      <c r="BZ40" s="174" t="str">
        <f t="shared" si="26"/>
        <v/>
      </c>
      <c r="CA40" s="174" t="str">
        <f t="shared" si="26"/>
        <v/>
      </c>
      <c r="CB40" s="174" t="str">
        <f t="shared" si="26"/>
        <v/>
      </c>
      <c r="CC40" s="174">
        <f t="shared" si="21"/>
        <v>0</v>
      </c>
    </row>
    <row r="41" spans="1:81" s="174" customFormat="1" ht="23.15" customHeight="1">
      <c r="A41" s="265">
        <v>25</v>
      </c>
      <c r="B41" s="15"/>
      <c r="C41" s="143"/>
      <c r="D41" s="144"/>
      <c r="E41" s="145"/>
      <c r="F41" s="146"/>
      <c r="G41" s="147"/>
      <c r="H41" s="148"/>
      <c r="I41" s="148"/>
      <c r="J41" s="149"/>
      <c r="K41" s="150"/>
      <c r="L41" s="150"/>
      <c r="M41" s="150"/>
      <c r="N41" s="151"/>
      <c r="O41" s="97"/>
      <c r="P41" s="152"/>
      <c r="Q41" s="266" t="str">
        <f t="shared" si="13"/>
        <v/>
      </c>
      <c r="R41" s="267"/>
      <c r="S41" s="268"/>
      <c r="T41" s="268"/>
      <c r="U41" s="268"/>
      <c r="V41" s="245" t="str">
        <f t="shared" si="29"/>
        <v/>
      </c>
      <c r="W41" s="306" t="str">
        <f t="shared" si="27"/>
        <v/>
      </c>
      <c r="X41" s="245" t="str">
        <f t="shared" si="27"/>
        <v/>
      </c>
      <c r="Y41" s="306" t="str">
        <f t="shared" si="27"/>
        <v/>
      </c>
      <c r="Z41" s="245" t="str">
        <f t="shared" si="27"/>
        <v/>
      </c>
      <c r="AA41" s="306" t="str">
        <f t="shared" si="27"/>
        <v/>
      </c>
      <c r="AB41" s="245" t="str">
        <f t="shared" si="27"/>
        <v/>
      </c>
      <c r="AC41" s="306" t="str">
        <f t="shared" si="27"/>
        <v/>
      </c>
      <c r="AD41" s="245" t="str">
        <f t="shared" si="27"/>
        <v/>
      </c>
      <c r="AE41" s="306" t="str">
        <f t="shared" si="27"/>
        <v/>
      </c>
      <c r="AF41" s="245" t="str">
        <f t="shared" si="27"/>
        <v/>
      </c>
      <c r="AG41" s="306" t="str">
        <f t="shared" si="27"/>
        <v/>
      </c>
      <c r="AH41" s="297"/>
      <c r="AI41" s="269" t="str">
        <f t="shared" si="24"/>
        <v/>
      </c>
      <c r="AJ41" s="269" t="str">
        <f t="shared" si="24"/>
        <v/>
      </c>
      <c r="AK41" s="269" t="str">
        <f t="shared" si="24"/>
        <v/>
      </c>
      <c r="AL41" s="269" t="str">
        <f t="shared" si="24"/>
        <v/>
      </c>
      <c r="AM41" s="269" t="str">
        <f t="shared" si="24"/>
        <v/>
      </c>
      <c r="AN41" s="269" t="str">
        <f t="shared" si="24"/>
        <v/>
      </c>
      <c r="AO41" s="269" t="str">
        <f t="shared" si="24"/>
        <v/>
      </c>
      <c r="AP41" s="269" t="str">
        <f t="shared" si="24"/>
        <v/>
      </c>
      <c r="AQ41" s="269" t="str">
        <f t="shared" si="24"/>
        <v/>
      </c>
      <c r="AR41" s="269" t="str">
        <f t="shared" si="24"/>
        <v/>
      </c>
      <c r="AS41" s="269" t="str">
        <f t="shared" si="24"/>
        <v/>
      </c>
      <c r="AT41" s="269" t="str">
        <f t="shared" si="7"/>
        <v/>
      </c>
      <c r="AU41" s="174" t="str">
        <f t="shared" si="22"/>
        <v/>
      </c>
      <c r="AV41" s="239" t="str">
        <f t="shared" si="8"/>
        <v/>
      </c>
      <c r="AW41" s="239" t="str">
        <f t="shared" si="23"/>
        <v/>
      </c>
      <c r="AX41" s="114" t="str">
        <f>IF(AW41="","",IF(AND(H41="無",I41="有")*OR(①基本情報【名簿入力前に必須入力】!$D$4="幼稚園型認定こども園",①基本情報【名簿入力前に必須入力】!$D$4="保育所型認定こども園",①基本情報【名簿入力前に必須入力】!$D$4="地方裁量型認定こども園"),IF(AY41=4,4,5),AW41))</f>
        <v/>
      </c>
      <c r="AY41" s="239" t="str">
        <f t="shared" si="16"/>
        <v/>
      </c>
      <c r="AZ41" s="239" t="str">
        <f t="shared" si="25"/>
        <v/>
      </c>
      <c r="BA41" s="269" t="str">
        <f t="shared" si="18"/>
        <v/>
      </c>
      <c r="BB41" s="269" t="str">
        <f t="shared" si="18"/>
        <v/>
      </c>
      <c r="BC41" s="269" t="str">
        <f t="shared" si="18"/>
        <v/>
      </c>
      <c r="BD41" s="269" t="str">
        <f t="shared" si="18"/>
        <v/>
      </c>
      <c r="BE41" s="269" t="str">
        <f t="shared" si="18"/>
        <v/>
      </c>
      <c r="BF41" s="269" t="str">
        <f t="shared" si="18"/>
        <v/>
      </c>
      <c r="BG41" s="269" t="str">
        <f t="shared" si="18"/>
        <v/>
      </c>
      <c r="BH41" s="269" t="str">
        <f t="shared" si="18"/>
        <v/>
      </c>
      <c r="BI41" s="269" t="str">
        <f t="shared" si="18"/>
        <v/>
      </c>
      <c r="BJ41" s="269" t="str">
        <f t="shared" si="18"/>
        <v/>
      </c>
      <c r="BK41" s="269" t="str">
        <f t="shared" si="18"/>
        <v/>
      </c>
      <c r="BL41" s="269" t="str">
        <f t="shared" si="18"/>
        <v/>
      </c>
      <c r="BM41" s="175">
        <f t="shared" si="10"/>
        <v>0</v>
      </c>
      <c r="BN41" s="175">
        <f t="shared" si="19"/>
        <v>0</v>
      </c>
      <c r="BO41" s="335">
        <f t="shared" si="20"/>
        <v>0</v>
      </c>
      <c r="BP41" s="174" t="str">
        <f t="shared" si="11"/>
        <v/>
      </c>
      <c r="BQ41" s="174" t="str">
        <f t="shared" si="28"/>
        <v/>
      </c>
      <c r="BR41" s="174" t="str">
        <f t="shared" si="28"/>
        <v/>
      </c>
      <c r="BS41" s="174" t="str">
        <f t="shared" si="28"/>
        <v/>
      </c>
      <c r="BT41" s="174" t="str">
        <f t="shared" si="26"/>
        <v/>
      </c>
      <c r="BU41" s="174" t="str">
        <f t="shared" si="26"/>
        <v/>
      </c>
      <c r="BV41" s="174" t="str">
        <f t="shared" si="26"/>
        <v/>
      </c>
      <c r="BW41" s="174" t="str">
        <f t="shared" si="26"/>
        <v/>
      </c>
      <c r="BX41" s="174" t="str">
        <f t="shared" si="26"/>
        <v/>
      </c>
      <c r="BY41" s="174" t="str">
        <f t="shared" si="26"/>
        <v/>
      </c>
      <c r="BZ41" s="174" t="str">
        <f t="shared" si="26"/>
        <v/>
      </c>
      <c r="CA41" s="174" t="str">
        <f t="shared" si="26"/>
        <v/>
      </c>
      <c r="CB41" s="174" t="str">
        <f t="shared" si="26"/>
        <v/>
      </c>
      <c r="CC41" s="174">
        <f t="shared" si="21"/>
        <v>0</v>
      </c>
    </row>
    <row r="42" spans="1:81" s="174" customFormat="1" ht="23.15" customHeight="1">
      <c r="A42" s="265">
        <v>26</v>
      </c>
      <c r="B42" s="15"/>
      <c r="C42" s="143"/>
      <c r="D42" s="144"/>
      <c r="E42" s="145"/>
      <c r="F42" s="146"/>
      <c r="G42" s="147"/>
      <c r="H42" s="148"/>
      <c r="I42" s="148"/>
      <c r="J42" s="149"/>
      <c r="K42" s="150"/>
      <c r="L42" s="150"/>
      <c r="M42" s="150"/>
      <c r="N42" s="151"/>
      <c r="O42" s="97"/>
      <c r="P42" s="152"/>
      <c r="Q42" s="266" t="str">
        <f t="shared" si="13"/>
        <v/>
      </c>
      <c r="R42" s="267"/>
      <c r="S42" s="268"/>
      <c r="T42" s="268"/>
      <c r="U42" s="268"/>
      <c r="V42" s="245" t="str">
        <f t="shared" si="29"/>
        <v/>
      </c>
      <c r="W42" s="306" t="str">
        <f t="shared" si="27"/>
        <v/>
      </c>
      <c r="X42" s="245" t="str">
        <f t="shared" si="27"/>
        <v/>
      </c>
      <c r="Y42" s="306" t="str">
        <f t="shared" si="27"/>
        <v/>
      </c>
      <c r="Z42" s="245" t="str">
        <f t="shared" si="27"/>
        <v/>
      </c>
      <c r="AA42" s="306" t="str">
        <f t="shared" si="27"/>
        <v/>
      </c>
      <c r="AB42" s="245" t="str">
        <f t="shared" si="27"/>
        <v/>
      </c>
      <c r="AC42" s="306" t="str">
        <f t="shared" si="27"/>
        <v/>
      </c>
      <c r="AD42" s="245" t="str">
        <f t="shared" si="27"/>
        <v/>
      </c>
      <c r="AE42" s="306" t="str">
        <f t="shared" si="27"/>
        <v/>
      </c>
      <c r="AF42" s="245" t="str">
        <f t="shared" si="27"/>
        <v/>
      </c>
      <c r="AG42" s="306" t="str">
        <f t="shared" si="27"/>
        <v/>
      </c>
      <c r="AH42" s="297"/>
      <c r="AI42" s="269" t="str">
        <f t="shared" si="24"/>
        <v/>
      </c>
      <c r="AJ42" s="269" t="str">
        <f t="shared" si="24"/>
        <v/>
      </c>
      <c r="AK42" s="269" t="str">
        <f t="shared" si="24"/>
        <v/>
      </c>
      <c r="AL42" s="269" t="str">
        <f t="shared" si="24"/>
        <v/>
      </c>
      <c r="AM42" s="269" t="str">
        <f t="shared" si="24"/>
        <v/>
      </c>
      <c r="AN42" s="269" t="str">
        <f t="shared" si="24"/>
        <v/>
      </c>
      <c r="AO42" s="269" t="str">
        <f t="shared" si="24"/>
        <v/>
      </c>
      <c r="AP42" s="269" t="str">
        <f t="shared" si="24"/>
        <v/>
      </c>
      <c r="AQ42" s="269" t="str">
        <f t="shared" si="24"/>
        <v/>
      </c>
      <c r="AR42" s="269" t="str">
        <f t="shared" si="24"/>
        <v/>
      </c>
      <c r="AS42" s="269" t="str">
        <f t="shared" si="24"/>
        <v/>
      </c>
      <c r="AT42" s="269" t="str">
        <f t="shared" si="7"/>
        <v/>
      </c>
      <c r="AU42" s="174" t="str">
        <f t="shared" si="22"/>
        <v/>
      </c>
      <c r="AV42" s="239" t="str">
        <f t="shared" si="8"/>
        <v/>
      </c>
      <c r="AW42" s="239" t="str">
        <f t="shared" si="23"/>
        <v/>
      </c>
      <c r="AX42" s="114" t="str">
        <f>IF(AW42="","",IF(AND(H42="無",I42="有")*OR(①基本情報【名簿入力前に必須入力】!$D$4="幼稚園型認定こども園",①基本情報【名簿入力前に必須入力】!$D$4="保育所型認定こども園",①基本情報【名簿入力前に必須入力】!$D$4="地方裁量型認定こども園"),IF(AY42=4,4,5),AW42))</f>
        <v/>
      </c>
      <c r="AY42" s="239" t="str">
        <f t="shared" si="16"/>
        <v/>
      </c>
      <c r="AZ42" s="239" t="str">
        <f t="shared" si="25"/>
        <v/>
      </c>
      <c r="BA42" s="269" t="str">
        <f t="shared" si="18"/>
        <v/>
      </c>
      <c r="BB42" s="269" t="str">
        <f t="shared" si="18"/>
        <v/>
      </c>
      <c r="BC42" s="269" t="str">
        <f t="shared" si="18"/>
        <v/>
      </c>
      <c r="BD42" s="269" t="str">
        <f t="shared" si="18"/>
        <v/>
      </c>
      <c r="BE42" s="269" t="str">
        <f t="shared" si="18"/>
        <v/>
      </c>
      <c r="BF42" s="269" t="str">
        <f t="shared" si="18"/>
        <v/>
      </c>
      <c r="BG42" s="269" t="str">
        <f t="shared" si="18"/>
        <v/>
      </c>
      <c r="BH42" s="269" t="str">
        <f t="shared" si="18"/>
        <v/>
      </c>
      <c r="BI42" s="269" t="str">
        <f t="shared" si="18"/>
        <v/>
      </c>
      <c r="BJ42" s="269" t="str">
        <f t="shared" si="18"/>
        <v/>
      </c>
      <c r="BK42" s="269" t="str">
        <f t="shared" si="18"/>
        <v/>
      </c>
      <c r="BL42" s="269" t="str">
        <f t="shared" si="18"/>
        <v/>
      </c>
      <c r="BM42" s="175">
        <f t="shared" si="10"/>
        <v>0</v>
      </c>
      <c r="BN42" s="175">
        <f t="shared" si="19"/>
        <v>0</v>
      </c>
      <c r="BO42" s="335">
        <f t="shared" si="20"/>
        <v>0</v>
      </c>
      <c r="BP42" s="174" t="str">
        <f t="shared" si="11"/>
        <v/>
      </c>
      <c r="BQ42" s="174" t="str">
        <f t="shared" si="28"/>
        <v/>
      </c>
      <c r="BR42" s="174" t="str">
        <f t="shared" si="28"/>
        <v/>
      </c>
      <c r="BS42" s="174" t="str">
        <f t="shared" si="28"/>
        <v/>
      </c>
      <c r="BT42" s="174" t="str">
        <f t="shared" si="26"/>
        <v/>
      </c>
      <c r="BU42" s="174" t="str">
        <f t="shared" si="26"/>
        <v/>
      </c>
      <c r="BV42" s="174" t="str">
        <f t="shared" si="26"/>
        <v/>
      </c>
      <c r="BW42" s="174" t="str">
        <f t="shared" si="26"/>
        <v/>
      </c>
      <c r="BX42" s="174" t="str">
        <f t="shared" si="26"/>
        <v/>
      </c>
      <c r="BY42" s="174" t="str">
        <f t="shared" si="26"/>
        <v/>
      </c>
      <c r="BZ42" s="174" t="str">
        <f t="shared" si="26"/>
        <v/>
      </c>
      <c r="CA42" s="174" t="str">
        <f t="shared" si="26"/>
        <v/>
      </c>
      <c r="CB42" s="174" t="str">
        <f t="shared" si="26"/>
        <v/>
      </c>
      <c r="CC42" s="174">
        <f t="shared" si="21"/>
        <v>0</v>
      </c>
    </row>
    <row r="43" spans="1:81" s="174" customFormat="1" ht="23.15" customHeight="1">
      <c r="A43" s="265">
        <v>27</v>
      </c>
      <c r="B43" s="15"/>
      <c r="C43" s="143"/>
      <c r="D43" s="144"/>
      <c r="E43" s="145"/>
      <c r="F43" s="146"/>
      <c r="G43" s="147"/>
      <c r="H43" s="148"/>
      <c r="I43" s="148"/>
      <c r="J43" s="149"/>
      <c r="K43" s="150"/>
      <c r="L43" s="150"/>
      <c r="M43" s="150"/>
      <c r="N43" s="151"/>
      <c r="O43" s="97"/>
      <c r="P43" s="152"/>
      <c r="Q43" s="266" t="str">
        <f t="shared" si="13"/>
        <v/>
      </c>
      <c r="R43" s="267"/>
      <c r="S43" s="268"/>
      <c r="T43" s="268"/>
      <c r="U43" s="268"/>
      <c r="V43" s="245" t="str">
        <f t="shared" si="29"/>
        <v/>
      </c>
      <c r="W43" s="306" t="str">
        <f t="shared" si="27"/>
        <v/>
      </c>
      <c r="X43" s="245" t="str">
        <f t="shared" si="27"/>
        <v/>
      </c>
      <c r="Y43" s="306" t="str">
        <f t="shared" si="27"/>
        <v/>
      </c>
      <c r="Z43" s="245" t="str">
        <f t="shared" si="27"/>
        <v/>
      </c>
      <c r="AA43" s="306" t="str">
        <f t="shared" si="27"/>
        <v/>
      </c>
      <c r="AB43" s="245" t="str">
        <f t="shared" si="27"/>
        <v/>
      </c>
      <c r="AC43" s="306" t="str">
        <f t="shared" si="27"/>
        <v/>
      </c>
      <c r="AD43" s="245" t="str">
        <f t="shared" si="27"/>
        <v/>
      </c>
      <c r="AE43" s="306" t="str">
        <f t="shared" si="27"/>
        <v/>
      </c>
      <c r="AF43" s="245" t="str">
        <f t="shared" si="27"/>
        <v/>
      </c>
      <c r="AG43" s="306" t="str">
        <f t="shared" si="27"/>
        <v/>
      </c>
      <c r="AH43" s="297"/>
      <c r="AI43" s="269" t="str">
        <f t="shared" si="24"/>
        <v/>
      </c>
      <c r="AJ43" s="269" t="str">
        <f t="shared" si="24"/>
        <v/>
      </c>
      <c r="AK43" s="269" t="str">
        <f t="shared" si="24"/>
        <v/>
      </c>
      <c r="AL43" s="269" t="str">
        <f t="shared" si="24"/>
        <v/>
      </c>
      <c r="AM43" s="269" t="str">
        <f t="shared" si="24"/>
        <v/>
      </c>
      <c r="AN43" s="269" t="str">
        <f t="shared" si="24"/>
        <v/>
      </c>
      <c r="AO43" s="269" t="str">
        <f t="shared" si="24"/>
        <v/>
      </c>
      <c r="AP43" s="269" t="str">
        <f t="shared" si="24"/>
        <v/>
      </c>
      <c r="AQ43" s="269" t="str">
        <f t="shared" si="24"/>
        <v/>
      </c>
      <c r="AR43" s="269" t="str">
        <f t="shared" si="24"/>
        <v/>
      </c>
      <c r="AS43" s="269" t="str">
        <f t="shared" si="24"/>
        <v/>
      </c>
      <c r="AT43" s="269" t="str">
        <f t="shared" si="7"/>
        <v/>
      </c>
      <c r="AU43" s="174" t="str">
        <f t="shared" si="22"/>
        <v/>
      </c>
      <c r="AV43" s="239" t="str">
        <f t="shared" si="8"/>
        <v/>
      </c>
      <c r="AW43" s="239" t="str">
        <f t="shared" si="23"/>
        <v/>
      </c>
      <c r="AX43" s="114" t="str">
        <f>IF(AW43="","",IF(AND(H43="無",I43="有")*OR(①基本情報【名簿入力前に必須入力】!$D$4="幼稚園型認定こども園",①基本情報【名簿入力前に必須入力】!$D$4="保育所型認定こども園",①基本情報【名簿入力前に必須入力】!$D$4="地方裁量型認定こども園"),IF(AY43=4,4,5),AW43))</f>
        <v/>
      </c>
      <c r="AY43" s="239" t="str">
        <f t="shared" si="16"/>
        <v/>
      </c>
      <c r="AZ43" s="239" t="str">
        <f t="shared" si="25"/>
        <v/>
      </c>
      <c r="BA43" s="269" t="str">
        <f t="shared" si="18"/>
        <v/>
      </c>
      <c r="BB43" s="269" t="str">
        <f t="shared" si="18"/>
        <v/>
      </c>
      <c r="BC43" s="269" t="str">
        <f t="shared" si="18"/>
        <v/>
      </c>
      <c r="BD43" s="269" t="str">
        <f t="shared" si="18"/>
        <v/>
      </c>
      <c r="BE43" s="269" t="str">
        <f t="shared" si="18"/>
        <v/>
      </c>
      <c r="BF43" s="269" t="str">
        <f t="shared" si="18"/>
        <v/>
      </c>
      <c r="BG43" s="269" t="str">
        <f t="shared" si="18"/>
        <v/>
      </c>
      <c r="BH43" s="269" t="str">
        <f t="shared" si="18"/>
        <v/>
      </c>
      <c r="BI43" s="269" t="str">
        <f t="shared" si="18"/>
        <v/>
      </c>
      <c r="BJ43" s="269" t="str">
        <f t="shared" si="18"/>
        <v/>
      </c>
      <c r="BK43" s="269" t="str">
        <f t="shared" si="18"/>
        <v/>
      </c>
      <c r="BL43" s="269" t="str">
        <f t="shared" si="18"/>
        <v/>
      </c>
      <c r="BM43" s="175">
        <f t="shared" si="10"/>
        <v>0</v>
      </c>
      <c r="BN43" s="175">
        <f t="shared" si="19"/>
        <v>0</v>
      </c>
      <c r="BO43" s="335">
        <f t="shared" si="20"/>
        <v>0</v>
      </c>
      <c r="BP43" s="174" t="str">
        <f t="shared" si="11"/>
        <v/>
      </c>
      <c r="BQ43" s="174" t="str">
        <f t="shared" si="28"/>
        <v/>
      </c>
      <c r="BR43" s="174" t="str">
        <f t="shared" si="28"/>
        <v/>
      </c>
      <c r="BS43" s="174" t="str">
        <f t="shared" si="28"/>
        <v/>
      </c>
      <c r="BT43" s="174" t="str">
        <f t="shared" si="26"/>
        <v/>
      </c>
      <c r="BU43" s="174" t="str">
        <f t="shared" si="26"/>
        <v/>
      </c>
      <c r="BV43" s="174" t="str">
        <f t="shared" si="26"/>
        <v/>
      </c>
      <c r="BW43" s="174" t="str">
        <f t="shared" si="26"/>
        <v/>
      </c>
      <c r="BX43" s="174" t="str">
        <f t="shared" si="26"/>
        <v/>
      </c>
      <c r="BY43" s="174" t="str">
        <f t="shared" si="26"/>
        <v/>
      </c>
      <c r="BZ43" s="174" t="str">
        <f t="shared" si="26"/>
        <v/>
      </c>
      <c r="CA43" s="174" t="str">
        <f t="shared" si="26"/>
        <v/>
      </c>
      <c r="CB43" s="174" t="str">
        <f t="shared" si="26"/>
        <v/>
      </c>
      <c r="CC43" s="174">
        <f t="shared" si="21"/>
        <v>0</v>
      </c>
    </row>
    <row r="44" spans="1:81" s="174" customFormat="1" ht="23.15" customHeight="1">
      <c r="A44" s="265">
        <v>28</v>
      </c>
      <c r="B44" s="15"/>
      <c r="C44" s="143"/>
      <c r="D44" s="144"/>
      <c r="E44" s="145"/>
      <c r="F44" s="146"/>
      <c r="G44" s="147"/>
      <c r="H44" s="148"/>
      <c r="I44" s="148"/>
      <c r="J44" s="149"/>
      <c r="K44" s="150"/>
      <c r="L44" s="150"/>
      <c r="M44" s="150"/>
      <c r="N44" s="151"/>
      <c r="O44" s="97"/>
      <c r="P44" s="152"/>
      <c r="Q44" s="266" t="str">
        <f t="shared" si="13"/>
        <v/>
      </c>
      <c r="R44" s="267"/>
      <c r="S44" s="268"/>
      <c r="T44" s="268"/>
      <c r="U44" s="268"/>
      <c r="V44" s="245" t="str">
        <f t="shared" si="29"/>
        <v/>
      </c>
      <c r="W44" s="306" t="str">
        <f t="shared" si="27"/>
        <v/>
      </c>
      <c r="X44" s="245" t="str">
        <f t="shared" si="27"/>
        <v/>
      </c>
      <c r="Y44" s="306" t="str">
        <f t="shared" si="27"/>
        <v/>
      </c>
      <c r="Z44" s="245" t="str">
        <f t="shared" si="27"/>
        <v/>
      </c>
      <c r="AA44" s="306" t="str">
        <f t="shared" si="27"/>
        <v/>
      </c>
      <c r="AB44" s="245" t="str">
        <f t="shared" si="27"/>
        <v/>
      </c>
      <c r="AC44" s="306" t="str">
        <f t="shared" si="27"/>
        <v/>
      </c>
      <c r="AD44" s="245" t="str">
        <f t="shared" si="27"/>
        <v/>
      </c>
      <c r="AE44" s="306" t="str">
        <f t="shared" si="27"/>
        <v/>
      </c>
      <c r="AF44" s="245" t="str">
        <f t="shared" si="27"/>
        <v/>
      </c>
      <c r="AG44" s="306" t="str">
        <f t="shared" si="27"/>
        <v/>
      </c>
      <c r="AH44" s="297"/>
      <c r="AI44" s="269" t="str">
        <f t="shared" si="24"/>
        <v/>
      </c>
      <c r="AJ44" s="269" t="str">
        <f t="shared" si="24"/>
        <v/>
      </c>
      <c r="AK44" s="269" t="str">
        <f t="shared" si="24"/>
        <v/>
      </c>
      <c r="AL44" s="269" t="str">
        <f t="shared" si="24"/>
        <v/>
      </c>
      <c r="AM44" s="269" t="str">
        <f t="shared" si="24"/>
        <v/>
      </c>
      <c r="AN44" s="269" t="str">
        <f t="shared" si="24"/>
        <v/>
      </c>
      <c r="AO44" s="269" t="str">
        <f t="shared" si="24"/>
        <v/>
      </c>
      <c r="AP44" s="269" t="str">
        <f t="shared" si="24"/>
        <v/>
      </c>
      <c r="AQ44" s="269" t="str">
        <f t="shared" si="24"/>
        <v/>
      </c>
      <c r="AR44" s="269" t="str">
        <f t="shared" si="24"/>
        <v/>
      </c>
      <c r="AS44" s="269" t="str">
        <f t="shared" si="24"/>
        <v/>
      </c>
      <c r="AT44" s="269" t="str">
        <f t="shared" si="7"/>
        <v/>
      </c>
      <c r="AU44" s="174" t="str">
        <f t="shared" si="22"/>
        <v/>
      </c>
      <c r="AV44" s="239" t="str">
        <f t="shared" si="8"/>
        <v/>
      </c>
      <c r="AW44" s="239" t="str">
        <f t="shared" si="23"/>
        <v/>
      </c>
      <c r="AX44" s="114" t="str">
        <f>IF(AW44="","",IF(AND(H44="無",I44="有")*OR(①基本情報【名簿入力前に必須入力】!$D$4="幼稚園型認定こども園",①基本情報【名簿入力前に必須入力】!$D$4="保育所型認定こども園",①基本情報【名簿入力前に必須入力】!$D$4="地方裁量型認定こども園"),IF(AY44=4,4,5),AW44))</f>
        <v/>
      </c>
      <c r="AY44" s="239" t="str">
        <f t="shared" si="16"/>
        <v/>
      </c>
      <c r="AZ44" s="239" t="str">
        <f t="shared" si="25"/>
        <v/>
      </c>
      <c r="BA44" s="269" t="str">
        <f t="shared" si="18"/>
        <v/>
      </c>
      <c r="BB44" s="269" t="str">
        <f t="shared" si="18"/>
        <v/>
      </c>
      <c r="BC44" s="269" t="str">
        <f t="shared" si="18"/>
        <v/>
      </c>
      <c r="BD44" s="269" t="str">
        <f t="shared" si="18"/>
        <v/>
      </c>
      <c r="BE44" s="269" t="str">
        <f t="shared" si="18"/>
        <v/>
      </c>
      <c r="BF44" s="269" t="str">
        <f t="shared" si="18"/>
        <v/>
      </c>
      <c r="BG44" s="269" t="str">
        <f t="shared" si="18"/>
        <v/>
      </c>
      <c r="BH44" s="269" t="str">
        <f t="shared" si="18"/>
        <v/>
      </c>
      <c r="BI44" s="269" t="str">
        <f t="shared" si="18"/>
        <v/>
      </c>
      <c r="BJ44" s="269" t="str">
        <f t="shared" si="18"/>
        <v/>
      </c>
      <c r="BK44" s="269" t="str">
        <f t="shared" si="18"/>
        <v/>
      </c>
      <c r="BL44" s="269" t="str">
        <f t="shared" si="18"/>
        <v/>
      </c>
      <c r="BM44" s="175">
        <f t="shared" si="10"/>
        <v>0</v>
      </c>
      <c r="BN44" s="175">
        <f t="shared" si="19"/>
        <v>0</v>
      </c>
      <c r="BO44" s="335">
        <f t="shared" si="20"/>
        <v>0</v>
      </c>
      <c r="BP44" s="174" t="str">
        <f t="shared" si="11"/>
        <v/>
      </c>
      <c r="BQ44" s="174" t="str">
        <f t="shared" si="28"/>
        <v/>
      </c>
      <c r="BR44" s="174" t="str">
        <f t="shared" si="28"/>
        <v/>
      </c>
      <c r="BS44" s="174" t="str">
        <f t="shared" si="28"/>
        <v/>
      </c>
      <c r="BT44" s="174" t="str">
        <f t="shared" si="26"/>
        <v/>
      </c>
      <c r="BU44" s="174" t="str">
        <f t="shared" si="26"/>
        <v/>
      </c>
      <c r="BV44" s="174" t="str">
        <f t="shared" si="26"/>
        <v/>
      </c>
      <c r="BW44" s="174" t="str">
        <f t="shared" si="26"/>
        <v/>
      </c>
      <c r="BX44" s="174" t="str">
        <f t="shared" si="26"/>
        <v/>
      </c>
      <c r="BY44" s="174" t="str">
        <f t="shared" si="26"/>
        <v/>
      </c>
      <c r="BZ44" s="174" t="str">
        <f t="shared" si="26"/>
        <v/>
      </c>
      <c r="CA44" s="174" t="str">
        <f t="shared" si="26"/>
        <v/>
      </c>
      <c r="CB44" s="174" t="str">
        <f t="shared" si="26"/>
        <v/>
      </c>
      <c r="CC44" s="174">
        <f t="shared" si="21"/>
        <v>0</v>
      </c>
    </row>
    <row r="45" spans="1:81" s="174" customFormat="1" ht="23.15" customHeight="1">
      <c r="A45" s="265">
        <v>29</v>
      </c>
      <c r="B45" s="15"/>
      <c r="C45" s="143"/>
      <c r="D45" s="144"/>
      <c r="E45" s="145"/>
      <c r="F45" s="146"/>
      <c r="G45" s="147"/>
      <c r="H45" s="148"/>
      <c r="I45" s="148"/>
      <c r="J45" s="149"/>
      <c r="K45" s="150"/>
      <c r="L45" s="150"/>
      <c r="M45" s="150"/>
      <c r="N45" s="151"/>
      <c r="O45" s="97"/>
      <c r="P45" s="152"/>
      <c r="Q45" s="266" t="str">
        <f t="shared" si="13"/>
        <v/>
      </c>
      <c r="R45" s="267"/>
      <c r="S45" s="268"/>
      <c r="T45" s="268"/>
      <c r="U45" s="268"/>
      <c r="V45" s="245" t="str">
        <f t="shared" si="29"/>
        <v/>
      </c>
      <c r="W45" s="306" t="str">
        <f t="shared" si="27"/>
        <v/>
      </c>
      <c r="X45" s="245" t="str">
        <f t="shared" si="27"/>
        <v/>
      </c>
      <c r="Y45" s="306" t="str">
        <f t="shared" si="27"/>
        <v/>
      </c>
      <c r="Z45" s="245" t="str">
        <f t="shared" si="27"/>
        <v/>
      </c>
      <c r="AA45" s="306" t="str">
        <f t="shared" si="27"/>
        <v/>
      </c>
      <c r="AB45" s="245" t="str">
        <f t="shared" si="27"/>
        <v/>
      </c>
      <c r="AC45" s="306" t="str">
        <f t="shared" si="27"/>
        <v/>
      </c>
      <c r="AD45" s="245" t="str">
        <f t="shared" si="27"/>
        <v/>
      </c>
      <c r="AE45" s="306" t="str">
        <f t="shared" si="27"/>
        <v/>
      </c>
      <c r="AF45" s="245" t="str">
        <f t="shared" si="27"/>
        <v/>
      </c>
      <c r="AG45" s="306" t="str">
        <f t="shared" si="27"/>
        <v/>
      </c>
      <c r="AH45" s="297"/>
      <c r="AI45" s="269" t="str">
        <f t="shared" si="24"/>
        <v/>
      </c>
      <c r="AJ45" s="269" t="str">
        <f t="shared" si="24"/>
        <v/>
      </c>
      <c r="AK45" s="269" t="str">
        <f t="shared" si="24"/>
        <v/>
      </c>
      <c r="AL45" s="269" t="str">
        <f t="shared" si="24"/>
        <v/>
      </c>
      <c r="AM45" s="269" t="str">
        <f t="shared" si="24"/>
        <v/>
      </c>
      <c r="AN45" s="269" t="str">
        <f t="shared" si="24"/>
        <v/>
      </c>
      <c r="AO45" s="269" t="str">
        <f t="shared" si="24"/>
        <v/>
      </c>
      <c r="AP45" s="269" t="str">
        <f t="shared" si="24"/>
        <v/>
      </c>
      <c r="AQ45" s="269" t="str">
        <f t="shared" si="24"/>
        <v/>
      </c>
      <c r="AR45" s="269" t="str">
        <f t="shared" si="24"/>
        <v/>
      </c>
      <c r="AS45" s="269" t="str">
        <f t="shared" si="24"/>
        <v/>
      </c>
      <c r="AT45" s="269" t="str">
        <f t="shared" si="7"/>
        <v/>
      </c>
      <c r="AU45" s="174" t="str">
        <f t="shared" si="22"/>
        <v/>
      </c>
      <c r="AV45" s="239" t="str">
        <f t="shared" si="8"/>
        <v/>
      </c>
      <c r="AW45" s="239" t="str">
        <f t="shared" si="23"/>
        <v/>
      </c>
      <c r="AX45" s="114" t="str">
        <f>IF(AW45="","",IF(AND(H45="無",I45="有")*OR(①基本情報【名簿入力前に必須入力】!$D$4="幼稚園型認定こども園",①基本情報【名簿入力前に必須入力】!$D$4="保育所型認定こども園",①基本情報【名簿入力前に必須入力】!$D$4="地方裁量型認定こども園"),IF(AY45=4,4,5),AW45))</f>
        <v/>
      </c>
      <c r="AY45" s="239" t="str">
        <f t="shared" si="16"/>
        <v/>
      </c>
      <c r="AZ45" s="239" t="str">
        <f t="shared" si="25"/>
        <v/>
      </c>
      <c r="BA45" s="269" t="str">
        <f t="shared" si="18"/>
        <v/>
      </c>
      <c r="BB45" s="269" t="str">
        <f t="shared" si="18"/>
        <v/>
      </c>
      <c r="BC45" s="269" t="str">
        <f t="shared" si="18"/>
        <v/>
      </c>
      <c r="BD45" s="269" t="str">
        <f t="shared" si="18"/>
        <v/>
      </c>
      <c r="BE45" s="269" t="str">
        <f t="shared" si="18"/>
        <v/>
      </c>
      <c r="BF45" s="269" t="str">
        <f t="shared" si="18"/>
        <v/>
      </c>
      <c r="BG45" s="269" t="str">
        <f t="shared" si="18"/>
        <v/>
      </c>
      <c r="BH45" s="269" t="str">
        <f t="shared" si="18"/>
        <v/>
      </c>
      <c r="BI45" s="269" t="str">
        <f t="shared" si="18"/>
        <v/>
      </c>
      <c r="BJ45" s="269" t="str">
        <f t="shared" si="18"/>
        <v/>
      </c>
      <c r="BK45" s="269" t="str">
        <f t="shared" si="18"/>
        <v/>
      </c>
      <c r="BL45" s="269" t="str">
        <f t="shared" si="18"/>
        <v/>
      </c>
      <c r="BM45" s="175">
        <f t="shared" si="10"/>
        <v>0</v>
      </c>
      <c r="BN45" s="175">
        <f t="shared" si="19"/>
        <v>0</v>
      </c>
      <c r="BO45" s="335">
        <f t="shared" si="20"/>
        <v>0</v>
      </c>
      <c r="BP45" s="174" t="str">
        <f t="shared" si="11"/>
        <v/>
      </c>
      <c r="BQ45" s="174" t="str">
        <f t="shared" si="28"/>
        <v/>
      </c>
      <c r="BR45" s="174" t="str">
        <f t="shared" si="28"/>
        <v/>
      </c>
      <c r="BS45" s="174" t="str">
        <f t="shared" si="28"/>
        <v/>
      </c>
      <c r="BT45" s="174" t="str">
        <f t="shared" si="26"/>
        <v/>
      </c>
      <c r="BU45" s="174" t="str">
        <f t="shared" si="26"/>
        <v/>
      </c>
      <c r="BV45" s="174" t="str">
        <f t="shared" si="26"/>
        <v/>
      </c>
      <c r="BW45" s="174" t="str">
        <f t="shared" si="26"/>
        <v/>
      </c>
      <c r="BX45" s="174" t="str">
        <f t="shared" si="26"/>
        <v/>
      </c>
      <c r="BY45" s="174" t="str">
        <f t="shared" si="26"/>
        <v/>
      </c>
      <c r="BZ45" s="174" t="str">
        <f t="shared" si="26"/>
        <v/>
      </c>
      <c r="CA45" s="174" t="str">
        <f t="shared" si="26"/>
        <v/>
      </c>
      <c r="CB45" s="174" t="str">
        <f t="shared" si="26"/>
        <v/>
      </c>
      <c r="CC45" s="174">
        <f t="shared" si="21"/>
        <v>0</v>
      </c>
    </row>
    <row r="46" spans="1:81" s="174" customFormat="1" ht="23.15" customHeight="1">
      <c r="A46" s="265">
        <v>30</v>
      </c>
      <c r="B46" s="15"/>
      <c r="C46" s="143"/>
      <c r="D46" s="144"/>
      <c r="E46" s="145"/>
      <c r="F46" s="146"/>
      <c r="G46" s="147"/>
      <c r="H46" s="148"/>
      <c r="I46" s="148"/>
      <c r="J46" s="149"/>
      <c r="K46" s="150"/>
      <c r="L46" s="150"/>
      <c r="M46" s="150"/>
      <c r="N46" s="151"/>
      <c r="O46" s="97"/>
      <c r="P46" s="152"/>
      <c r="Q46" s="266" t="str">
        <f t="shared" si="13"/>
        <v/>
      </c>
      <c r="R46" s="267"/>
      <c r="S46" s="268"/>
      <c r="T46" s="268"/>
      <c r="U46" s="268"/>
      <c r="V46" s="245" t="str">
        <f t="shared" si="29"/>
        <v/>
      </c>
      <c r="W46" s="306" t="str">
        <f t="shared" si="27"/>
        <v/>
      </c>
      <c r="X46" s="245" t="str">
        <f t="shared" si="27"/>
        <v/>
      </c>
      <c r="Y46" s="306" t="str">
        <f t="shared" si="27"/>
        <v/>
      </c>
      <c r="Z46" s="245" t="str">
        <f t="shared" si="27"/>
        <v/>
      </c>
      <c r="AA46" s="306" t="str">
        <f t="shared" si="27"/>
        <v/>
      </c>
      <c r="AB46" s="245" t="str">
        <f t="shared" si="27"/>
        <v/>
      </c>
      <c r="AC46" s="306" t="str">
        <f t="shared" si="27"/>
        <v/>
      </c>
      <c r="AD46" s="245" t="str">
        <f t="shared" si="27"/>
        <v/>
      </c>
      <c r="AE46" s="306" t="str">
        <f t="shared" si="27"/>
        <v/>
      </c>
      <c r="AF46" s="245" t="str">
        <f t="shared" si="27"/>
        <v/>
      </c>
      <c r="AG46" s="306" t="str">
        <f t="shared" si="27"/>
        <v/>
      </c>
      <c r="AH46" s="297"/>
      <c r="AI46" s="269" t="str">
        <f t="shared" si="24"/>
        <v/>
      </c>
      <c r="AJ46" s="269" t="str">
        <f t="shared" si="24"/>
        <v/>
      </c>
      <c r="AK46" s="269" t="str">
        <f t="shared" si="24"/>
        <v/>
      </c>
      <c r="AL46" s="269" t="str">
        <f t="shared" si="24"/>
        <v/>
      </c>
      <c r="AM46" s="269" t="str">
        <f t="shared" si="24"/>
        <v/>
      </c>
      <c r="AN46" s="269" t="str">
        <f t="shared" si="24"/>
        <v/>
      </c>
      <c r="AO46" s="269" t="str">
        <f t="shared" si="24"/>
        <v/>
      </c>
      <c r="AP46" s="269" t="str">
        <f t="shared" si="24"/>
        <v/>
      </c>
      <c r="AQ46" s="269" t="str">
        <f t="shared" si="24"/>
        <v/>
      </c>
      <c r="AR46" s="269" t="str">
        <f t="shared" si="24"/>
        <v/>
      </c>
      <c r="AS46" s="269" t="str">
        <f t="shared" si="24"/>
        <v/>
      </c>
      <c r="AT46" s="269" t="str">
        <f t="shared" si="7"/>
        <v/>
      </c>
      <c r="AU46" s="174" t="str">
        <f t="shared" si="22"/>
        <v/>
      </c>
      <c r="AV46" s="239" t="str">
        <f t="shared" si="8"/>
        <v/>
      </c>
      <c r="AW46" s="239" t="str">
        <f t="shared" si="23"/>
        <v/>
      </c>
      <c r="AX46" s="114" t="str">
        <f>IF(AW46="","",IF(AND(H46="無",I46="有")*OR(①基本情報【名簿入力前に必須入力】!$D$4="幼稚園型認定こども園",①基本情報【名簿入力前に必須入力】!$D$4="保育所型認定こども園",①基本情報【名簿入力前に必須入力】!$D$4="地方裁量型認定こども園"),IF(AY46=4,4,5),AW46))</f>
        <v/>
      </c>
      <c r="AY46" s="239" t="str">
        <f t="shared" si="16"/>
        <v/>
      </c>
      <c r="AZ46" s="239" t="str">
        <f t="shared" si="25"/>
        <v/>
      </c>
      <c r="BA46" s="269" t="str">
        <f t="shared" si="18"/>
        <v/>
      </c>
      <c r="BB46" s="269" t="str">
        <f t="shared" si="18"/>
        <v/>
      </c>
      <c r="BC46" s="269" t="str">
        <f t="shared" si="18"/>
        <v/>
      </c>
      <c r="BD46" s="269" t="str">
        <f t="shared" si="18"/>
        <v/>
      </c>
      <c r="BE46" s="269" t="str">
        <f t="shared" si="18"/>
        <v/>
      </c>
      <c r="BF46" s="269" t="str">
        <f t="shared" si="18"/>
        <v/>
      </c>
      <c r="BG46" s="269" t="str">
        <f t="shared" si="18"/>
        <v/>
      </c>
      <c r="BH46" s="269" t="str">
        <f t="shared" si="18"/>
        <v/>
      </c>
      <c r="BI46" s="269" t="str">
        <f t="shared" si="18"/>
        <v/>
      </c>
      <c r="BJ46" s="269" t="str">
        <f t="shared" si="18"/>
        <v/>
      </c>
      <c r="BK46" s="269" t="str">
        <f t="shared" si="18"/>
        <v/>
      </c>
      <c r="BL46" s="269" t="str">
        <f t="shared" si="18"/>
        <v/>
      </c>
      <c r="BM46" s="175">
        <f t="shared" si="10"/>
        <v>0</v>
      </c>
      <c r="BN46" s="175">
        <f t="shared" si="19"/>
        <v>0</v>
      </c>
      <c r="BO46" s="335">
        <f t="shared" si="20"/>
        <v>0</v>
      </c>
      <c r="BP46" s="174" t="str">
        <f t="shared" si="11"/>
        <v/>
      </c>
      <c r="BQ46" s="174" t="str">
        <f t="shared" si="28"/>
        <v/>
      </c>
      <c r="BR46" s="174" t="str">
        <f t="shared" si="28"/>
        <v/>
      </c>
      <c r="BS46" s="174" t="str">
        <f t="shared" si="28"/>
        <v/>
      </c>
      <c r="BT46" s="174" t="str">
        <f t="shared" si="26"/>
        <v/>
      </c>
      <c r="BU46" s="174" t="str">
        <f t="shared" si="26"/>
        <v/>
      </c>
      <c r="BV46" s="174" t="str">
        <f t="shared" si="26"/>
        <v/>
      </c>
      <c r="BW46" s="174" t="str">
        <f t="shared" si="26"/>
        <v/>
      </c>
      <c r="BX46" s="174" t="str">
        <f t="shared" si="26"/>
        <v/>
      </c>
      <c r="BY46" s="174" t="str">
        <f t="shared" si="26"/>
        <v/>
      </c>
      <c r="BZ46" s="174" t="str">
        <f t="shared" si="26"/>
        <v/>
      </c>
      <c r="CA46" s="174" t="str">
        <f t="shared" si="26"/>
        <v/>
      </c>
      <c r="CB46" s="174" t="str">
        <f t="shared" si="26"/>
        <v/>
      </c>
      <c r="CC46" s="174">
        <f t="shared" si="21"/>
        <v>0</v>
      </c>
    </row>
    <row r="47" spans="1:81" s="174" customFormat="1" ht="23.15" customHeight="1">
      <c r="A47" s="265">
        <v>31</v>
      </c>
      <c r="B47" s="15"/>
      <c r="C47" s="143"/>
      <c r="D47" s="144"/>
      <c r="E47" s="145"/>
      <c r="F47" s="146"/>
      <c r="G47" s="147"/>
      <c r="H47" s="148"/>
      <c r="I47" s="148"/>
      <c r="J47" s="149"/>
      <c r="K47" s="150"/>
      <c r="L47" s="150"/>
      <c r="M47" s="150"/>
      <c r="N47" s="151"/>
      <c r="O47" s="97"/>
      <c r="P47" s="152"/>
      <c r="Q47" s="266" t="str">
        <f t="shared" si="13"/>
        <v/>
      </c>
      <c r="R47" s="267"/>
      <c r="S47" s="268"/>
      <c r="T47" s="268"/>
      <c r="U47" s="268"/>
      <c r="V47" s="245" t="str">
        <f t="shared" si="29"/>
        <v/>
      </c>
      <c r="W47" s="306" t="str">
        <f t="shared" si="27"/>
        <v/>
      </c>
      <c r="X47" s="245" t="str">
        <f t="shared" si="27"/>
        <v/>
      </c>
      <c r="Y47" s="306" t="str">
        <f t="shared" si="27"/>
        <v/>
      </c>
      <c r="Z47" s="245" t="str">
        <f t="shared" si="27"/>
        <v/>
      </c>
      <c r="AA47" s="306" t="str">
        <f t="shared" si="27"/>
        <v/>
      </c>
      <c r="AB47" s="245" t="str">
        <f t="shared" si="27"/>
        <v/>
      </c>
      <c r="AC47" s="306" t="str">
        <f t="shared" si="27"/>
        <v/>
      </c>
      <c r="AD47" s="245" t="str">
        <f t="shared" si="27"/>
        <v/>
      </c>
      <c r="AE47" s="306" t="str">
        <f t="shared" si="27"/>
        <v/>
      </c>
      <c r="AF47" s="245" t="str">
        <f t="shared" si="27"/>
        <v/>
      </c>
      <c r="AG47" s="306" t="str">
        <f t="shared" si="27"/>
        <v/>
      </c>
      <c r="AH47" s="297"/>
      <c r="AI47" s="269" t="str">
        <f t="shared" si="24"/>
        <v/>
      </c>
      <c r="AJ47" s="269" t="str">
        <f t="shared" si="24"/>
        <v/>
      </c>
      <c r="AK47" s="269" t="str">
        <f t="shared" si="24"/>
        <v/>
      </c>
      <c r="AL47" s="269" t="str">
        <f t="shared" si="24"/>
        <v/>
      </c>
      <c r="AM47" s="269" t="str">
        <f t="shared" si="24"/>
        <v/>
      </c>
      <c r="AN47" s="269" t="str">
        <f t="shared" si="24"/>
        <v/>
      </c>
      <c r="AO47" s="269" t="str">
        <f t="shared" si="24"/>
        <v/>
      </c>
      <c r="AP47" s="269" t="str">
        <f t="shared" si="24"/>
        <v/>
      </c>
      <c r="AQ47" s="269" t="str">
        <f t="shared" si="24"/>
        <v/>
      </c>
      <c r="AR47" s="269" t="str">
        <f t="shared" si="24"/>
        <v/>
      </c>
      <c r="AS47" s="269" t="str">
        <f t="shared" si="24"/>
        <v/>
      </c>
      <c r="AT47" s="269" t="str">
        <f t="shared" si="7"/>
        <v/>
      </c>
      <c r="AU47" s="174" t="str">
        <f t="shared" si="22"/>
        <v/>
      </c>
      <c r="AV47" s="239" t="str">
        <f t="shared" si="8"/>
        <v/>
      </c>
      <c r="AW47" s="239" t="str">
        <f t="shared" si="23"/>
        <v/>
      </c>
      <c r="AX47" s="114" t="str">
        <f>IF(AW47="","",IF(AND(H47="無",I47="有")*OR(①基本情報【名簿入力前に必須入力】!$D$4="幼稚園型認定こども園",①基本情報【名簿入力前に必須入力】!$D$4="保育所型認定こども園",①基本情報【名簿入力前に必須入力】!$D$4="地方裁量型認定こども園"),IF(AY47=4,4,5),AW47))</f>
        <v/>
      </c>
      <c r="AY47" s="239" t="str">
        <f t="shared" si="16"/>
        <v/>
      </c>
      <c r="AZ47" s="239" t="str">
        <f t="shared" si="25"/>
        <v/>
      </c>
      <c r="BA47" s="269" t="str">
        <f t="shared" si="18"/>
        <v/>
      </c>
      <c r="BB47" s="269" t="str">
        <f t="shared" si="18"/>
        <v/>
      </c>
      <c r="BC47" s="269" t="str">
        <f t="shared" si="18"/>
        <v/>
      </c>
      <c r="BD47" s="269" t="str">
        <f t="shared" si="18"/>
        <v/>
      </c>
      <c r="BE47" s="269" t="str">
        <f t="shared" si="18"/>
        <v/>
      </c>
      <c r="BF47" s="269" t="str">
        <f t="shared" si="18"/>
        <v/>
      </c>
      <c r="BG47" s="269" t="str">
        <f t="shared" si="18"/>
        <v/>
      </c>
      <c r="BH47" s="269" t="str">
        <f t="shared" si="18"/>
        <v/>
      </c>
      <c r="BI47" s="269" t="str">
        <f t="shared" si="18"/>
        <v/>
      </c>
      <c r="BJ47" s="269" t="str">
        <f t="shared" si="18"/>
        <v/>
      </c>
      <c r="BK47" s="269" t="str">
        <f t="shared" si="18"/>
        <v/>
      </c>
      <c r="BL47" s="269" t="str">
        <f t="shared" si="18"/>
        <v/>
      </c>
      <c r="BM47" s="175">
        <f t="shared" si="10"/>
        <v>0</v>
      </c>
      <c r="BN47" s="175">
        <f t="shared" si="19"/>
        <v>0</v>
      </c>
      <c r="BO47" s="335">
        <f t="shared" si="20"/>
        <v>0</v>
      </c>
      <c r="BP47" s="174" t="str">
        <f t="shared" si="11"/>
        <v/>
      </c>
      <c r="BQ47" s="174" t="str">
        <f t="shared" si="28"/>
        <v/>
      </c>
      <c r="BR47" s="174" t="str">
        <f t="shared" si="28"/>
        <v/>
      </c>
      <c r="BS47" s="174" t="str">
        <f t="shared" si="28"/>
        <v/>
      </c>
      <c r="BT47" s="174" t="str">
        <f t="shared" si="26"/>
        <v/>
      </c>
      <c r="BU47" s="174" t="str">
        <f t="shared" si="26"/>
        <v/>
      </c>
      <c r="BV47" s="174" t="str">
        <f t="shared" si="26"/>
        <v/>
      </c>
      <c r="BW47" s="174" t="str">
        <f t="shared" si="26"/>
        <v/>
      </c>
      <c r="BX47" s="174" t="str">
        <f t="shared" si="26"/>
        <v/>
      </c>
      <c r="BY47" s="174" t="str">
        <f t="shared" si="26"/>
        <v/>
      </c>
      <c r="BZ47" s="174" t="str">
        <f t="shared" si="26"/>
        <v/>
      </c>
      <c r="CA47" s="174" t="str">
        <f t="shared" si="26"/>
        <v/>
      </c>
      <c r="CB47" s="174" t="str">
        <f t="shared" si="26"/>
        <v/>
      </c>
      <c r="CC47" s="174">
        <f t="shared" si="21"/>
        <v>0</v>
      </c>
    </row>
    <row r="48" spans="1:81" s="174" customFormat="1" ht="23.15" customHeight="1">
      <c r="A48" s="265">
        <v>32</v>
      </c>
      <c r="B48" s="15"/>
      <c r="C48" s="143"/>
      <c r="D48" s="144"/>
      <c r="E48" s="145"/>
      <c r="F48" s="146"/>
      <c r="G48" s="147"/>
      <c r="H48" s="148"/>
      <c r="I48" s="148"/>
      <c r="J48" s="149"/>
      <c r="K48" s="150"/>
      <c r="L48" s="150"/>
      <c r="M48" s="150"/>
      <c r="N48" s="151"/>
      <c r="O48" s="97"/>
      <c r="P48" s="152"/>
      <c r="Q48" s="266" t="str">
        <f t="shared" si="13"/>
        <v/>
      </c>
      <c r="R48" s="267"/>
      <c r="S48" s="268"/>
      <c r="T48" s="268"/>
      <c r="U48" s="268"/>
      <c r="V48" s="245" t="str">
        <f t="shared" si="29"/>
        <v/>
      </c>
      <c r="W48" s="306" t="str">
        <f t="shared" si="27"/>
        <v/>
      </c>
      <c r="X48" s="245" t="str">
        <f t="shared" si="27"/>
        <v/>
      </c>
      <c r="Y48" s="306" t="str">
        <f t="shared" si="27"/>
        <v/>
      </c>
      <c r="Z48" s="245" t="str">
        <f t="shared" si="27"/>
        <v/>
      </c>
      <c r="AA48" s="306" t="str">
        <f t="shared" si="27"/>
        <v/>
      </c>
      <c r="AB48" s="245" t="str">
        <f t="shared" si="27"/>
        <v/>
      </c>
      <c r="AC48" s="306" t="str">
        <f t="shared" si="27"/>
        <v/>
      </c>
      <c r="AD48" s="245" t="str">
        <f t="shared" si="27"/>
        <v/>
      </c>
      <c r="AE48" s="306" t="str">
        <f t="shared" si="27"/>
        <v/>
      </c>
      <c r="AF48" s="245" t="str">
        <f t="shared" si="27"/>
        <v/>
      </c>
      <c r="AG48" s="306" t="str">
        <f t="shared" si="27"/>
        <v/>
      </c>
      <c r="AH48" s="297"/>
      <c r="AI48" s="269" t="str">
        <f t="shared" si="24"/>
        <v/>
      </c>
      <c r="AJ48" s="269" t="str">
        <f t="shared" si="24"/>
        <v/>
      </c>
      <c r="AK48" s="269" t="str">
        <f t="shared" si="24"/>
        <v/>
      </c>
      <c r="AL48" s="269" t="str">
        <f t="shared" si="24"/>
        <v/>
      </c>
      <c r="AM48" s="269" t="str">
        <f t="shared" si="24"/>
        <v/>
      </c>
      <c r="AN48" s="269" t="str">
        <f t="shared" si="24"/>
        <v/>
      </c>
      <c r="AO48" s="269" t="str">
        <f t="shared" si="24"/>
        <v/>
      </c>
      <c r="AP48" s="269" t="str">
        <f t="shared" si="24"/>
        <v/>
      </c>
      <c r="AQ48" s="269" t="str">
        <f t="shared" si="24"/>
        <v/>
      </c>
      <c r="AR48" s="269" t="str">
        <f t="shared" si="24"/>
        <v/>
      </c>
      <c r="AS48" s="269" t="str">
        <f t="shared" si="24"/>
        <v/>
      </c>
      <c r="AT48" s="269" t="str">
        <f t="shared" si="7"/>
        <v/>
      </c>
      <c r="AU48" s="174" t="str">
        <f t="shared" si="22"/>
        <v/>
      </c>
      <c r="AV48" s="239" t="str">
        <f t="shared" si="8"/>
        <v/>
      </c>
      <c r="AW48" s="239" t="str">
        <f t="shared" si="23"/>
        <v/>
      </c>
      <c r="AX48" s="114" t="str">
        <f>IF(AW48="","",IF(AND(H48="無",I48="有")*OR(①基本情報【名簿入力前に必須入力】!$D$4="幼稚園型認定こども園",①基本情報【名簿入力前に必須入力】!$D$4="保育所型認定こども園",①基本情報【名簿入力前に必須入力】!$D$4="地方裁量型認定こども園"),IF(AY48=4,4,5),AW48))</f>
        <v/>
      </c>
      <c r="AY48" s="239" t="str">
        <f t="shared" si="16"/>
        <v/>
      </c>
      <c r="AZ48" s="239" t="str">
        <f t="shared" si="25"/>
        <v/>
      </c>
      <c r="BA48" s="269" t="str">
        <f t="shared" si="18"/>
        <v/>
      </c>
      <c r="BB48" s="269" t="str">
        <f t="shared" si="18"/>
        <v/>
      </c>
      <c r="BC48" s="269" t="str">
        <f t="shared" si="18"/>
        <v/>
      </c>
      <c r="BD48" s="269" t="str">
        <f t="shared" si="18"/>
        <v/>
      </c>
      <c r="BE48" s="269" t="str">
        <f t="shared" si="18"/>
        <v/>
      </c>
      <c r="BF48" s="269" t="str">
        <f t="shared" si="18"/>
        <v/>
      </c>
      <c r="BG48" s="269" t="str">
        <f t="shared" si="18"/>
        <v/>
      </c>
      <c r="BH48" s="269" t="str">
        <f t="shared" si="18"/>
        <v/>
      </c>
      <c r="BI48" s="269" t="str">
        <f t="shared" si="18"/>
        <v/>
      </c>
      <c r="BJ48" s="269" t="str">
        <f t="shared" si="18"/>
        <v/>
      </c>
      <c r="BK48" s="269" t="str">
        <f t="shared" si="18"/>
        <v/>
      </c>
      <c r="BL48" s="269" t="str">
        <f t="shared" si="18"/>
        <v/>
      </c>
      <c r="BM48" s="175">
        <f t="shared" si="10"/>
        <v>0</v>
      </c>
      <c r="BN48" s="175">
        <f t="shared" si="19"/>
        <v>0</v>
      </c>
      <c r="BO48" s="335">
        <f t="shared" si="20"/>
        <v>0</v>
      </c>
      <c r="BP48" s="174" t="str">
        <f t="shared" si="11"/>
        <v/>
      </c>
      <c r="BQ48" s="174" t="str">
        <f t="shared" si="28"/>
        <v/>
      </c>
      <c r="BR48" s="174" t="str">
        <f t="shared" si="28"/>
        <v/>
      </c>
      <c r="BS48" s="174" t="str">
        <f t="shared" si="28"/>
        <v/>
      </c>
      <c r="BT48" s="174" t="str">
        <f t="shared" si="26"/>
        <v/>
      </c>
      <c r="BU48" s="174" t="str">
        <f t="shared" si="26"/>
        <v/>
      </c>
      <c r="BV48" s="174" t="str">
        <f t="shared" si="26"/>
        <v/>
      </c>
      <c r="BW48" s="174" t="str">
        <f t="shared" si="26"/>
        <v/>
      </c>
      <c r="BX48" s="174" t="str">
        <f t="shared" si="26"/>
        <v/>
      </c>
      <c r="BY48" s="174" t="str">
        <f t="shared" si="26"/>
        <v/>
      </c>
      <c r="BZ48" s="174" t="str">
        <f t="shared" si="26"/>
        <v/>
      </c>
      <c r="CA48" s="174" t="str">
        <f t="shared" si="26"/>
        <v/>
      </c>
      <c r="CB48" s="174" t="str">
        <f t="shared" si="26"/>
        <v/>
      </c>
      <c r="CC48" s="174">
        <f t="shared" si="21"/>
        <v>0</v>
      </c>
    </row>
    <row r="49" spans="1:81" s="174" customFormat="1" ht="23.15" customHeight="1">
      <c r="A49" s="265">
        <v>33</v>
      </c>
      <c r="B49" s="15"/>
      <c r="C49" s="143"/>
      <c r="D49" s="144"/>
      <c r="E49" s="145"/>
      <c r="F49" s="146"/>
      <c r="G49" s="147"/>
      <c r="H49" s="148"/>
      <c r="I49" s="148"/>
      <c r="J49" s="149"/>
      <c r="K49" s="150"/>
      <c r="L49" s="150"/>
      <c r="M49" s="150"/>
      <c r="N49" s="151"/>
      <c r="O49" s="97"/>
      <c r="P49" s="152"/>
      <c r="Q49" s="266" t="str">
        <f t="shared" si="13"/>
        <v/>
      </c>
      <c r="R49" s="267"/>
      <c r="S49" s="268"/>
      <c r="T49" s="268"/>
      <c r="U49" s="268"/>
      <c r="V49" s="245" t="str">
        <f t="shared" si="29"/>
        <v/>
      </c>
      <c r="W49" s="306" t="str">
        <f t="shared" si="27"/>
        <v/>
      </c>
      <c r="X49" s="245" t="str">
        <f t="shared" si="27"/>
        <v/>
      </c>
      <c r="Y49" s="306" t="str">
        <f t="shared" si="27"/>
        <v/>
      </c>
      <c r="Z49" s="245" t="str">
        <f t="shared" si="27"/>
        <v/>
      </c>
      <c r="AA49" s="306" t="str">
        <f t="shared" si="27"/>
        <v/>
      </c>
      <c r="AB49" s="245" t="str">
        <f t="shared" si="27"/>
        <v/>
      </c>
      <c r="AC49" s="306" t="str">
        <f t="shared" si="27"/>
        <v/>
      </c>
      <c r="AD49" s="245" t="str">
        <f t="shared" si="27"/>
        <v/>
      </c>
      <c r="AE49" s="306" t="str">
        <f t="shared" si="27"/>
        <v/>
      </c>
      <c r="AF49" s="245" t="str">
        <f t="shared" si="27"/>
        <v/>
      </c>
      <c r="AG49" s="306" t="str">
        <f t="shared" si="27"/>
        <v/>
      </c>
      <c r="AH49" s="297"/>
      <c r="AI49" s="269" t="str">
        <f t="shared" si="24"/>
        <v/>
      </c>
      <c r="AJ49" s="269" t="str">
        <f t="shared" si="24"/>
        <v/>
      </c>
      <c r="AK49" s="269" t="str">
        <f t="shared" si="24"/>
        <v/>
      </c>
      <c r="AL49" s="269" t="str">
        <f t="shared" si="24"/>
        <v/>
      </c>
      <c r="AM49" s="269" t="str">
        <f t="shared" si="24"/>
        <v/>
      </c>
      <c r="AN49" s="269" t="str">
        <f t="shared" si="24"/>
        <v/>
      </c>
      <c r="AO49" s="269" t="str">
        <f t="shared" si="24"/>
        <v/>
      </c>
      <c r="AP49" s="269" t="str">
        <f t="shared" si="24"/>
        <v/>
      </c>
      <c r="AQ49" s="269" t="str">
        <f t="shared" si="24"/>
        <v/>
      </c>
      <c r="AR49" s="269" t="str">
        <f t="shared" si="24"/>
        <v/>
      </c>
      <c r="AS49" s="269" t="str">
        <f t="shared" si="24"/>
        <v/>
      </c>
      <c r="AT49" s="269" t="str">
        <f t="shared" si="7"/>
        <v/>
      </c>
      <c r="AU49" s="174" t="str">
        <f t="shared" si="22"/>
        <v/>
      </c>
      <c r="AV49" s="239" t="str">
        <f t="shared" si="8"/>
        <v/>
      </c>
      <c r="AW49" s="239" t="str">
        <f t="shared" si="23"/>
        <v/>
      </c>
      <c r="AX49" s="114" t="str">
        <f>IF(AW49="","",IF(AND(H49="無",I49="有")*OR(①基本情報【名簿入力前に必須入力】!$D$4="幼稚園型認定こども園",①基本情報【名簿入力前に必須入力】!$D$4="保育所型認定こども園",①基本情報【名簿入力前に必須入力】!$D$4="地方裁量型認定こども園"),IF(AY49=4,4,5),AW49))</f>
        <v/>
      </c>
      <c r="AY49" s="239" t="str">
        <f t="shared" si="16"/>
        <v/>
      </c>
      <c r="AZ49" s="239" t="str">
        <f t="shared" si="25"/>
        <v/>
      </c>
      <c r="BA49" s="269" t="str">
        <f t="shared" si="18"/>
        <v/>
      </c>
      <c r="BB49" s="269" t="str">
        <f t="shared" si="18"/>
        <v/>
      </c>
      <c r="BC49" s="269" t="str">
        <f t="shared" si="18"/>
        <v/>
      </c>
      <c r="BD49" s="269" t="str">
        <f t="shared" si="18"/>
        <v/>
      </c>
      <c r="BE49" s="269" t="str">
        <f t="shared" si="18"/>
        <v/>
      </c>
      <c r="BF49" s="269" t="str">
        <f t="shared" si="18"/>
        <v/>
      </c>
      <c r="BG49" s="269" t="str">
        <f t="shared" si="18"/>
        <v/>
      </c>
      <c r="BH49" s="269" t="str">
        <f t="shared" si="18"/>
        <v/>
      </c>
      <c r="BI49" s="269" t="str">
        <f t="shared" si="18"/>
        <v/>
      </c>
      <c r="BJ49" s="269" t="str">
        <f t="shared" si="18"/>
        <v/>
      </c>
      <c r="BK49" s="269" t="str">
        <f t="shared" si="18"/>
        <v/>
      </c>
      <c r="BL49" s="269" t="str">
        <f t="shared" si="18"/>
        <v/>
      </c>
      <c r="BM49" s="175">
        <f t="shared" si="10"/>
        <v>0</v>
      </c>
      <c r="BN49" s="175">
        <f t="shared" si="19"/>
        <v>0</v>
      </c>
      <c r="BO49" s="335">
        <f t="shared" si="20"/>
        <v>0</v>
      </c>
      <c r="BP49" s="174" t="str">
        <f t="shared" si="11"/>
        <v/>
      </c>
      <c r="BQ49" s="174" t="str">
        <f t="shared" si="28"/>
        <v/>
      </c>
      <c r="BR49" s="174" t="str">
        <f t="shared" si="28"/>
        <v/>
      </c>
      <c r="BS49" s="174" t="str">
        <f t="shared" si="28"/>
        <v/>
      </c>
      <c r="BT49" s="174" t="str">
        <f t="shared" si="26"/>
        <v/>
      </c>
      <c r="BU49" s="174" t="str">
        <f t="shared" si="26"/>
        <v/>
      </c>
      <c r="BV49" s="174" t="str">
        <f t="shared" si="26"/>
        <v/>
      </c>
      <c r="BW49" s="174" t="str">
        <f t="shared" si="26"/>
        <v/>
      </c>
      <c r="BX49" s="174" t="str">
        <f t="shared" si="26"/>
        <v/>
      </c>
      <c r="BY49" s="174" t="str">
        <f t="shared" si="26"/>
        <v/>
      </c>
      <c r="BZ49" s="174" t="str">
        <f t="shared" si="26"/>
        <v/>
      </c>
      <c r="CA49" s="174" t="str">
        <f t="shared" si="26"/>
        <v/>
      </c>
      <c r="CB49" s="174" t="str">
        <f t="shared" si="26"/>
        <v/>
      </c>
      <c r="CC49" s="174">
        <f t="shared" si="21"/>
        <v>0</v>
      </c>
    </row>
    <row r="50" spans="1:81" s="174" customFormat="1" ht="23.15" customHeight="1">
      <c r="A50" s="265">
        <v>34</v>
      </c>
      <c r="B50" s="15"/>
      <c r="C50" s="143"/>
      <c r="D50" s="144"/>
      <c r="E50" s="145"/>
      <c r="F50" s="146"/>
      <c r="G50" s="147"/>
      <c r="H50" s="148"/>
      <c r="I50" s="148"/>
      <c r="J50" s="149"/>
      <c r="K50" s="150"/>
      <c r="L50" s="150"/>
      <c r="M50" s="150"/>
      <c r="N50" s="151"/>
      <c r="O50" s="97"/>
      <c r="P50" s="152"/>
      <c r="Q50" s="266" t="str">
        <f t="shared" si="13"/>
        <v/>
      </c>
      <c r="R50" s="267"/>
      <c r="S50" s="268"/>
      <c r="T50" s="268"/>
      <c r="U50" s="268"/>
      <c r="V50" s="245" t="str">
        <f t="shared" si="29"/>
        <v/>
      </c>
      <c r="W50" s="306" t="str">
        <f t="shared" si="27"/>
        <v/>
      </c>
      <c r="X50" s="245" t="str">
        <f t="shared" si="27"/>
        <v/>
      </c>
      <c r="Y50" s="306" t="str">
        <f t="shared" si="27"/>
        <v/>
      </c>
      <c r="Z50" s="245" t="str">
        <f t="shared" si="27"/>
        <v/>
      </c>
      <c r="AA50" s="306" t="str">
        <f t="shared" si="27"/>
        <v/>
      </c>
      <c r="AB50" s="245" t="str">
        <f t="shared" si="27"/>
        <v/>
      </c>
      <c r="AC50" s="306" t="str">
        <f t="shared" si="27"/>
        <v/>
      </c>
      <c r="AD50" s="245" t="str">
        <f t="shared" si="27"/>
        <v/>
      </c>
      <c r="AE50" s="306" t="str">
        <f t="shared" si="27"/>
        <v/>
      </c>
      <c r="AF50" s="245" t="str">
        <f t="shared" si="27"/>
        <v/>
      </c>
      <c r="AG50" s="306" t="str">
        <f t="shared" si="27"/>
        <v/>
      </c>
      <c r="AH50" s="297"/>
      <c r="AI50" s="269" t="str">
        <f t="shared" ref="AI50:AS65" si="30">IF($AZ50="",IF($L50="","",IF(AI$15&gt;=$L50,IF($M50="",$AY50,IF(AI$15&gt;$M50,"",$AY50)),"")),IF(AND(AI$15&gt;=$L50,OR($M50&gt;=AI$15,$M50="")),$AZ50,""))</f>
        <v/>
      </c>
      <c r="AJ50" s="269" t="str">
        <f t="shared" si="30"/>
        <v/>
      </c>
      <c r="AK50" s="269" t="str">
        <f t="shared" si="30"/>
        <v/>
      </c>
      <c r="AL50" s="269" t="str">
        <f t="shared" si="30"/>
        <v/>
      </c>
      <c r="AM50" s="269" t="str">
        <f t="shared" si="30"/>
        <v/>
      </c>
      <c r="AN50" s="269" t="str">
        <f t="shared" si="30"/>
        <v/>
      </c>
      <c r="AO50" s="269" t="str">
        <f t="shared" si="30"/>
        <v/>
      </c>
      <c r="AP50" s="269" t="str">
        <f t="shared" si="30"/>
        <v/>
      </c>
      <c r="AQ50" s="269" t="str">
        <f t="shared" si="30"/>
        <v/>
      </c>
      <c r="AR50" s="269" t="str">
        <f t="shared" si="30"/>
        <v/>
      </c>
      <c r="AS50" s="269" t="str">
        <f t="shared" si="30"/>
        <v/>
      </c>
      <c r="AT50" s="269" t="str">
        <f t="shared" si="7"/>
        <v/>
      </c>
      <c r="AU50" s="174" t="str">
        <f t="shared" si="22"/>
        <v/>
      </c>
      <c r="AV50" s="239" t="str">
        <f t="shared" si="8"/>
        <v/>
      </c>
      <c r="AW50" s="239" t="str">
        <f t="shared" si="23"/>
        <v/>
      </c>
      <c r="AX50" s="114" t="str">
        <f>IF(AW50="","",IF(AND(H50="無",I50="有")*OR(①基本情報【名簿入力前に必須入力】!$D$4="幼稚園型認定こども園",①基本情報【名簿入力前に必須入力】!$D$4="保育所型認定こども園",①基本情報【名簿入力前に必須入力】!$D$4="地方裁量型認定こども園"),IF(AY50=4,4,5),AW50))</f>
        <v/>
      </c>
      <c r="AY50" s="239" t="str">
        <f t="shared" si="16"/>
        <v/>
      </c>
      <c r="AZ50" s="239" t="str">
        <f t="shared" si="25"/>
        <v/>
      </c>
      <c r="BA50" s="269" t="str">
        <f t="shared" si="18"/>
        <v/>
      </c>
      <c r="BB50" s="269" t="str">
        <f t="shared" si="18"/>
        <v/>
      </c>
      <c r="BC50" s="269" t="str">
        <f t="shared" si="18"/>
        <v/>
      </c>
      <c r="BD50" s="269" t="str">
        <f t="shared" si="18"/>
        <v/>
      </c>
      <c r="BE50" s="269" t="str">
        <f t="shared" si="18"/>
        <v/>
      </c>
      <c r="BF50" s="269" t="str">
        <f t="shared" si="18"/>
        <v/>
      </c>
      <c r="BG50" s="269" t="str">
        <f t="shared" si="18"/>
        <v/>
      </c>
      <c r="BH50" s="269" t="str">
        <f t="shared" si="18"/>
        <v/>
      </c>
      <c r="BI50" s="269" t="str">
        <f t="shared" si="18"/>
        <v/>
      </c>
      <c r="BJ50" s="269" t="str">
        <f t="shared" si="18"/>
        <v/>
      </c>
      <c r="BK50" s="269" t="str">
        <f t="shared" si="18"/>
        <v/>
      </c>
      <c r="BL50" s="269" t="str">
        <f t="shared" si="18"/>
        <v/>
      </c>
      <c r="BM50" s="175">
        <f t="shared" si="10"/>
        <v>0</v>
      </c>
      <c r="BN50" s="175">
        <f t="shared" si="19"/>
        <v>0</v>
      </c>
      <c r="BO50" s="335">
        <f t="shared" si="20"/>
        <v>0</v>
      </c>
      <c r="BP50" s="174" t="str">
        <f t="shared" si="11"/>
        <v/>
      </c>
      <c r="BQ50" s="174" t="str">
        <f t="shared" si="28"/>
        <v/>
      </c>
      <c r="BR50" s="174" t="str">
        <f t="shared" si="28"/>
        <v/>
      </c>
      <c r="BS50" s="174" t="str">
        <f t="shared" si="28"/>
        <v/>
      </c>
      <c r="BT50" s="174" t="str">
        <f t="shared" si="26"/>
        <v/>
      </c>
      <c r="BU50" s="174" t="str">
        <f t="shared" si="26"/>
        <v/>
      </c>
      <c r="BV50" s="174" t="str">
        <f t="shared" si="26"/>
        <v/>
      </c>
      <c r="BW50" s="174" t="str">
        <f t="shared" si="26"/>
        <v/>
      </c>
      <c r="BX50" s="174" t="str">
        <f t="shared" si="26"/>
        <v/>
      </c>
      <c r="BY50" s="174" t="str">
        <f t="shared" si="26"/>
        <v/>
      </c>
      <c r="BZ50" s="174" t="str">
        <f t="shared" si="26"/>
        <v/>
      </c>
      <c r="CA50" s="174" t="str">
        <f t="shared" si="26"/>
        <v/>
      </c>
      <c r="CB50" s="174" t="str">
        <f t="shared" si="26"/>
        <v/>
      </c>
      <c r="CC50" s="174">
        <f t="shared" si="21"/>
        <v>0</v>
      </c>
    </row>
    <row r="51" spans="1:81" s="174" customFormat="1" ht="23.15" customHeight="1">
      <c r="A51" s="265">
        <v>35</v>
      </c>
      <c r="B51" s="15"/>
      <c r="C51" s="143"/>
      <c r="D51" s="144"/>
      <c r="E51" s="145"/>
      <c r="F51" s="146"/>
      <c r="G51" s="147"/>
      <c r="H51" s="148"/>
      <c r="I51" s="148"/>
      <c r="J51" s="149"/>
      <c r="K51" s="150"/>
      <c r="L51" s="150"/>
      <c r="M51" s="150"/>
      <c r="N51" s="151"/>
      <c r="O51" s="97"/>
      <c r="P51" s="152"/>
      <c r="Q51" s="266" t="str">
        <f t="shared" si="13"/>
        <v/>
      </c>
      <c r="R51" s="267"/>
      <c r="S51" s="268"/>
      <c r="T51" s="268"/>
      <c r="U51" s="268"/>
      <c r="V51" s="245" t="str">
        <f t="shared" si="29"/>
        <v/>
      </c>
      <c r="W51" s="306" t="str">
        <f t="shared" si="27"/>
        <v/>
      </c>
      <c r="X51" s="245" t="str">
        <f t="shared" si="27"/>
        <v/>
      </c>
      <c r="Y51" s="306" t="str">
        <f t="shared" si="27"/>
        <v/>
      </c>
      <c r="Z51" s="245" t="str">
        <f t="shared" si="27"/>
        <v/>
      </c>
      <c r="AA51" s="306" t="str">
        <f t="shared" si="27"/>
        <v/>
      </c>
      <c r="AB51" s="245" t="str">
        <f t="shared" si="27"/>
        <v/>
      </c>
      <c r="AC51" s="306" t="str">
        <f t="shared" si="27"/>
        <v/>
      </c>
      <c r="AD51" s="245" t="str">
        <f t="shared" si="27"/>
        <v/>
      </c>
      <c r="AE51" s="306" t="str">
        <f t="shared" si="27"/>
        <v/>
      </c>
      <c r="AF51" s="245" t="str">
        <f t="shared" si="27"/>
        <v/>
      </c>
      <c r="AG51" s="306" t="str">
        <f t="shared" si="27"/>
        <v/>
      </c>
      <c r="AH51" s="297"/>
      <c r="AI51" s="269" t="str">
        <f t="shared" si="30"/>
        <v/>
      </c>
      <c r="AJ51" s="269" t="str">
        <f t="shared" si="30"/>
        <v/>
      </c>
      <c r="AK51" s="269" t="str">
        <f t="shared" si="30"/>
        <v/>
      </c>
      <c r="AL51" s="269" t="str">
        <f t="shared" si="30"/>
        <v/>
      </c>
      <c r="AM51" s="269" t="str">
        <f t="shared" si="30"/>
        <v/>
      </c>
      <c r="AN51" s="269" t="str">
        <f t="shared" si="30"/>
        <v/>
      </c>
      <c r="AO51" s="269" t="str">
        <f t="shared" si="30"/>
        <v/>
      </c>
      <c r="AP51" s="269" t="str">
        <f t="shared" si="30"/>
        <v/>
      </c>
      <c r="AQ51" s="269" t="str">
        <f t="shared" si="30"/>
        <v/>
      </c>
      <c r="AR51" s="269" t="str">
        <f t="shared" si="30"/>
        <v/>
      </c>
      <c r="AS51" s="269" t="str">
        <f t="shared" si="30"/>
        <v/>
      </c>
      <c r="AT51" s="269" t="str">
        <f t="shared" si="7"/>
        <v/>
      </c>
      <c r="AU51" s="174" t="str">
        <f t="shared" si="22"/>
        <v/>
      </c>
      <c r="AV51" s="239" t="str">
        <f t="shared" si="8"/>
        <v/>
      </c>
      <c r="AW51" s="239" t="str">
        <f t="shared" si="23"/>
        <v/>
      </c>
      <c r="AX51" s="114" t="str">
        <f>IF(AW51="","",IF(AND(H51="無",I51="有")*OR(①基本情報【名簿入力前に必須入力】!$D$4="幼稚園型認定こども園",①基本情報【名簿入力前に必須入力】!$D$4="保育所型認定こども園",①基本情報【名簿入力前に必須入力】!$D$4="地方裁量型認定こども園"),IF(AY51=4,4,5),AW51))</f>
        <v/>
      </c>
      <c r="AY51" s="239" t="str">
        <f t="shared" si="16"/>
        <v/>
      </c>
      <c r="AZ51" s="239" t="str">
        <f t="shared" si="25"/>
        <v/>
      </c>
      <c r="BA51" s="269" t="str">
        <f t="shared" si="18"/>
        <v/>
      </c>
      <c r="BB51" s="269" t="str">
        <f t="shared" si="18"/>
        <v/>
      </c>
      <c r="BC51" s="269" t="str">
        <f t="shared" si="18"/>
        <v/>
      </c>
      <c r="BD51" s="269" t="str">
        <f t="shared" si="18"/>
        <v/>
      </c>
      <c r="BE51" s="269" t="str">
        <f t="shared" si="18"/>
        <v/>
      </c>
      <c r="BF51" s="269" t="str">
        <f t="shared" si="18"/>
        <v/>
      </c>
      <c r="BG51" s="269" t="str">
        <f t="shared" si="18"/>
        <v/>
      </c>
      <c r="BH51" s="269" t="str">
        <f t="shared" si="18"/>
        <v/>
      </c>
      <c r="BI51" s="269" t="str">
        <f t="shared" si="18"/>
        <v/>
      </c>
      <c r="BJ51" s="269" t="str">
        <f t="shared" si="18"/>
        <v/>
      </c>
      <c r="BK51" s="269" t="str">
        <f t="shared" si="18"/>
        <v/>
      </c>
      <c r="BL51" s="269" t="str">
        <f t="shared" si="18"/>
        <v/>
      </c>
      <c r="BM51" s="175">
        <f t="shared" si="10"/>
        <v>0</v>
      </c>
      <c r="BN51" s="175">
        <f t="shared" si="19"/>
        <v>0</v>
      </c>
      <c r="BO51" s="335">
        <f t="shared" si="20"/>
        <v>0</v>
      </c>
      <c r="BP51" s="174" t="str">
        <f t="shared" si="11"/>
        <v/>
      </c>
      <c r="BQ51" s="174" t="str">
        <f t="shared" si="28"/>
        <v/>
      </c>
      <c r="BR51" s="174" t="str">
        <f t="shared" si="28"/>
        <v/>
      </c>
      <c r="BS51" s="174" t="str">
        <f t="shared" si="28"/>
        <v/>
      </c>
      <c r="BT51" s="174" t="str">
        <f t="shared" si="26"/>
        <v/>
      </c>
      <c r="BU51" s="174" t="str">
        <f t="shared" si="26"/>
        <v/>
      </c>
      <c r="BV51" s="174" t="str">
        <f t="shared" si="26"/>
        <v/>
      </c>
      <c r="BW51" s="174" t="str">
        <f t="shared" si="26"/>
        <v/>
      </c>
      <c r="BX51" s="174" t="str">
        <f t="shared" si="26"/>
        <v/>
      </c>
      <c r="BY51" s="174" t="str">
        <f t="shared" si="26"/>
        <v/>
      </c>
      <c r="BZ51" s="174" t="str">
        <f t="shared" si="26"/>
        <v/>
      </c>
      <c r="CA51" s="174" t="str">
        <f t="shared" si="26"/>
        <v/>
      </c>
      <c r="CB51" s="174" t="str">
        <f t="shared" si="26"/>
        <v/>
      </c>
      <c r="CC51" s="174">
        <f t="shared" si="21"/>
        <v>0</v>
      </c>
    </row>
    <row r="52" spans="1:81" s="174" customFormat="1" ht="23.15" customHeight="1">
      <c r="A52" s="265">
        <v>36</v>
      </c>
      <c r="B52" s="15"/>
      <c r="C52" s="143"/>
      <c r="D52" s="144"/>
      <c r="E52" s="145"/>
      <c r="F52" s="146"/>
      <c r="G52" s="147"/>
      <c r="H52" s="148"/>
      <c r="I52" s="148"/>
      <c r="J52" s="149"/>
      <c r="K52" s="150"/>
      <c r="L52" s="150"/>
      <c r="M52" s="150"/>
      <c r="N52" s="151"/>
      <c r="O52" s="97"/>
      <c r="P52" s="152"/>
      <c r="Q52" s="266" t="str">
        <f t="shared" si="13"/>
        <v/>
      </c>
      <c r="R52" s="267"/>
      <c r="S52" s="268"/>
      <c r="T52" s="268"/>
      <c r="U52" s="268"/>
      <c r="V52" s="245" t="str">
        <f t="shared" si="29"/>
        <v/>
      </c>
      <c r="W52" s="306" t="str">
        <f t="shared" si="27"/>
        <v/>
      </c>
      <c r="X52" s="245" t="str">
        <f t="shared" si="27"/>
        <v/>
      </c>
      <c r="Y52" s="306" t="str">
        <f t="shared" si="27"/>
        <v/>
      </c>
      <c r="Z52" s="245" t="str">
        <f t="shared" si="27"/>
        <v/>
      </c>
      <c r="AA52" s="306" t="str">
        <f t="shared" si="27"/>
        <v/>
      </c>
      <c r="AB52" s="245" t="str">
        <f t="shared" si="27"/>
        <v/>
      </c>
      <c r="AC52" s="306" t="str">
        <f t="shared" si="27"/>
        <v/>
      </c>
      <c r="AD52" s="245" t="str">
        <f t="shared" si="27"/>
        <v/>
      </c>
      <c r="AE52" s="306" t="str">
        <f t="shared" si="27"/>
        <v/>
      </c>
      <c r="AF52" s="245" t="str">
        <f t="shared" si="27"/>
        <v/>
      </c>
      <c r="AG52" s="306" t="str">
        <f t="shared" si="27"/>
        <v/>
      </c>
      <c r="AH52" s="297"/>
      <c r="AI52" s="269" t="str">
        <f t="shared" si="30"/>
        <v/>
      </c>
      <c r="AJ52" s="269" t="str">
        <f t="shared" si="30"/>
        <v/>
      </c>
      <c r="AK52" s="269" t="str">
        <f t="shared" si="30"/>
        <v/>
      </c>
      <c r="AL52" s="269" t="str">
        <f t="shared" si="30"/>
        <v/>
      </c>
      <c r="AM52" s="269" t="str">
        <f t="shared" si="30"/>
        <v/>
      </c>
      <c r="AN52" s="269" t="str">
        <f t="shared" si="30"/>
        <v/>
      </c>
      <c r="AO52" s="269" t="str">
        <f t="shared" si="30"/>
        <v/>
      </c>
      <c r="AP52" s="269" t="str">
        <f t="shared" si="30"/>
        <v/>
      </c>
      <c r="AQ52" s="269" t="str">
        <f t="shared" si="30"/>
        <v/>
      </c>
      <c r="AR52" s="269" t="str">
        <f t="shared" si="30"/>
        <v/>
      </c>
      <c r="AS52" s="269" t="str">
        <f t="shared" si="30"/>
        <v/>
      </c>
      <c r="AT52" s="269" t="str">
        <f t="shared" si="7"/>
        <v/>
      </c>
      <c r="AU52" s="174" t="str">
        <f t="shared" si="22"/>
        <v/>
      </c>
      <c r="AV52" s="239" t="str">
        <f t="shared" si="8"/>
        <v/>
      </c>
      <c r="AW52" s="239" t="str">
        <f t="shared" si="23"/>
        <v/>
      </c>
      <c r="AX52" s="114" t="str">
        <f>IF(AW52="","",IF(AND(H52="無",I52="有")*OR(①基本情報【名簿入力前に必須入力】!$D$4="幼稚園型認定こども園",①基本情報【名簿入力前に必須入力】!$D$4="保育所型認定こども園",①基本情報【名簿入力前に必須入力】!$D$4="地方裁量型認定こども園"),IF(AY52=4,4,5),AW52))</f>
        <v/>
      </c>
      <c r="AY52" s="239" t="str">
        <f t="shared" si="16"/>
        <v/>
      </c>
      <c r="AZ52" s="239" t="str">
        <f t="shared" si="25"/>
        <v/>
      </c>
      <c r="BA52" s="269" t="str">
        <f t="shared" si="18"/>
        <v/>
      </c>
      <c r="BB52" s="269" t="str">
        <f t="shared" si="18"/>
        <v/>
      </c>
      <c r="BC52" s="269" t="str">
        <f t="shared" si="18"/>
        <v/>
      </c>
      <c r="BD52" s="269" t="str">
        <f t="shared" si="18"/>
        <v/>
      </c>
      <c r="BE52" s="269" t="str">
        <f t="shared" si="18"/>
        <v/>
      </c>
      <c r="BF52" s="269" t="str">
        <f t="shared" si="18"/>
        <v/>
      </c>
      <c r="BG52" s="269" t="str">
        <f t="shared" si="18"/>
        <v/>
      </c>
      <c r="BH52" s="269" t="str">
        <f t="shared" si="18"/>
        <v/>
      </c>
      <c r="BI52" s="269" t="str">
        <f t="shared" si="18"/>
        <v/>
      </c>
      <c r="BJ52" s="269" t="str">
        <f t="shared" si="18"/>
        <v/>
      </c>
      <c r="BK52" s="269" t="str">
        <f t="shared" si="18"/>
        <v/>
      </c>
      <c r="BL52" s="269" t="str">
        <f t="shared" si="18"/>
        <v/>
      </c>
      <c r="BM52" s="175">
        <f t="shared" si="10"/>
        <v>0</v>
      </c>
      <c r="BN52" s="175">
        <f t="shared" si="19"/>
        <v>0</v>
      </c>
      <c r="BO52" s="335">
        <f t="shared" si="20"/>
        <v>0</v>
      </c>
      <c r="BP52" s="174" t="str">
        <f t="shared" si="11"/>
        <v/>
      </c>
      <c r="BQ52" s="174" t="str">
        <f t="shared" si="28"/>
        <v/>
      </c>
      <c r="BR52" s="174" t="str">
        <f t="shared" si="28"/>
        <v/>
      </c>
      <c r="BS52" s="174" t="str">
        <f t="shared" si="28"/>
        <v/>
      </c>
      <c r="BT52" s="174" t="str">
        <f t="shared" si="26"/>
        <v/>
      </c>
      <c r="BU52" s="174" t="str">
        <f t="shared" si="26"/>
        <v/>
      </c>
      <c r="BV52" s="174" t="str">
        <f t="shared" si="26"/>
        <v/>
      </c>
      <c r="BW52" s="174" t="str">
        <f t="shared" si="26"/>
        <v/>
      </c>
      <c r="BX52" s="174" t="str">
        <f t="shared" si="26"/>
        <v/>
      </c>
      <c r="BY52" s="174" t="str">
        <f t="shared" si="26"/>
        <v/>
      </c>
      <c r="BZ52" s="174" t="str">
        <f t="shared" si="26"/>
        <v/>
      </c>
      <c r="CA52" s="174" t="str">
        <f t="shared" si="26"/>
        <v/>
      </c>
      <c r="CB52" s="174" t="str">
        <f t="shared" si="26"/>
        <v/>
      </c>
      <c r="CC52" s="174">
        <f t="shared" si="21"/>
        <v>0</v>
      </c>
    </row>
    <row r="53" spans="1:81" s="174" customFormat="1" ht="23.15" customHeight="1">
      <c r="A53" s="265">
        <v>37</v>
      </c>
      <c r="B53" s="15"/>
      <c r="C53" s="143"/>
      <c r="D53" s="144"/>
      <c r="E53" s="145"/>
      <c r="F53" s="146"/>
      <c r="G53" s="147"/>
      <c r="H53" s="148"/>
      <c r="I53" s="148"/>
      <c r="J53" s="149"/>
      <c r="K53" s="150"/>
      <c r="L53" s="150"/>
      <c r="M53" s="150"/>
      <c r="N53" s="151"/>
      <c r="O53" s="97"/>
      <c r="P53" s="152"/>
      <c r="Q53" s="266" t="str">
        <f t="shared" si="13"/>
        <v/>
      </c>
      <c r="R53" s="267"/>
      <c r="S53" s="268"/>
      <c r="T53" s="268"/>
      <c r="U53" s="268"/>
      <c r="V53" s="245" t="str">
        <f t="shared" si="29"/>
        <v/>
      </c>
      <c r="W53" s="306" t="str">
        <f t="shared" si="27"/>
        <v/>
      </c>
      <c r="X53" s="245" t="str">
        <f t="shared" si="27"/>
        <v/>
      </c>
      <c r="Y53" s="306" t="str">
        <f t="shared" si="27"/>
        <v/>
      </c>
      <c r="Z53" s="245" t="str">
        <f t="shared" si="27"/>
        <v/>
      </c>
      <c r="AA53" s="306" t="str">
        <f t="shared" si="27"/>
        <v/>
      </c>
      <c r="AB53" s="245" t="str">
        <f t="shared" si="27"/>
        <v/>
      </c>
      <c r="AC53" s="306" t="str">
        <f t="shared" si="27"/>
        <v/>
      </c>
      <c r="AD53" s="245" t="str">
        <f t="shared" si="27"/>
        <v/>
      </c>
      <c r="AE53" s="306" t="str">
        <f t="shared" si="27"/>
        <v/>
      </c>
      <c r="AF53" s="245" t="str">
        <f t="shared" si="27"/>
        <v/>
      </c>
      <c r="AG53" s="306" t="str">
        <f t="shared" si="27"/>
        <v/>
      </c>
      <c r="AH53" s="297"/>
      <c r="AI53" s="269" t="str">
        <f t="shared" si="30"/>
        <v/>
      </c>
      <c r="AJ53" s="269" t="str">
        <f t="shared" si="30"/>
        <v/>
      </c>
      <c r="AK53" s="269" t="str">
        <f t="shared" si="30"/>
        <v/>
      </c>
      <c r="AL53" s="269" t="str">
        <f t="shared" si="30"/>
        <v/>
      </c>
      <c r="AM53" s="269" t="str">
        <f t="shared" si="30"/>
        <v/>
      </c>
      <c r="AN53" s="269" t="str">
        <f t="shared" si="30"/>
        <v/>
      </c>
      <c r="AO53" s="269" t="str">
        <f t="shared" si="30"/>
        <v/>
      </c>
      <c r="AP53" s="269" t="str">
        <f t="shared" si="30"/>
        <v/>
      </c>
      <c r="AQ53" s="269" t="str">
        <f t="shared" si="30"/>
        <v/>
      </c>
      <c r="AR53" s="269" t="str">
        <f t="shared" si="30"/>
        <v/>
      </c>
      <c r="AS53" s="269" t="str">
        <f t="shared" si="30"/>
        <v/>
      </c>
      <c r="AT53" s="269" t="str">
        <f t="shared" si="7"/>
        <v/>
      </c>
      <c r="AU53" s="174" t="str">
        <f t="shared" si="22"/>
        <v/>
      </c>
      <c r="AV53" s="239" t="str">
        <f t="shared" si="8"/>
        <v/>
      </c>
      <c r="AW53" s="239" t="str">
        <f t="shared" si="23"/>
        <v/>
      </c>
      <c r="AX53" s="114" t="str">
        <f>IF(AW53="","",IF(AND(H53="無",I53="有")*OR(①基本情報【名簿入力前に必須入力】!$D$4="幼稚園型認定こども園",①基本情報【名簿入力前に必須入力】!$D$4="保育所型認定こども園",①基本情報【名簿入力前に必須入力】!$D$4="地方裁量型認定こども園"),IF(AY53=4,4,5),AW53))</f>
        <v/>
      </c>
      <c r="AY53" s="239" t="str">
        <f t="shared" si="16"/>
        <v/>
      </c>
      <c r="AZ53" s="239" t="str">
        <f t="shared" si="25"/>
        <v/>
      </c>
      <c r="BA53" s="269" t="str">
        <f t="shared" ref="BA53:BL74" si="31">IF(V53="●",AI53,"")</f>
        <v/>
      </c>
      <c r="BB53" s="269" t="str">
        <f t="shared" si="31"/>
        <v/>
      </c>
      <c r="BC53" s="269" t="str">
        <f t="shared" si="31"/>
        <v/>
      </c>
      <c r="BD53" s="269" t="str">
        <f t="shared" si="31"/>
        <v/>
      </c>
      <c r="BE53" s="269" t="str">
        <f t="shared" si="31"/>
        <v/>
      </c>
      <c r="BF53" s="269" t="str">
        <f t="shared" si="31"/>
        <v/>
      </c>
      <c r="BG53" s="269" t="str">
        <f t="shared" si="31"/>
        <v/>
      </c>
      <c r="BH53" s="269" t="str">
        <f t="shared" si="31"/>
        <v/>
      </c>
      <c r="BI53" s="269" t="str">
        <f t="shared" si="31"/>
        <v/>
      </c>
      <c r="BJ53" s="269" t="str">
        <f t="shared" si="31"/>
        <v/>
      </c>
      <c r="BK53" s="269" t="str">
        <f t="shared" si="31"/>
        <v/>
      </c>
      <c r="BL53" s="269" t="str">
        <f t="shared" si="31"/>
        <v/>
      </c>
      <c r="BM53" s="175">
        <f t="shared" si="10"/>
        <v>0</v>
      </c>
      <c r="BN53" s="175">
        <f t="shared" si="19"/>
        <v>0</v>
      </c>
      <c r="BO53" s="335">
        <f t="shared" si="20"/>
        <v>0</v>
      </c>
      <c r="BP53" s="174" t="str">
        <f t="shared" si="11"/>
        <v/>
      </c>
      <c r="BQ53" s="174" t="str">
        <f t="shared" si="28"/>
        <v/>
      </c>
      <c r="BR53" s="174" t="str">
        <f t="shared" si="28"/>
        <v/>
      </c>
      <c r="BS53" s="174" t="str">
        <f t="shared" si="28"/>
        <v/>
      </c>
      <c r="BT53" s="174" t="str">
        <f t="shared" si="26"/>
        <v/>
      </c>
      <c r="BU53" s="174" t="str">
        <f t="shared" si="26"/>
        <v/>
      </c>
      <c r="BV53" s="174" t="str">
        <f t="shared" si="26"/>
        <v/>
      </c>
      <c r="BW53" s="174" t="str">
        <f t="shared" si="26"/>
        <v/>
      </c>
      <c r="BX53" s="174" t="str">
        <f t="shared" si="26"/>
        <v/>
      </c>
      <c r="BY53" s="174" t="str">
        <f t="shared" si="26"/>
        <v/>
      </c>
      <c r="BZ53" s="174" t="str">
        <f t="shared" si="26"/>
        <v/>
      </c>
      <c r="CA53" s="174" t="str">
        <f t="shared" si="26"/>
        <v/>
      </c>
      <c r="CB53" s="174" t="str">
        <f t="shared" si="26"/>
        <v/>
      </c>
      <c r="CC53" s="174">
        <f t="shared" si="21"/>
        <v>0</v>
      </c>
    </row>
    <row r="54" spans="1:81" s="174" customFormat="1" ht="23.15" customHeight="1">
      <c r="A54" s="265">
        <v>38</v>
      </c>
      <c r="B54" s="15"/>
      <c r="C54" s="143"/>
      <c r="D54" s="144"/>
      <c r="E54" s="145"/>
      <c r="F54" s="146"/>
      <c r="G54" s="147"/>
      <c r="H54" s="148"/>
      <c r="I54" s="148"/>
      <c r="J54" s="149"/>
      <c r="K54" s="150"/>
      <c r="L54" s="150"/>
      <c r="M54" s="150"/>
      <c r="N54" s="151"/>
      <c r="O54" s="97"/>
      <c r="P54" s="152"/>
      <c r="Q54" s="266" t="str">
        <f t="shared" si="13"/>
        <v/>
      </c>
      <c r="R54" s="267"/>
      <c r="S54" s="268"/>
      <c r="T54" s="268"/>
      <c r="U54" s="268"/>
      <c r="V54" s="245" t="str">
        <f t="shared" si="29"/>
        <v/>
      </c>
      <c r="W54" s="306" t="str">
        <f t="shared" si="27"/>
        <v/>
      </c>
      <c r="X54" s="245" t="str">
        <f t="shared" si="27"/>
        <v/>
      </c>
      <c r="Y54" s="306" t="str">
        <f t="shared" si="27"/>
        <v/>
      </c>
      <c r="Z54" s="245" t="str">
        <f t="shared" si="27"/>
        <v/>
      </c>
      <c r="AA54" s="306" t="str">
        <f t="shared" si="27"/>
        <v/>
      </c>
      <c r="AB54" s="245" t="str">
        <f t="shared" si="27"/>
        <v/>
      </c>
      <c r="AC54" s="306" t="str">
        <f t="shared" si="27"/>
        <v/>
      </c>
      <c r="AD54" s="245" t="str">
        <f t="shared" si="27"/>
        <v/>
      </c>
      <c r="AE54" s="306" t="str">
        <f t="shared" si="27"/>
        <v/>
      </c>
      <c r="AF54" s="245" t="str">
        <f t="shared" si="27"/>
        <v/>
      </c>
      <c r="AG54" s="306" t="str">
        <f t="shared" si="27"/>
        <v/>
      </c>
      <c r="AH54" s="297"/>
      <c r="AI54" s="269" t="str">
        <f t="shared" si="30"/>
        <v/>
      </c>
      <c r="AJ54" s="269" t="str">
        <f t="shared" si="30"/>
        <v/>
      </c>
      <c r="AK54" s="269" t="str">
        <f t="shared" si="30"/>
        <v/>
      </c>
      <c r="AL54" s="269" t="str">
        <f t="shared" si="30"/>
        <v/>
      </c>
      <c r="AM54" s="269" t="str">
        <f t="shared" si="30"/>
        <v/>
      </c>
      <c r="AN54" s="269" t="str">
        <f t="shared" si="30"/>
        <v/>
      </c>
      <c r="AO54" s="269" t="str">
        <f t="shared" si="30"/>
        <v/>
      </c>
      <c r="AP54" s="269" t="str">
        <f t="shared" si="30"/>
        <v/>
      </c>
      <c r="AQ54" s="269" t="str">
        <f t="shared" si="30"/>
        <v/>
      </c>
      <c r="AR54" s="269" t="str">
        <f t="shared" si="30"/>
        <v/>
      </c>
      <c r="AS54" s="269" t="str">
        <f t="shared" si="30"/>
        <v/>
      </c>
      <c r="AT54" s="269" t="str">
        <f t="shared" si="7"/>
        <v/>
      </c>
      <c r="AU54" s="174" t="str">
        <f t="shared" si="22"/>
        <v/>
      </c>
      <c r="AV54" s="239" t="str">
        <f t="shared" si="8"/>
        <v/>
      </c>
      <c r="AW54" s="239" t="str">
        <f t="shared" si="23"/>
        <v/>
      </c>
      <c r="AX54" s="114" t="str">
        <f>IF(AW54="","",IF(AND(H54="無",I54="有")*OR(①基本情報【名簿入力前に必須入力】!$D$4="幼稚園型認定こども園",①基本情報【名簿入力前に必須入力】!$D$4="保育所型認定こども園",①基本情報【名簿入力前に必須入力】!$D$4="地方裁量型認定こども園"),IF(AY54=4,4,5),AW54))</f>
        <v/>
      </c>
      <c r="AY54" s="239" t="str">
        <f t="shared" si="16"/>
        <v/>
      </c>
      <c r="AZ54" s="239" t="str">
        <f t="shared" si="25"/>
        <v/>
      </c>
      <c r="BA54" s="269" t="str">
        <f t="shared" si="31"/>
        <v/>
      </c>
      <c r="BB54" s="269" t="str">
        <f t="shared" si="31"/>
        <v/>
      </c>
      <c r="BC54" s="269" t="str">
        <f t="shared" si="31"/>
        <v/>
      </c>
      <c r="BD54" s="269" t="str">
        <f t="shared" si="31"/>
        <v/>
      </c>
      <c r="BE54" s="269" t="str">
        <f t="shared" si="31"/>
        <v/>
      </c>
      <c r="BF54" s="269" t="str">
        <f t="shared" si="31"/>
        <v/>
      </c>
      <c r="BG54" s="269" t="str">
        <f t="shared" si="31"/>
        <v/>
      </c>
      <c r="BH54" s="269" t="str">
        <f t="shared" si="31"/>
        <v/>
      </c>
      <c r="BI54" s="269" t="str">
        <f t="shared" si="31"/>
        <v/>
      </c>
      <c r="BJ54" s="269" t="str">
        <f t="shared" si="31"/>
        <v/>
      </c>
      <c r="BK54" s="269" t="str">
        <f t="shared" si="31"/>
        <v/>
      </c>
      <c r="BL54" s="269" t="str">
        <f t="shared" si="31"/>
        <v/>
      </c>
      <c r="BM54" s="175">
        <f t="shared" si="10"/>
        <v>0</v>
      </c>
      <c r="BN54" s="175">
        <f t="shared" si="19"/>
        <v>0</v>
      </c>
      <c r="BO54" s="335">
        <f t="shared" si="20"/>
        <v>0</v>
      </c>
      <c r="BP54" s="174" t="str">
        <f t="shared" si="11"/>
        <v/>
      </c>
      <c r="BQ54" s="174" t="str">
        <f t="shared" si="28"/>
        <v/>
      </c>
      <c r="BR54" s="174" t="str">
        <f t="shared" si="28"/>
        <v/>
      </c>
      <c r="BS54" s="174" t="str">
        <f t="shared" si="28"/>
        <v/>
      </c>
      <c r="BT54" s="174" t="str">
        <f t="shared" si="26"/>
        <v/>
      </c>
      <c r="BU54" s="174" t="str">
        <f t="shared" si="26"/>
        <v/>
      </c>
      <c r="BV54" s="174" t="str">
        <f t="shared" si="26"/>
        <v/>
      </c>
      <c r="BW54" s="174" t="str">
        <f t="shared" si="26"/>
        <v/>
      </c>
      <c r="BX54" s="174" t="str">
        <f t="shared" si="26"/>
        <v/>
      </c>
      <c r="BY54" s="174" t="str">
        <f t="shared" si="26"/>
        <v/>
      </c>
      <c r="BZ54" s="174" t="str">
        <f t="shared" si="26"/>
        <v/>
      </c>
      <c r="CA54" s="174" t="str">
        <f t="shared" si="26"/>
        <v/>
      </c>
      <c r="CB54" s="174" t="str">
        <f t="shared" si="26"/>
        <v/>
      </c>
      <c r="CC54" s="174">
        <f t="shared" si="21"/>
        <v>0</v>
      </c>
    </row>
    <row r="55" spans="1:81" s="174" customFormat="1" ht="23.15" customHeight="1">
      <c r="A55" s="265">
        <v>39</v>
      </c>
      <c r="B55" s="15"/>
      <c r="C55" s="143"/>
      <c r="D55" s="144"/>
      <c r="E55" s="145"/>
      <c r="F55" s="146"/>
      <c r="G55" s="147"/>
      <c r="H55" s="148"/>
      <c r="I55" s="148"/>
      <c r="J55" s="149"/>
      <c r="K55" s="150"/>
      <c r="L55" s="150"/>
      <c r="M55" s="150"/>
      <c r="N55" s="151"/>
      <c r="O55" s="97"/>
      <c r="P55" s="152"/>
      <c r="Q55" s="266" t="str">
        <f t="shared" si="13"/>
        <v/>
      </c>
      <c r="R55" s="267"/>
      <c r="S55" s="268"/>
      <c r="T55" s="268"/>
      <c r="U55" s="268"/>
      <c r="V55" s="245" t="str">
        <f t="shared" si="29"/>
        <v/>
      </c>
      <c r="W55" s="306" t="str">
        <f t="shared" si="27"/>
        <v/>
      </c>
      <c r="X55" s="245" t="str">
        <f t="shared" si="27"/>
        <v/>
      </c>
      <c r="Y55" s="306" t="str">
        <f t="shared" si="27"/>
        <v/>
      </c>
      <c r="Z55" s="245" t="str">
        <f t="shared" si="27"/>
        <v/>
      </c>
      <c r="AA55" s="306" t="str">
        <f t="shared" si="27"/>
        <v/>
      </c>
      <c r="AB55" s="245" t="str">
        <f t="shared" si="27"/>
        <v/>
      </c>
      <c r="AC55" s="306" t="str">
        <f t="shared" si="27"/>
        <v/>
      </c>
      <c r="AD55" s="245" t="str">
        <f t="shared" si="27"/>
        <v/>
      </c>
      <c r="AE55" s="306" t="str">
        <f t="shared" si="27"/>
        <v/>
      </c>
      <c r="AF55" s="245" t="str">
        <f t="shared" si="27"/>
        <v/>
      </c>
      <c r="AG55" s="306" t="str">
        <f t="shared" si="27"/>
        <v/>
      </c>
      <c r="AH55" s="297"/>
      <c r="AI55" s="269" t="str">
        <f t="shared" si="30"/>
        <v/>
      </c>
      <c r="AJ55" s="269" t="str">
        <f t="shared" si="30"/>
        <v/>
      </c>
      <c r="AK55" s="269" t="str">
        <f t="shared" si="30"/>
        <v/>
      </c>
      <c r="AL55" s="269" t="str">
        <f t="shared" si="30"/>
        <v/>
      </c>
      <c r="AM55" s="269" t="str">
        <f t="shared" si="30"/>
        <v/>
      </c>
      <c r="AN55" s="269" t="str">
        <f t="shared" si="30"/>
        <v/>
      </c>
      <c r="AO55" s="269" t="str">
        <f t="shared" si="30"/>
        <v/>
      </c>
      <c r="AP55" s="269" t="str">
        <f t="shared" si="30"/>
        <v/>
      </c>
      <c r="AQ55" s="269" t="str">
        <f t="shared" si="30"/>
        <v/>
      </c>
      <c r="AR55" s="269" t="str">
        <f t="shared" si="30"/>
        <v/>
      </c>
      <c r="AS55" s="269" t="str">
        <f t="shared" si="30"/>
        <v/>
      </c>
      <c r="AT55" s="269" t="str">
        <f t="shared" si="7"/>
        <v/>
      </c>
      <c r="AU55" s="174" t="str">
        <f t="shared" si="22"/>
        <v/>
      </c>
      <c r="AV55" s="239" t="str">
        <f t="shared" si="8"/>
        <v/>
      </c>
      <c r="AW55" s="239" t="str">
        <f t="shared" si="23"/>
        <v/>
      </c>
      <c r="AX55" s="114" t="str">
        <f>IF(AW55="","",IF(AND(H55="無",I55="有")*OR(①基本情報【名簿入力前に必須入力】!$D$4="幼稚園型認定こども園",①基本情報【名簿入力前に必須入力】!$D$4="保育所型認定こども園",①基本情報【名簿入力前に必須入力】!$D$4="地方裁量型認定こども園"),IF(AY55=4,4,5),AW55))</f>
        <v/>
      </c>
      <c r="AY55" s="239" t="str">
        <f t="shared" si="16"/>
        <v/>
      </c>
      <c r="AZ55" s="239" t="str">
        <f t="shared" si="25"/>
        <v/>
      </c>
      <c r="BA55" s="269" t="str">
        <f t="shared" si="31"/>
        <v/>
      </c>
      <c r="BB55" s="269" t="str">
        <f t="shared" si="31"/>
        <v/>
      </c>
      <c r="BC55" s="269" t="str">
        <f t="shared" si="31"/>
        <v/>
      </c>
      <c r="BD55" s="269" t="str">
        <f t="shared" si="31"/>
        <v/>
      </c>
      <c r="BE55" s="269" t="str">
        <f t="shared" si="31"/>
        <v/>
      </c>
      <c r="BF55" s="269" t="str">
        <f t="shared" si="31"/>
        <v/>
      </c>
      <c r="BG55" s="269" t="str">
        <f t="shared" si="31"/>
        <v/>
      </c>
      <c r="BH55" s="269" t="str">
        <f t="shared" si="31"/>
        <v/>
      </c>
      <c r="BI55" s="269" t="str">
        <f t="shared" si="31"/>
        <v/>
      </c>
      <c r="BJ55" s="269" t="str">
        <f t="shared" si="31"/>
        <v/>
      </c>
      <c r="BK55" s="269" t="str">
        <f t="shared" si="31"/>
        <v/>
      </c>
      <c r="BL55" s="269" t="str">
        <f t="shared" si="31"/>
        <v/>
      </c>
      <c r="BM55" s="175">
        <f t="shared" si="10"/>
        <v>0</v>
      </c>
      <c r="BN55" s="175">
        <f t="shared" si="19"/>
        <v>0</v>
      </c>
      <c r="BO55" s="335">
        <f t="shared" si="20"/>
        <v>0</v>
      </c>
      <c r="BP55" s="174" t="str">
        <f t="shared" si="11"/>
        <v/>
      </c>
      <c r="BQ55" s="174" t="str">
        <f t="shared" si="28"/>
        <v/>
      </c>
      <c r="BR55" s="174" t="str">
        <f t="shared" si="28"/>
        <v/>
      </c>
      <c r="BS55" s="174" t="str">
        <f t="shared" si="28"/>
        <v/>
      </c>
      <c r="BT55" s="174" t="str">
        <f t="shared" si="26"/>
        <v/>
      </c>
      <c r="BU55" s="174" t="str">
        <f t="shared" si="26"/>
        <v/>
      </c>
      <c r="BV55" s="174" t="str">
        <f t="shared" si="26"/>
        <v/>
      </c>
      <c r="BW55" s="174" t="str">
        <f t="shared" si="26"/>
        <v/>
      </c>
      <c r="BX55" s="174" t="str">
        <f t="shared" si="26"/>
        <v/>
      </c>
      <c r="BY55" s="174" t="str">
        <f t="shared" si="26"/>
        <v/>
      </c>
      <c r="BZ55" s="174" t="str">
        <f t="shared" si="26"/>
        <v/>
      </c>
      <c r="CA55" s="174" t="str">
        <f t="shared" si="26"/>
        <v/>
      </c>
      <c r="CB55" s="174" t="str">
        <f t="shared" si="26"/>
        <v/>
      </c>
      <c r="CC55" s="174">
        <f t="shared" si="21"/>
        <v>0</v>
      </c>
    </row>
    <row r="56" spans="1:81" s="174" customFormat="1" ht="23.15" customHeight="1">
      <c r="A56" s="265">
        <v>40</v>
      </c>
      <c r="B56" s="15"/>
      <c r="C56" s="143"/>
      <c r="D56" s="144"/>
      <c r="E56" s="145"/>
      <c r="F56" s="146"/>
      <c r="G56" s="147"/>
      <c r="H56" s="148"/>
      <c r="I56" s="148"/>
      <c r="J56" s="149"/>
      <c r="K56" s="150"/>
      <c r="L56" s="150"/>
      <c r="M56" s="150"/>
      <c r="N56" s="151"/>
      <c r="O56" s="97"/>
      <c r="P56" s="152"/>
      <c r="Q56" s="266" t="str">
        <f t="shared" si="13"/>
        <v/>
      </c>
      <c r="R56" s="267"/>
      <c r="S56" s="268"/>
      <c r="T56" s="268"/>
      <c r="U56" s="268"/>
      <c r="V56" s="245" t="str">
        <f t="shared" si="29"/>
        <v/>
      </c>
      <c r="W56" s="306" t="str">
        <f t="shared" si="27"/>
        <v/>
      </c>
      <c r="X56" s="245" t="str">
        <f t="shared" si="27"/>
        <v/>
      </c>
      <c r="Y56" s="306" t="str">
        <f t="shared" si="27"/>
        <v/>
      </c>
      <c r="Z56" s="245" t="str">
        <f t="shared" si="27"/>
        <v/>
      </c>
      <c r="AA56" s="306" t="str">
        <f t="shared" si="27"/>
        <v/>
      </c>
      <c r="AB56" s="245" t="str">
        <f t="shared" si="27"/>
        <v/>
      </c>
      <c r="AC56" s="306" t="str">
        <f t="shared" si="27"/>
        <v/>
      </c>
      <c r="AD56" s="245" t="str">
        <f t="shared" si="27"/>
        <v/>
      </c>
      <c r="AE56" s="306" t="str">
        <f t="shared" si="27"/>
        <v/>
      </c>
      <c r="AF56" s="245" t="str">
        <f t="shared" si="27"/>
        <v/>
      </c>
      <c r="AG56" s="306" t="str">
        <f t="shared" si="27"/>
        <v/>
      </c>
      <c r="AH56" s="297"/>
      <c r="AI56" s="269" t="str">
        <f t="shared" si="30"/>
        <v/>
      </c>
      <c r="AJ56" s="269" t="str">
        <f t="shared" si="30"/>
        <v/>
      </c>
      <c r="AK56" s="269" t="str">
        <f t="shared" si="30"/>
        <v/>
      </c>
      <c r="AL56" s="269" t="str">
        <f t="shared" si="30"/>
        <v/>
      </c>
      <c r="AM56" s="269" t="str">
        <f t="shared" si="30"/>
        <v/>
      </c>
      <c r="AN56" s="269" t="str">
        <f t="shared" si="30"/>
        <v/>
      </c>
      <c r="AO56" s="269" t="str">
        <f t="shared" si="30"/>
        <v/>
      </c>
      <c r="AP56" s="269" t="str">
        <f t="shared" si="30"/>
        <v/>
      </c>
      <c r="AQ56" s="269" t="str">
        <f t="shared" si="30"/>
        <v/>
      </c>
      <c r="AR56" s="269" t="str">
        <f t="shared" si="30"/>
        <v/>
      </c>
      <c r="AS56" s="269" t="str">
        <f t="shared" si="30"/>
        <v/>
      </c>
      <c r="AT56" s="269" t="str">
        <f t="shared" si="7"/>
        <v/>
      </c>
      <c r="AU56" s="174" t="str">
        <f t="shared" si="22"/>
        <v/>
      </c>
      <c r="AV56" s="239" t="str">
        <f t="shared" si="8"/>
        <v/>
      </c>
      <c r="AW56" s="239" t="str">
        <f t="shared" si="23"/>
        <v/>
      </c>
      <c r="AX56" s="114" t="str">
        <f>IF(AW56="","",IF(AND(H56="無",I56="有")*OR(①基本情報【名簿入力前に必須入力】!$D$4="幼稚園型認定こども園",①基本情報【名簿入力前に必須入力】!$D$4="保育所型認定こども園",①基本情報【名簿入力前に必須入力】!$D$4="地方裁量型認定こども園"),IF(AY56=4,4,5),AW56))</f>
        <v/>
      </c>
      <c r="AY56" s="239" t="str">
        <f t="shared" si="16"/>
        <v/>
      </c>
      <c r="AZ56" s="239" t="str">
        <f t="shared" si="25"/>
        <v/>
      </c>
      <c r="BA56" s="269" t="str">
        <f t="shared" si="31"/>
        <v/>
      </c>
      <c r="BB56" s="269" t="str">
        <f t="shared" si="31"/>
        <v/>
      </c>
      <c r="BC56" s="269" t="str">
        <f t="shared" si="31"/>
        <v/>
      </c>
      <c r="BD56" s="269" t="str">
        <f t="shared" si="31"/>
        <v/>
      </c>
      <c r="BE56" s="269" t="str">
        <f t="shared" si="31"/>
        <v/>
      </c>
      <c r="BF56" s="269" t="str">
        <f t="shared" si="31"/>
        <v/>
      </c>
      <c r="BG56" s="269" t="str">
        <f t="shared" si="31"/>
        <v/>
      </c>
      <c r="BH56" s="269" t="str">
        <f t="shared" si="31"/>
        <v/>
      </c>
      <c r="BI56" s="269" t="str">
        <f t="shared" si="31"/>
        <v/>
      </c>
      <c r="BJ56" s="269" t="str">
        <f t="shared" si="31"/>
        <v/>
      </c>
      <c r="BK56" s="269" t="str">
        <f t="shared" si="31"/>
        <v/>
      </c>
      <c r="BL56" s="269" t="str">
        <f t="shared" si="31"/>
        <v/>
      </c>
      <c r="BM56" s="175">
        <f t="shared" si="10"/>
        <v>0</v>
      </c>
      <c r="BN56" s="175">
        <f t="shared" si="19"/>
        <v>0</v>
      </c>
      <c r="BO56" s="335">
        <f t="shared" si="20"/>
        <v>0</v>
      </c>
      <c r="BP56" s="174" t="str">
        <f t="shared" si="11"/>
        <v/>
      </c>
      <c r="BQ56" s="174" t="str">
        <f t="shared" si="28"/>
        <v/>
      </c>
      <c r="BR56" s="174" t="str">
        <f t="shared" si="28"/>
        <v/>
      </c>
      <c r="BS56" s="174" t="str">
        <f t="shared" si="28"/>
        <v/>
      </c>
      <c r="BT56" s="174" t="str">
        <f t="shared" si="26"/>
        <v/>
      </c>
      <c r="BU56" s="174" t="str">
        <f t="shared" si="26"/>
        <v/>
      </c>
      <c r="BV56" s="174" t="str">
        <f t="shared" si="26"/>
        <v/>
      </c>
      <c r="BW56" s="174" t="str">
        <f t="shared" si="26"/>
        <v/>
      </c>
      <c r="BX56" s="174" t="str">
        <f t="shared" si="26"/>
        <v/>
      </c>
      <c r="BY56" s="174" t="str">
        <f t="shared" si="26"/>
        <v/>
      </c>
      <c r="BZ56" s="174" t="str">
        <f t="shared" si="26"/>
        <v/>
      </c>
      <c r="CA56" s="174" t="str">
        <f t="shared" si="26"/>
        <v/>
      </c>
      <c r="CB56" s="174" t="str">
        <f t="shared" si="26"/>
        <v/>
      </c>
      <c r="CC56" s="174">
        <f t="shared" si="21"/>
        <v>0</v>
      </c>
    </row>
    <row r="57" spans="1:81" s="174" customFormat="1" ht="23.15" customHeight="1">
      <c r="A57" s="265">
        <v>41</v>
      </c>
      <c r="B57" s="15"/>
      <c r="C57" s="143"/>
      <c r="D57" s="144"/>
      <c r="E57" s="145"/>
      <c r="F57" s="146"/>
      <c r="G57" s="147"/>
      <c r="H57" s="148"/>
      <c r="I57" s="148"/>
      <c r="J57" s="149"/>
      <c r="K57" s="150"/>
      <c r="L57" s="150"/>
      <c r="M57" s="150"/>
      <c r="N57" s="151"/>
      <c r="O57" s="97"/>
      <c r="P57" s="152"/>
      <c r="Q57" s="266" t="str">
        <f t="shared" si="13"/>
        <v/>
      </c>
      <c r="R57" s="267"/>
      <c r="S57" s="268"/>
      <c r="T57" s="268"/>
      <c r="U57" s="268"/>
      <c r="V57" s="245" t="str">
        <f t="shared" si="29"/>
        <v/>
      </c>
      <c r="W57" s="306" t="str">
        <f t="shared" si="27"/>
        <v/>
      </c>
      <c r="X57" s="245" t="str">
        <f t="shared" si="27"/>
        <v/>
      </c>
      <c r="Y57" s="306" t="str">
        <f t="shared" si="27"/>
        <v/>
      </c>
      <c r="Z57" s="245" t="str">
        <f t="shared" si="27"/>
        <v/>
      </c>
      <c r="AA57" s="306" t="str">
        <f t="shared" si="27"/>
        <v/>
      </c>
      <c r="AB57" s="245" t="str">
        <f t="shared" si="27"/>
        <v/>
      </c>
      <c r="AC57" s="306" t="str">
        <f t="shared" si="27"/>
        <v/>
      </c>
      <c r="AD57" s="245" t="str">
        <f t="shared" si="27"/>
        <v/>
      </c>
      <c r="AE57" s="306" t="str">
        <f t="shared" si="27"/>
        <v/>
      </c>
      <c r="AF57" s="245" t="str">
        <f t="shared" si="27"/>
        <v/>
      </c>
      <c r="AG57" s="306" t="str">
        <f t="shared" si="27"/>
        <v/>
      </c>
      <c r="AH57" s="297"/>
      <c r="AI57" s="269" t="str">
        <f t="shared" si="30"/>
        <v/>
      </c>
      <c r="AJ57" s="269" t="str">
        <f t="shared" si="30"/>
        <v/>
      </c>
      <c r="AK57" s="269" t="str">
        <f t="shared" si="30"/>
        <v/>
      </c>
      <c r="AL57" s="269" t="str">
        <f t="shared" si="30"/>
        <v/>
      </c>
      <c r="AM57" s="269" t="str">
        <f t="shared" si="30"/>
        <v/>
      </c>
      <c r="AN57" s="269" t="str">
        <f t="shared" si="30"/>
        <v/>
      </c>
      <c r="AO57" s="269" t="str">
        <f t="shared" si="30"/>
        <v/>
      </c>
      <c r="AP57" s="269" t="str">
        <f t="shared" si="30"/>
        <v/>
      </c>
      <c r="AQ57" s="269" t="str">
        <f t="shared" si="30"/>
        <v/>
      </c>
      <c r="AR57" s="269" t="str">
        <f t="shared" si="30"/>
        <v/>
      </c>
      <c r="AS57" s="269" t="str">
        <f t="shared" si="30"/>
        <v/>
      </c>
      <c r="AT57" s="269" t="str">
        <f t="shared" si="7"/>
        <v/>
      </c>
      <c r="AU57" s="174" t="str">
        <f t="shared" si="22"/>
        <v/>
      </c>
      <c r="AV57" s="239" t="str">
        <f t="shared" si="8"/>
        <v/>
      </c>
      <c r="AW57" s="239" t="str">
        <f t="shared" si="23"/>
        <v/>
      </c>
      <c r="AX57" s="114" t="str">
        <f>IF(AW57="","",IF(AND(H57="無",I57="有")*OR(①基本情報【名簿入力前に必須入力】!$D$4="幼稚園型認定こども園",①基本情報【名簿入力前に必須入力】!$D$4="保育所型認定こども園",①基本情報【名簿入力前に必須入力】!$D$4="地方裁量型認定こども園"),IF(AY57=4,4,5),AW57))</f>
        <v/>
      </c>
      <c r="AY57" s="239" t="str">
        <f t="shared" si="16"/>
        <v/>
      </c>
      <c r="AZ57" s="239" t="str">
        <f t="shared" si="25"/>
        <v/>
      </c>
      <c r="BA57" s="269" t="str">
        <f t="shared" si="31"/>
        <v/>
      </c>
      <c r="BB57" s="269" t="str">
        <f t="shared" si="31"/>
        <v/>
      </c>
      <c r="BC57" s="269" t="str">
        <f t="shared" si="31"/>
        <v/>
      </c>
      <c r="BD57" s="269" t="str">
        <f t="shared" si="31"/>
        <v/>
      </c>
      <c r="BE57" s="269" t="str">
        <f t="shared" si="31"/>
        <v/>
      </c>
      <c r="BF57" s="269" t="str">
        <f t="shared" si="31"/>
        <v/>
      </c>
      <c r="BG57" s="269" t="str">
        <f t="shared" si="31"/>
        <v/>
      </c>
      <c r="BH57" s="269" t="str">
        <f t="shared" si="31"/>
        <v/>
      </c>
      <c r="BI57" s="269" t="str">
        <f t="shared" si="31"/>
        <v/>
      </c>
      <c r="BJ57" s="269" t="str">
        <f t="shared" si="31"/>
        <v/>
      </c>
      <c r="BK57" s="269" t="str">
        <f t="shared" si="31"/>
        <v/>
      </c>
      <c r="BL57" s="269" t="str">
        <f t="shared" si="31"/>
        <v/>
      </c>
      <c r="BM57" s="175">
        <f t="shared" si="10"/>
        <v>0</v>
      </c>
      <c r="BN57" s="175">
        <f t="shared" si="19"/>
        <v>0</v>
      </c>
      <c r="BO57" s="335">
        <f t="shared" si="20"/>
        <v>0</v>
      </c>
      <c r="BP57" s="174" t="str">
        <f t="shared" si="11"/>
        <v/>
      </c>
      <c r="BQ57" s="174" t="str">
        <f t="shared" si="28"/>
        <v/>
      </c>
      <c r="BR57" s="174" t="str">
        <f t="shared" si="28"/>
        <v/>
      </c>
      <c r="BS57" s="174" t="str">
        <f t="shared" si="28"/>
        <v/>
      </c>
      <c r="BT57" s="174" t="str">
        <f t="shared" si="26"/>
        <v/>
      </c>
      <c r="BU57" s="174" t="str">
        <f t="shared" si="26"/>
        <v/>
      </c>
      <c r="BV57" s="174" t="str">
        <f t="shared" si="26"/>
        <v/>
      </c>
      <c r="BW57" s="174" t="str">
        <f t="shared" si="26"/>
        <v/>
      </c>
      <c r="BX57" s="174" t="str">
        <f t="shared" si="26"/>
        <v/>
      </c>
      <c r="BY57" s="174" t="str">
        <f t="shared" si="26"/>
        <v/>
      </c>
      <c r="BZ57" s="174" t="str">
        <f t="shared" si="26"/>
        <v/>
      </c>
      <c r="CA57" s="174" t="str">
        <f t="shared" si="26"/>
        <v/>
      </c>
      <c r="CB57" s="174" t="str">
        <f t="shared" si="26"/>
        <v/>
      </c>
      <c r="CC57" s="174">
        <f t="shared" si="21"/>
        <v>0</v>
      </c>
    </row>
    <row r="58" spans="1:81" s="174" customFormat="1" ht="23.15" customHeight="1">
      <c r="A58" s="265">
        <v>42</v>
      </c>
      <c r="B58" s="15"/>
      <c r="C58" s="143"/>
      <c r="D58" s="144"/>
      <c r="E58" s="145"/>
      <c r="F58" s="146"/>
      <c r="G58" s="147"/>
      <c r="H58" s="148"/>
      <c r="I58" s="148"/>
      <c r="J58" s="149"/>
      <c r="K58" s="150"/>
      <c r="L58" s="150"/>
      <c r="M58" s="150"/>
      <c r="N58" s="151"/>
      <c r="O58" s="97"/>
      <c r="P58" s="152"/>
      <c r="Q58" s="266" t="str">
        <f t="shared" si="13"/>
        <v/>
      </c>
      <c r="R58" s="267"/>
      <c r="S58" s="268"/>
      <c r="T58" s="268"/>
      <c r="U58" s="268"/>
      <c r="V58" s="245" t="str">
        <f t="shared" si="29"/>
        <v/>
      </c>
      <c r="W58" s="306" t="str">
        <f t="shared" si="27"/>
        <v/>
      </c>
      <c r="X58" s="245" t="str">
        <f t="shared" si="27"/>
        <v/>
      </c>
      <c r="Y58" s="306" t="str">
        <f t="shared" si="27"/>
        <v/>
      </c>
      <c r="Z58" s="245" t="str">
        <f t="shared" si="27"/>
        <v/>
      </c>
      <c r="AA58" s="306" t="str">
        <f t="shared" si="27"/>
        <v/>
      </c>
      <c r="AB58" s="245" t="str">
        <f t="shared" si="27"/>
        <v/>
      </c>
      <c r="AC58" s="306" t="str">
        <f t="shared" si="27"/>
        <v/>
      </c>
      <c r="AD58" s="245" t="str">
        <f t="shared" si="27"/>
        <v/>
      </c>
      <c r="AE58" s="306" t="str">
        <f t="shared" si="27"/>
        <v/>
      </c>
      <c r="AF58" s="245" t="str">
        <f t="shared" si="27"/>
        <v/>
      </c>
      <c r="AG58" s="306" t="str">
        <f t="shared" si="27"/>
        <v/>
      </c>
      <c r="AH58" s="297"/>
      <c r="AI58" s="269" t="str">
        <f t="shared" si="30"/>
        <v/>
      </c>
      <c r="AJ58" s="269" t="str">
        <f t="shared" si="30"/>
        <v/>
      </c>
      <c r="AK58" s="269" t="str">
        <f t="shared" si="30"/>
        <v/>
      </c>
      <c r="AL58" s="269" t="str">
        <f t="shared" si="30"/>
        <v/>
      </c>
      <c r="AM58" s="269" t="str">
        <f t="shared" si="30"/>
        <v/>
      </c>
      <c r="AN58" s="269" t="str">
        <f t="shared" si="30"/>
        <v/>
      </c>
      <c r="AO58" s="269" t="str">
        <f t="shared" si="30"/>
        <v/>
      </c>
      <c r="AP58" s="269" t="str">
        <f t="shared" si="30"/>
        <v/>
      </c>
      <c r="AQ58" s="269" t="str">
        <f t="shared" si="30"/>
        <v/>
      </c>
      <c r="AR58" s="269" t="str">
        <f t="shared" si="30"/>
        <v/>
      </c>
      <c r="AS58" s="269" t="str">
        <f t="shared" si="30"/>
        <v/>
      </c>
      <c r="AT58" s="269" t="str">
        <f t="shared" si="7"/>
        <v/>
      </c>
      <c r="AU58" s="174" t="str">
        <f t="shared" si="22"/>
        <v/>
      </c>
      <c r="AV58" s="239" t="str">
        <f t="shared" si="8"/>
        <v/>
      </c>
      <c r="AW58" s="239" t="str">
        <f t="shared" si="23"/>
        <v/>
      </c>
      <c r="AX58" s="114" t="str">
        <f>IF(AW58="","",IF(AND(H58="無",I58="有")*OR(①基本情報【名簿入力前に必須入力】!$D$4="幼稚園型認定こども園",①基本情報【名簿入力前に必須入力】!$D$4="保育所型認定こども園",①基本情報【名簿入力前に必須入力】!$D$4="地方裁量型認定こども園"),IF(AY58=4,4,5),AW58))</f>
        <v/>
      </c>
      <c r="AY58" s="239" t="str">
        <f t="shared" si="16"/>
        <v/>
      </c>
      <c r="AZ58" s="239" t="str">
        <f t="shared" si="25"/>
        <v/>
      </c>
      <c r="BA58" s="269" t="str">
        <f t="shared" si="31"/>
        <v/>
      </c>
      <c r="BB58" s="269" t="str">
        <f t="shared" si="31"/>
        <v/>
      </c>
      <c r="BC58" s="269" t="str">
        <f t="shared" si="31"/>
        <v/>
      </c>
      <c r="BD58" s="269" t="str">
        <f t="shared" si="31"/>
        <v/>
      </c>
      <c r="BE58" s="269" t="str">
        <f t="shared" si="31"/>
        <v/>
      </c>
      <c r="BF58" s="269" t="str">
        <f t="shared" si="31"/>
        <v/>
      </c>
      <c r="BG58" s="269" t="str">
        <f t="shared" si="31"/>
        <v/>
      </c>
      <c r="BH58" s="269" t="str">
        <f t="shared" si="31"/>
        <v/>
      </c>
      <c r="BI58" s="269" t="str">
        <f t="shared" si="31"/>
        <v/>
      </c>
      <c r="BJ58" s="269" t="str">
        <f t="shared" si="31"/>
        <v/>
      </c>
      <c r="BK58" s="269" t="str">
        <f t="shared" si="31"/>
        <v/>
      </c>
      <c r="BL58" s="269" t="str">
        <f t="shared" si="31"/>
        <v/>
      </c>
      <c r="BM58" s="175">
        <f t="shared" si="10"/>
        <v>0</v>
      </c>
      <c r="BN58" s="175">
        <f t="shared" si="19"/>
        <v>0</v>
      </c>
      <c r="BO58" s="335">
        <f t="shared" si="20"/>
        <v>0</v>
      </c>
      <c r="BP58" s="174" t="str">
        <f t="shared" si="11"/>
        <v/>
      </c>
      <c r="BQ58" s="174" t="str">
        <f t="shared" si="28"/>
        <v/>
      </c>
      <c r="BR58" s="174" t="str">
        <f t="shared" si="28"/>
        <v/>
      </c>
      <c r="BS58" s="174" t="str">
        <f t="shared" si="28"/>
        <v/>
      </c>
      <c r="BT58" s="174" t="str">
        <f t="shared" si="26"/>
        <v/>
      </c>
      <c r="BU58" s="174" t="str">
        <f t="shared" si="26"/>
        <v/>
      </c>
      <c r="BV58" s="174" t="str">
        <f t="shared" si="26"/>
        <v/>
      </c>
      <c r="BW58" s="174" t="str">
        <f t="shared" si="26"/>
        <v/>
      </c>
      <c r="BX58" s="174" t="str">
        <f t="shared" si="26"/>
        <v/>
      </c>
      <c r="BY58" s="174" t="str">
        <f t="shared" si="26"/>
        <v/>
      </c>
      <c r="BZ58" s="174" t="str">
        <f t="shared" si="26"/>
        <v/>
      </c>
      <c r="CA58" s="174" t="str">
        <f t="shared" si="26"/>
        <v/>
      </c>
      <c r="CB58" s="174" t="str">
        <f t="shared" si="26"/>
        <v/>
      </c>
      <c r="CC58" s="174">
        <f t="shared" si="21"/>
        <v>0</v>
      </c>
    </row>
    <row r="59" spans="1:81" s="174" customFormat="1" ht="23.15" customHeight="1">
      <c r="A59" s="265">
        <v>43</v>
      </c>
      <c r="B59" s="15"/>
      <c r="C59" s="143"/>
      <c r="D59" s="144"/>
      <c r="E59" s="145"/>
      <c r="F59" s="146"/>
      <c r="G59" s="147"/>
      <c r="H59" s="148"/>
      <c r="I59" s="148"/>
      <c r="J59" s="149"/>
      <c r="K59" s="150"/>
      <c r="L59" s="150"/>
      <c r="M59" s="150"/>
      <c r="N59" s="151"/>
      <c r="O59" s="97"/>
      <c r="P59" s="152"/>
      <c r="Q59" s="266" t="str">
        <f t="shared" si="13"/>
        <v/>
      </c>
      <c r="R59" s="267"/>
      <c r="S59" s="268"/>
      <c r="T59" s="268"/>
      <c r="U59" s="268"/>
      <c r="V59" s="245" t="str">
        <f t="shared" si="29"/>
        <v/>
      </c>
      <c r="W59" s="306" t="str">
        <f t="shared" si="27"/>
        <v/>
      </c>
      <c r="X59" s="245" t="str">
        <f t="shared" si="27"/>
        <v/>
      </c>
      <c r="Y59" s="306" t="str">
        <f t="shared" si="27"/>
        <v/>
      </c>
      <c r="Z59" s="245" t="str">
        <f t="shared" si="27"/>
        <v/>
      </c>
      <c r="AA59" s="306" t="str">
        <f t="shared" si="27"/>
        <v/>
      </c>
      <c r="AB59" s="245" t="str">
        <f t="shared" si="27"/>
        <v/>
      </c>
      <c r="AC59" s="306" t="str">
        <f t="shared" si="27"/>
        <v/>
      </c>
      <c r="AD59" s="245" t="str">
        <f t="shared" si="27"/>
        <v/>
      </c>
      <c r="AE59" s="306" t="str">
        <f t="shared" si="27"/>
        <v/>
      </c>
      <c r="AF59" s="245" t="str">
        <f t="shared" si="27"/>
        <v/>
      </c>
      <c r="AG59" s="306" t="str">
        <f t="shared" si="27"/>
        <v/>
      </c>
      <c r="AH59" s="297"/>
      <c r="AI59" s="269" t="str">
        <f t="shared" si="30"/>
        <v/>
      </c>
      <c r="AJ59" s="269" t="str">
        <f t="shared" si="30"/>
        <v/>
      </c>
      <c r="AK59" s="269" t="str">
        <f t="shared" si="30"/>
        <v/>
      </c>
      <c r="AL59" s="269" t="str">
        <f t="shared" si="30"/>
        <v/>
      </c>
      <c r="AM59" s="269" t="str">
        <f t="shared" si="30"/>
        <v/>
      </c>
      <c r="AN59" s="269" t="str">
        <f t="shared" si="30"/>
        <v/>
      </c>
      <c r="AO59" s="269" t="str">
        <f t="shared" si="30"/>
        <v/>
      </c>
      <c r="AP59" s="269" t="str">
        <f t="shared" si="30"/>
        <v/>
      </c>
      <c r="AQ59" s="269" t="str">
        <f t="shared" si="30"/>
        <v/>
      </c>
      <c r="AR59" s="269" t="str">
        <f t="shared" si="30"/>
        <v/>
      </c>
      <c r="AS59" s="269" t="str">
        <f t="shared" si="30"/>
        <v/>
      </c>
      <c r="AT59" s="269" t="str">
        <f t="shared" si="7"/>
        <v/>
      </c>
      <c r="AU59" s="174" t="str">
        <f t="shared" si="22"/>
        <v/>
      </c>
      <c r="AV59" s="239" t="str">
        <f t="shared" si="8"/>
        <v/>
      </c>
      <c r="AW59" s="239" t="str">
        <f t="shared" si="23"/>
        <v/>
      </c>
      <c r="AX59" s="114" t="str">
        <f>IF(AW59="","",IF(AND(H59="無",I59="有")*OR(①基本情報【名簿入力前に必須入力】!$D$4="幼稚園型認定こども園",①基本情報【名簿入力前に必須入力】!$D$4="保育所型認定こども園",①基本情報【名簿入力前に必須入力】!$D$4="地方裁量型認定こども園"),IF(AY59=4,4,5),AW59))</f>
        <v/>
      </c>
      <c r="AY59" s="239" t="str">
        <f t="shared" si="16"/>
        <v/>
      </c>
      <c r="AZ59" s="239" t="str">
        <f t="shared" si="25"/>
        <v/>
      </c>
      <c r="BA59" s="269" t="str">
        <f t="shared" si="31"/>
        <v/>
      </c>
      <c r="BB59" s="269" t="str">
        <f t="shared" si="31"/>
        <v/>
      </c>
      <c r="BC59" s="269" t="str">
        <f t="shared" si="31"/>
        <v/>
      </c>
      <c r="BD59" s="269" t="str">
        <f t="shared" si="31"/>
        <v/>
      </c>
      <c r="BE59" s="269" t="str">
        <f t="shared" si="31"/>
        <v/>
      </c>
      <c r="BF59" s="269" t="str">
        <f t="shared" si="31"/>
        <v/>
      </c>
      <c r="BG59" s="269" t="str">
        <f t="shared" si="31"/>
        <v/>
      </c>
      <c r="BH59" s="269" t="str">
        <f t="shared" si="31"/>
        <v/>
      </c>
      <c r="BI59" s="269" t="str">
        <f t="shared" si="31"/>
        <v/>
      </c>
      <c r="BJ59" s="269" t="str">
        <f t="shared" si="31"/>
        <v/>
      </c>
      <c r="BK59" s="269" t="str">
        <f t="shared" si="31"/>
        <v/>
      </c>
      <c r="BL59" s="269" t="str">
        <f t="shared" si="31"/>
        <v/>
      </c>
      <c r="BM59" s="175">
        <f t="shared" si="10"/>
        <v>0</v>
      </c>
      <c r="BN59" s="175">
        <f t="shared" si="19"/>
        <v>0</v>
      </c>
      <c r="BO59" s="335">
        <f t="shared" si="20"/>
        <v>0</v>
      </c>
      <c r="BP59" s="174" t="str">
        <f t="shared" si="11"/>
        <v/>
      </c>
      <c r="BQ59" s="174" t="str">
        <f t="shared" si="28"/>
        <v/>
      </c>
      <c r="BR59" s="174" t="str">
        <f t="shared" si="28"/>
        <v/>
      </c>
      <c r="BS59" s="174" t="str">
        <f t="shared" si="28"/>
        <v/>
      </c>
      <c r="BT59" s="174" t="str">
        <f t="shared" si="26"/>
        <v/>
      </c>
      <c r="BU59" s="174" t="str">
        <f t="shared" si="26"/>
        <v/>
      </c>
      <c r="BV59" s="174" t="str">
        <f t="shared" si="26"/>
        <v/>
      </c>
      <c r="BW59" s="174" t="str">
        <f t="shared" si="26"/>
        <v/>
      </c>
      <c r="BX59" s="174" t="str">
        <f t="shared" si="26"/>
        <v/>
      </c>
      <c r="BY59" s="174" t="str">
        <f t="shared" si="26"/>
        <v/>
      </c>
      <c r="BZ59" s="174" t="str">
        <f t="shared" si="26"/>
        <v/>
      </c>
      <c r="CA59" s="174" t="str">
        <f t="shared" si="26"/>
        <v/>
      </c>
      <c r="CB59" s="174" t="str">
        <f t="shared" si="26"/>
        <v/>
      </c>
      <c r="CC59" s="174">
        <f t="shared" si="21"/>
        <v>0</v>
      </c>
    </row>
    <row r="60" spans="1:81" s="174" customFormat="1" ht="23.15" customHeight="1">
      <c r="A60" s="265">
        <v>44</v>
      </c>
      <c r="B60" s="15"/>
      <c r="C60" s="143"/>
      <c r="D60" s="144"/>
      <c r="E60" s="145"/>
      <c r="F60" s="146"/>
      <c r="G60" s="147"/>
      <c r="H60" s="148"/>
      <c r="I60" s="148"/>
      <c r="J60" s="149"/>
      <c r="K60" s="150"/>
      <c r="L60" s="150"/>
      <c r="M60" s="150"/>
      <c r="N60" s="151"/>
      <c r="O60" s="97"/>
      <c r="P60" s="152"/>
      <c r="Q60" s="266" t="str">
        <f t="shared" si="13"/>
        <v/>
      </c>
      <c r="R60" s="267"/>
      <c r="S60" s="268"/>
      <c r="T60" s="268"/>
      <c r="U60" s="268"/>
      <c r="V60" s="245" t="str">
        <f t="shared" si="29"/>
        <v/>
      </c>
      <c r="W60" s="306" t="str">
        <f t="shared" si="27"/>
        <v/>
      </c>
      <c r="X60" s="245" t="str">
        <f t="shared" si="27"/>
        <v/>
      </c>
      <c r="Y60" s="306" t="str">
        <f t="shared" si="27"/>
        <v/>
      </c>
      <c r="Z60" s="245" t="str">
        <f t="shared" si="27"/>
        <v/>
      </c>
      <c r="AA60" s="306" t="str">
        <f t="shared" si="27"/>
        <v/>
      </c>
      <c r="AB60" s="245" t="str">
        <f t="shared" si="27"/>
        <v/>
      </c>
      <c r="AC60" s="306" t="str">
        <f t="shared" si="27"/>
        <v/>
      </c>
      <c r="AD60" s="245" t="str">
        <f t="shared" si="27"/>
        <v/>
      </c>
      <c r="AE60" s="306" t="str">
        <f t="shared" si="27"/>
        <v/>
      </c>
      <c r="AF60" s="245" t="str">
        <f t="shared" si="27"/>
        <v/>
      </c>
      <c r="AG60" s="306" t="str">
        <f t="shared" si="27"/>
        <v/>
      </c>
      <c r="AH60" s="297"/>
      <c r="AI60" s="269" t="str">
        <f t="shared" si="30"/>
        <v/>
      </c>
      <c r="AJ60" s="269" t="str">
        <f t="shared" si="30"/>
        <v/>
      </c>
      <c r="AK60" s="269" t="str">
        <f t="shared" si="30"/>
        <v/>
      </c>
      <c r="AL60" s="269" t="str">
        <f t="shared" si="30"/>
        <v/>
      </c>
      <c r="AM60" s="269" t="str">
        <f t="shared" si="30"/>
        <v/>
      </c>
      <c r="AN60" s="269" t="str">
        <f t="shared" si="30"/>
        <v/>
      </c>
      <c r="AO60" s="269" t="str">
        <f t="shared" si="30"/>
        <v/>
      </c>
      <c r="AP60" s="269" t="str">
        <f t="shared" si="30"/>
        <v/>
      </c>
      <c r="AQ60" s="269" t="str">
        <f t="shared" si="30"/>
        <v/>
      </c>
      <c r="AR60" s="269" t="str">
        <f t="shared" si="30"/>
        <v/>
      </c>
      <c r="AS60" s="269" t="str">
        <f t="shared" si="30"/>
        <v/>
      </c>
      <c r="AT60" s="269" t="str">
        <f t="shared" si="7"/>
        <v/>
      </c>
      <c r="AU60" s="174" t="str">
        <f t="shared" si="22"/>
        <v/>
      </c>
      <c r="AV60" s="239" t="str">
        <f t="shared" si="8"/>
        <v/>
      </c>
      <c r="AW60" s="239" t="str">
        <f t="shared" si="23"/>
        <v/>
      </c>
      <c r="AX60" s="114" t="str">
        <f>IF(AW60="","",IF(AND(H60="無",I60="有")*OR(①基本情報【名簿入力前に必須入力】!$D$4="幼稚園型認定こども園",①基本情報【名簿入力前に必須入力】!$D$4="保育所型認定こども園",①基本情報【名簿入力前に必須入力】!$D$4="地方裁量型認定こども園"),IF(AY60=4,4,5),AW60))</f>
        <v/>
      </c>
      <c r="AY60" s="239" t="str">
        <f t="shared" si="16"/>
        <v/>
      </c>
      <c r="AZ60" s="239" t="str">
        <f t="shared" si="25"/>
        <v/>
      </c>
      <c r="BA60" s="269" t="str">
        <f t="shared" si="31"/>
        <v/>
      </c>
      <c r="BB60" s="269" t="str">
        <f t="shared" si="31"/>
        <v/>
      </c>
      <c r="BC60" s="269" t="str">
        <f t="shared" si="31"/>
        <v/>
      </c>
      <c r="BD60" s="269" t="str">
        <f t="shared" si="31"/>
        <v/>
      </c>
      <c r="BE60" s="269" t="str">
        <f t="shared" si="31"/>
        <v/>
      </c>
      <c r="BF60" s="269" t="str">
        <f t="shared" si="31"/>
        <v/>
      </c>
      <c r="BG60" s="269" t="str">
        <f t="shared" si="31"/>
        <v/>
      </c>
      <c r="BH60" s="269" t="str">
        <f t="shared" si="31"/>
        <v/>
      </c>
      <c r="BI60" s="269" t="str">
        <f t="shared" si="31"/>
        <v/>
      </c>
      <c r="BJ60" s="269" t="str">
        <f t="shared" si="31"/>
        <v/>
      </c>
      <c r="BK60" s="269" t="str">
        <f t="shared" si="31"/>
        <v/>
      </c>
      <c r="BL60" s="269" t="str">
        <f t="shared" si="31"/>
        <v/>
      </c>
      <c r="BM60" s="175">
        <f t="shared" si="10"/>
        <v>0</v>
      </c>
      <c r="BN60" s="175">
        <f t="shared" si="19"/>
        <v>0</v>
      </c>
      <c r="BO60" s="335">
        <f t="shared" si="20"/>
        <v>0</v>
      </c>
      <c r="BP60" s="174" t="str">
        <f t="shared" si="11"/>
        <v/>
      </c>
      <c r="BQ60" s="174" t="str">
        <f t="shared" si="28"/>
        <v/>
      </c>
      <c r="BR60" s="174" t="str">
        <f t="shared" si="28"/>
        <v/>
      </c>
      <c r="BS60" s="174" t="str">
        <f t="shared" si="28"/>
        <v/>
      </c>
      <c r="BT60" s="174" t="str">
        <f t="shared" si="26"/>
        <v/>
      </c>
      <c r="BU60" s="174" t="str">
        <f t="shared" si="26"/>
        <v/>
      </c>
      <c r="BV60" s="174" t="str">
        <f t="shared" si="26"/>
        <v/>
      </c>
      <c r="BW60" s="174" t="str">
        <f t="shared" si="26"/>
        <v/>
      </c>
      <c r="BX60" s="174" t="str">
        <f t="shared" si="26"/>
        <v/>
      </c>
      <c r="BY60" s="174" t="str">
        <f t="shared" si="26"/>
        <v/>
      </c>
      <c r="BZ60" s="174" t="str">
        <f t="shared" si="26"/>
        <v/>
      </c>
      <c r="CA60" s="174" t="str">
        <f t="shared" si="26"/>
        <v/>
      </c>
      <c r="CB60" s="174" t="str">
        <f t="shared" si="26"/>
        <v/>
      </c>
      <c r="CC60" s="174">
        <f t="shared" si="21"/>
        <v>0</v>
      </c>
    </row>
    <row r="61" spans="1:81" s="174" customFormat="1" ht="23.15" customHeight="1">
      <c r="A61" s="265">
        <v>45</v>
      </c>
      <c r="B61" s="15"/>
      <c r="C61" s="143"/>
      <c r="D61" s="144"/>
      <c r="E61" s="145"/>
      <c r="F61" s="146"/>
      <c r="G61" s="147"/>
      <c r="H61" s="148"/>
      <c r="I61" s="148"/>
      <c r="J61" s="149"/>
      <c r="K61" s="150"/>
      <c r="L61" s="150"/>
      <c r="M61" s="150"/>
      <c r="N61" s="151"/>
      <c r="O61" s="97"/>
      <c r="P61" s="152"/>
      <c r="Q61" s="266" t="str">
        <f t="shared" si="13"/>
        <v/>
      </c>
      <c r="R61" s="267"/>
      <c r="S61" s="268"/>
      <c r="T61" s="268"/>
      <c r="U61" s="268"/>
      <c r="V61" s="245" t="str">
        <f t="shared" si="29"/>
        <v/>
      </c>
      <c r="W61" s="306" t="str">
        <f t="shared" si="27"/>
        <v/>
      </c>
      <c r="X61" s="245" t="str">
        <f t="shared" si="27"/>
        <v/>
      </c>
      <c r="Y61" s="306" t="str">
        <f t="shared" si="27"/>
        <v/>
      </c>
      <c r="Z61" s="245" t="str">
        <f t="shared" si="27"/>
        <v/>
      </c>
      <c r="AA61" s="306" t="str">
        <f t="shared" si="27"/>
        <v/>
      </c>
      <c r="AB61" s="245" t="str">
        <f t="shared" si="27"/>
        <v/>
      </c>
      <c r="AC61" s="306" t="str">
        <f t="shared" si="27"/>
        <v/>
      </c>
      <c r="AD61" s="245" t="str">
        <f t="shared" si="27"/>
        <v/>
      </c>
      <c r="AE61" s="306" t="str">
        <f t="shared" si="27"/>
        <v/>
      </c>
      <c r="AF61" s="245" t="str">
        <f t="shared" si="27"/>
        <v/>
      </c>
      <c r="AG61" s="306" t="str">
        <f t="shared" si="27"/>
        <v/>
      </c>
      <c r="AH61" s="297"/>
      <c r="AI61" s="269" t="str">
        <f t="shared" si="30"/>
        <v/>
      </c>
      <c r="AJ61" s="269" t="str">
        <f t="shared" si="30"/>
        <v/>
      </c>
      <c r="AK61" s="269" t="str">
        <f t="shared" si="30"/>
        <v/>
      </c>
      <c r="AL61" s="269" t="str">
        <f t="shared" si="30"/>
        <v/>
      </c>
      <c r="AM61" s="269" t="str">
        <f t="shared" si="30"/>
        <v/>
      </c>
      <c r="AN61" s="269" t="str">
        <f t="shared" si="30"/>
        <v/>
      </c>
      <c r="AO61" s="269" t="str">
        <f t="shared" si="30"/>
        <v/>
      </c>
      <c r="AP61" s="269" t="str">
        <f t="shared" si="30"/>
        <v/>
      </c>
      <c r="AQ61" s="269" t="str">
        <f t="shared" si="30"/>
        <v/>
      </c>
      <c r="AR61" s="269" t="str">
        <f t="shared" si="30"/>
        <v/>
      </c>
      <c r="AS61" s="269" t="str">
        <f t="shared" si="30"/>
        <v/>
      </c>
      <c r="AT61" s="269" t="str">
        <f t="shared" si="7"/>
        <v/>
      </c>
      <c r="AU61" s="174" t="str">
        <f t="shared" si="22"/>
        <v/>
      </c>
      <c r="AV61" s="239" t="str">
        <f t="shared" si="8"/>
        <v/>
      </c>
      <c r="AW61" s="239" t="str">
        <f t="shared" si="23"/>
        <v/>
      </c>
      <c r="AX61" s="114" t="str">
        <f>IF(AW61="","",IF(AND(H61="無",I61="有")*OR(①基本情報【名簿入力前に必須入力】!$D$4="幼稚園型認定こども園",①基本情報【名簿入力前に必須入力】!$D$4="保育所型認定こども園",①基本情報【名簿入力前に必須入力】!$D$4="地方裁量型認定こども園"),IF(AY61=4,4,5),AW61))</f>
        <v/>
      </c>
      <c r="AY61" s="239" t="str">
        <f t="shared" si="16"/>
        <v/>
      </c>
      <c r="AZ61" s="239" t="str">
        <f t="shared" si="25"/>
        <v/>
      </c>
      <c r="BA61" s="269" t="str">
        <f t="shared" si="31"/>
        <v/>
      </c>
      <c r="BB61" s="269" t="str">
        <f t="shared" si="31"/>
        <v/>
      </c>
      <c r="BC61" s="269" t="str">
        <f t="shared" si="31"/>
        <v/>
      </c>
      <c r="BD61" s="269" t="str">
        <f t="shared" si="31"/>
        <v/>
      </c>
      <c r="BE61" s="269" t="str">
        <f t="shared" si="31"/>
        <v/>
      </c>
      <c r="BF61" s="269" t="str">
        <f t="shared" si="31"/>
        <v/>
      </c>
      <c r="BG61" s="269" t="str">
        <f t="shared" si="31"/>
        <v/>
      </c>
      <c r="BH61" s="269" t="str">
        <f t="shared" si="31"/>
        <v/>
      </c>
      <c r="BI61" s="269" t="str">
        <f t="shared" si="31"/>
        <v/>
      </c>
      <c r="BJ61" s="269" t="str">
        <f t="shared" si="31"/>
        <v/>
      </c>
      <c r="BK61" s="269" t="str">
        <f t="shared" si="31"/>
        <v/>
      </c>
      <c r="BL61" s="269" t="str">
        <f t="shared" si="31"/>
        <v/>
      </c>
      <c r="BM61" s="175">
        <f t="shared" si="10"/>
        <v>0</v>
      </c>
      <c r="BN61" s="175">
        <f t="shared" si="19"/>
        <v>0</v>
      </c>
      <c r="BO61" s="335">
        <f t="shared" si="20"/>
        <v>0</v>
      </c>
      <c r="BP61" s="174" t="str">
        <f t="shared" si="11"/>
        <v/>
      </c>
      <c r="BQ61" s="174" t="str">
        <f t="shared" si="28"/>
        <v/>
      </c>
      <c r="BR61" s="174" t="str">
        <f t="shared" si="28"/>
        <v/>
      </c>
      <c r="BS61" s="174" t="str">
        <f t="shared" si="28"/>
        <v/>
      </c>
      <c r="BT61" s="174" t="str">
        <f t="shared" si="26"/>
        <v/>
      </c>
      <c r="BU61" s="174" t="str">
        <f t="shared" si="26"/>
        <v/>
      </c>
      <c r="BV61" s="174" t="str">
        <f t="shared" si="26"/>
        <v/>
      </c>
      <c r="BW61" s="174" t="str">
        <f t="shared" si="26"/>
        <v/>
      </c>
      <c r="BX61" s="174" t="str">
        <f t="shared" si="26"/>
        <v/>
      </c>
      <c r="BY61" s="174" t="str">
        <f t="shared" si="26"/>
        <v/>
      </c>
      <c r="BZ61" s="174" t="str">
        <f t="shared" si="26"/>
        <v/>
      </c>
      <c r="CA61" s="174" t="str">
        <f t="shared" si="26"/>
        <v/>
      </c>
      <c r="CB61" s="174" t="str">
        <f t="shared" si="26"/>
        <v/>
      </c>
      <c r="CC61" s="174">
        <f t="shared" si="21"/>
        <v>0</v>
      </c>
    </row>
    <row r="62" spans="1:81" s="174" customFormat="1" ht="23.15" customHeight="1">
      <c r="A62" s="265">
        <v>46</v>
      </c>
      <c r="B62" s="15"/>
      <c r="C62" s="143"/>
      <c r="D62" s="144"/>
      <c r="E62" s="145"/>
      <c r="F62" s="146"/>
      <c r="G62" s="147"/>
      <c r="H62" s="148"/>
      <c r="I62" s="148"/>
      <c r="J62" s="149"/>
      <c r="K62" s="150"/>
      <c r="L62" s="150"/>
      <c r="M62" s="150"/>
      <c r="N62" s="151"/>
      <c r="O62" s="97"/>
      <c r="P62" s="152"/>
      <c r="Q62" s="266" t="str">
        <f t="shared" si="13"/>
        <v/>
      </c>
      <c r="R62" s="267"/>
      <c r="S62" s="268"/>
      <c r="T62" s="268"/>
      <c r="U62" s="268"/>
      <c r="V62" s="245" t="str">
        <f t="shared" si="29"/>
        <v/>
      </c>
      <c r="W62" s="306" t="str">
        <f t="shared" si="27"/>
        <v/>
      </c>
      <c r="X62" s="245" t="str">
        <f t="shared" si="27"/>
        <v/>
      </c>
      <c r="Y62" s="306" t="str">
        <f t="shared" si="27"/>
        <v/>
      </c>
      <c r="Z62" s="245" t="str">
        <f t="shared" si="27"/>
        <v/>
      </c>
      <c r="AA62" s="306" t="str">
        <f t="shared" ref="W62:AG85" si="32">IF(AND($Q62="○",AA$15&gt;=$L62,OR($M62&gt;=AA$15,$M62="")),"●","")</f>
        <v/>
      </c>
      <c r="AB62" s="245" t="str">
        <f t="shared" si="32"/>
        <v/>
      </c>
      <c r="AC62" s="306" t="str">
        <f t="shared" si="32"/>
        <v/>
      </c>
      <c r="AD62" s="245" t="str">
        <f t="shared" si="32"/>
        <v/>
      </c>
      <c r="AE62" s="306" t="str">
        <f t="shared" si="32"/>
        <v/>
      </c>
      <c r="AF62" s="245" t="str">
        <f t="shared" si="32"/>
        <v/>
      </c>
      <c r="AG62" s="306" t="str">
        <f t="shared" si="32"/>
        <v/>
      </c>
      <c r="AH62" s="297"/>
      <c r="AI62" s="269" t="str">
        <f t="shared" si="30"/>
        <v/>
      </c>
      <c r="AJ62" s="269" t="str">
        <f t="shared" si="30"/>
        <v/>
      </c>
      <c r="AK62" s="269" t="str">
        <f t="shared" si="30"/>
        <v/>
      </c>
      <c r="AL62" s="269" t="str">
        <f t="shared" si="30"/>
        <v/>
      </c>
      <c r="AM62" s="269" t="str">
        <f t="shared" si="30"/>
        <v/>
      </c>
      <c r="AN62" s="269" t="str">
        <f t="shared" si="30"/>
        <v/>
      </c>
      <c r="AO62" s="269" t="str">
        <f t="shared" si="30"/>
        <v/>
      </c>
      <c r="AP62" s="269" t="str">
        <f t="shared" si="30"/>
        <v/>
      </c>
      <c r="AQ62" s="269" t="str">
        <f t="shared" si="30"/>
        <v/>
      </c>
      <c r="AR62" s="269" t="str">
        <f t="shared" si="30"/>
        <v/>
      </c>
      <c r="AS62" s="269" t="str">
        <f t="shared" si="30"/>
        <v/>
      </c>
      <c r="AT62" s="269" t="str">
        <f t="shared" si="7"/>
        <v/>
      </c>
      <c r="AU62" s="174" t="str">
        <f t="shared" si="22"/>
        <v/>
      </c>
      <c r="AV62" s="239" t="str">
        <f t="shared" si="8"/>
        <v/>
      </c>
      <c r="AW62" s="239" t="str">
        <f t="shared" si="23"/>
        <v/>
      </c>
      <c r="AX62" s="114" t="str">
        <f>IF(AW62="","",IF(AND(H62="無",I62="有")*OR(①基本情報【名簿入力前に必須入力】!$D$4="幼稚園型認定こども園",①基本情報【名簿入力前に必須入力】!$D$4="保育所型認定こども園",①基本情報【名簿入力前に必須入力】!$D$4="地方裁量型認定こども園"),IF(AY62=4,4,5),AW62))</f>
        <v/>
      </c>
      <c r="AY62" s="239" t="str">
        <f t="shared" si="16"/>
        <v/>
      </c>
      <c r="AZ62" s="239" t="str">
        <f t="shared" si="25"/>
        <v/>
      </c>
      <c r="BA62" s="269" t="str">
        <f t="shared" si="31"/>
        <v/>
      </c>
      <c r="BB62" s="269" t="str">
        <f t="shared" si="31"/>
        <v/>
      </c>
      <c r="BC62" s="269" t="str">
        <f t="shared" si="31"/>
        <v/>
      </c>
      <c r="BD62" s="269" t="str">
        <f t="shared" si="31"/>
        <v/>
      </c>
      <c r="BE62" s="269" t="str">
        <f t="shared" si="31"/>
        <v/>
      </c>
      <c r="BF62" s="269" t="str">
        <f t="shared" si="31"/>
        <v/>
      </c>
      <c r="BG62" s="269" t="str">
        <f t="shared" si="31"/>
        <v/>
      </c>
      <c r="BH62" s="269" t="str">
        <f t="shared" si="31"/>
        <v/>
      </c>
      <c r="BI62" s="269" t="str">
        <f t="shared" si="31"/>
        <v/>
      </c>
      <c r="BJ62" s="269" t="str">
        <f t="shared" si="31"/>
        <v/>
      </c>
      <c r="BK62" s="269" t="str">
        <f t="shared" si="31"/>
        <v/>
      </c>
      <c r="BL62" s="269" t="str">
        <f t="shared" si="31"/>
        <v/>
      </c>
      <c r="BM62" s="175">
        <f t="shared" si="10"/>
        <v>0</v>
      </c>
      <c r="BN62" s="175">
        <f t="shared" si="19"/>
        <v>0</v>
      </c>
      <c r="BO62" s="335">
        <f t="shared" si="20"/>
        <v>0</v>
      </c>
      <c r="BP62" s="174" t="str">
        <f t="shared" si="11"/>
        <v/>
      </c>
      <c r="BQ62" s="174" t="str">
        <f t="shared" si="28"/>
        <v/>
      </c>
      <c r="BR62" s="174" t="str">
        <f t="shared" si="28"/>
        <v/>
      </c>
      <c r="BS62" s="174" t="str">
        <f t="shared" si="28"/>
        <v/>
      </c>
      <c r="BT62" s="174" t="str">
        <f t="shared" si="26"/>
        <v/>
      </c>
      <c r="BU62" s="174" t="str">
        <f t="shared" si="26"/>
        <v/>
      </c>
      <c r="BV62" s="174" t="str">
        <f t="shared" si="26"/>
        <v/>
      </c>
      <c r="BW62" s="174" t="str">
        <f t="shared" si="26"/>
        <v/>
      </c>
      <c r="BX62" s="174" t="str">
        <f t="shared" si="26"/>
        <v/>
      </c>
      <c r="BY62" s="174" t="str">
        <f t="shared" si="26"/>
        <v/>
      </c>
      <c r="BZ62" s="174" t="str">
        <f t="shared" si="26"/>
        <v/>
      </c>
      <c r="CA62" s="174" t="str">
        <f t="shared" si="26"/>
        <v/>
      </c>
      <c r="CB62" s="174" t="str">
        <f t="shared" si="26"/>
        <v/>
      </c>
      <c r="CC62" s="174">
        <f t="shared" si="21"/>
        <v>0</v>
      </c>
    </row>
    <row r="63" spans="1:81" s="174" customFormat="1" ht="23.15" customHeight="1">
      <c r="A63" s="265">
        <v>47</v>
      </c>
      <c r="B63" s="15"/>
      <c r="C63" s="143"/>
      <c r="D63" s="144"/>
      <c r="E63" s="145"/>
      <c r="F63" s="146"/>
      <c r="G63" s="147"/>
      <c r="H63" s="148"/>
      <c r="I63" s="148"/>
      <c r="J63" s="149"/>
      <c r="K63" s="150"/>
      <c r="L63" s="150"/>
      <c r="M63" s="150"/>
      <c r="N63" s="151"/>
      <c r="O63" s="97"/>
      <c r="P63" s="152"/>
      <c r="Q63" s="266" t="str">
        <f t="shared" si="13"/>
        <v/>
      </c>
      <c r="R63" s="267"/>
      <c r="S63" s="268"/>
      <c r="T63" s="268"/>
      <c r="U63" s="268"/>
      <c r="V63" s="245" t="str">
        <f t="shared" si="29"/>
        <v/>
      </c>
      <c r="W63" s="306" t="str">
        <f t="shared" si="32"/>
        <v/>
      </c>
      <c r="X63" s="245" t="str">
        <f t="shared" si="32"/>
        <v/>
      </c>
      <c r="Y63" s="306" t="str">
        <f t="shared" si="32"/>
        <v/>
      </c>
      <c r="Z63" s="245" t="str">
        <f t="shared" si="32"/>
        <v/>
      </c>
      <c r="AA63" s="306" t="str">
        <f t="shared" si="32"/>
        <v/>
      </c>
      <c r="AB63" s="245" t="str">
        <f t="shared" si="32"/>
        <v/>
      </c>
      <c r="AC63" s="306" t="str">
        <f t="shared" si="32"/>
        <v/>
      </c>
      <c r="AD63" s="245" t="str">
        <f t="shared" si="32"/>
        <v/>
      </c>
      <c r="AE63" s="306" t="str">
        <f t="shared" si="32"/>
        <v/>
      </c>
      <c r="AF63" s="245" t="str">
        <f t="shared" si="32"/>
        <v/>
      </c>
      <c r="AG63" s="306" t="str">
        <f t="shared" si="32"/>
        <v/>
      </c>
      <c r="AH63" s="297"/>
      <c r="AI63" s="269" t="str">
        <f t="shared" si="30"/>
        <v/>
      </c>
      <c r="AJ63" s="269" t="str">
        <f t="shared" si="30"/>
        <v/>
      </c>
      <c r="AK63" s="269" t="str">
        <f t="shared" si="30"/>
        <v/>
      </c>
      <c r="AL63" s="269" t="str">
        <f t="shared" si="30"/>
        <v/>
      </c>
      <c r="AM63" s="269" t="str">
        <f t="shared" si="30"/>
        <v/>
      </c>
      <c r="AN63" s="269" t="str">
        <f t="shared" si="30"/>
        <v/>
      </c>
      <c r="AO63" s="269" t="str">
        <f t="shared" si="30"/>
        <v/>
      </c>
      <c r="AP63" s="269" t="str">
        <f t="shared" si="30"/>
        <v/>
      </c>
      <c r="AQ63" s="269" t="str">
        <f t="shared" si="30"/>
        <v/>
      </c>
      <c r="AR63" s="269" t="str">
        <f t="shared" si="30"/>
        <v/>
      </c>
      <c r="AS63" s="269" t="str">
        <f t="shared" si="30"/>
        <v/>
      </c>
      <c r="AT63" s="269" t="str">
        <f t="shared" si="7"/>
        <v/>
      </c>
      <c r="AU63" s="174" t="str">
        <f t="shared" si="22"/>
        <v/>
      </c>
      <c r="AV63" s="239" t="str">
        <f t="shared" si="8"/>
        <v/>
      </c>
      <c r="AW63" s="239" t="str">
        <f t="shared" si="23"/>
        <v/>
      </c>
      <c r="AX63" s="114" t="str">
        <f>IF(AW63="","",IF(AND(H63="無",I63="有")*OR(①基本情報【名簿入力前に必須入力】!$D$4="幼稚園型認定こども園",①基本情報【名簿入力前に必須入力】!$D$4="保育所型認定こども園",①基本情報【名簿入力前に必須入力】!$D$4="地方裁量型認定こども園"),IF(AY63=4,4,5),AW63))</f>
        <v/>
      </c>
      <c r="AY63" s="239" t="str">
        <f t="shared" si="16"/>
        <v/>
      </c>
      <c r="AZ63" s="239" t="str">
        <f t="shared" si="25"/>
        <v/>
      </c>
      <c r="BA63" s="269" t="str">
        <f t="shared" si="31"/>
        <v/>
      </c>
      <c r="BB63" s="269" t="str">
        <f t="shared" si="31"/>
        <v/>
      </c>
      <c r="BC63" s="269" t="str">
        <f t="shared" si="31"/>
        <v/>
      </c>
      <c r="BD63" s="269" t="str">
        <f t="shared" si="31"/>
        <v/>
      </c>
      <c r="BE63" s="269" t="str">
        <f t="shared" si="31"/>
        <v/>
      </c>
      <c r="BF63" s="269" t="str">
        <f t="shared" si="31"/>
        <v/>
      </c>
      <c r="BG63" s="269" t="str">
        <f t="shared" si="31"/>
        <v/>
      </c>
      <c r="BH63" s="269" t="str">
        <f t="shared" si="31"/>
        <v/>
      </c>
      <c r="BI63" s="269" t="str">
        <f t="shared" si="31"/>
        <v/>
      </c>
      <c r="BJ63" s="269" t="str">
        <f t="shared" si="31"/>
        <v/>
      </c>
      <c r="BK63" s="269" t="str">
        <f t="shared" si="31"/>
        <v/>
      </c>
      <c r="BL63" s="269" t="str">
        <f t="shared" si="31"/>
        <v/>
      </c>
      <c r="BM63" s="175">
        <f t="shared" si="10"/>
        <v>0</v>
      </c>
      <c r="BN63" s="175">
        <f t="shared" si="19"/>
        <v>0</v>
      </c>
      <c r="BO63" s="335">
        <f t="shared" si="20"/>
        <v>0</v>
      </c>
      <c r="BP63" s="174" t="str">
        <f t="shared" si="11"/>
        <v/>
      </c>
      <c r="BQ63" s="174" t="str">
        <f t="shared" si="28"/>
        <v/>
      </c>
      <c r="BR63" s="174" t="str">
        <f t="shared" si="28"/>
        <v/>
      </c>
      <c r="BS63" s="174" t="str">
        <f t="shared" si="28"/>
        <v/>
      </c>
      <c r="BT63" s="174" t="str">
        <f t="shared" si="26"/>
        <v/>
      </c>
      <c r="BU63" s="174" t="str">
        <f t="shared" si="26"/>
        <v/>
      </c>
      <c r="BV63" s="174" t="str">
        <f t="shared" si="26"/>
        <v/>
      </c>
      <c r="BW63" s="174" t="str">
        <f t="shared" si="26"/>
        <v/>
      </c>
      <c r="BX63" s="174" t="str">
        <f t="shared" si="26"/>
        <v/>
      </c>
      <c r="BY63" s="174" t="str">
        <f t="shared" si="26"/>
        <v/>
      </c>
      <c r="BZ63" s="174" t="str">
        <f t="shared" si="26"/>
        <v/>
      </c>
      <c r="CA63" s="174" t="str">
        <f t="shared" si="26"/>
        <v/>
      </c>
      <c r="CB63" s="174" t="str">
        <f t="shared" si="26"/>
        <v/>
      </c>
      <c r="CC63" s="174">
        <f t="shared" si="21"/>
        <v>0</v>
      </c>
    </row>
    <row r="64" spans="1:81" s="174" customFormat="1" ht="23.15" customHeight="1">
      <c r="A64" s="265">
        <v>48</v>
      </c>
      <c r="B64" s="15"/>
      <c r="C64" s="143"/>
      <c r="D64" s="144"/>
      <c r="E64" s="145"/>
      <c r="F64" s="146"/>
      <c r="G64" s="147"/>
      <c r="H64" s="148"/>
      <c r="I64" s="148"/>
      <c r="J64" s="149"/>
      <c r="K64" s="150"/>
      <c r="L64" s="150"/>
      <c r="M64" s="150"/>
      <c r="N64" s="151"/>
      <c r="O64" s="97"/>
      <c r="P64" s="152"/>
      <c r="Q64" s="266" t="str">
        <f t="shared" si="13"/>
        <v/>
      </c>
      <c r="R64" s="267"/>
      <c r="S64" s="268"/>
      <c r="T64" s="268"/>
      <c r="U64" s="268"/>
      <c r="V64" s="245" t="str">
        <f t="shared" si="29"/>
        <v/>
      </c>
      <c r="W64" s="306" t="str">
        <f t="shared" si="32"/>
        <v/>
      </c>
      <c r="X64" s="245" t="str">
        <f t="shared" si="32"/>
        <v/>
      </c>
      <c r="Y64" s="306" t="str">
        <f t="shared" si="32"/>
        <v/>
      </c>
      <c r="Z64" s="245" t="str">
        <f t="shared" si="32"/>
        <v/>
      </c>
      <c r="AA64" s="306" t="str">
        <f t="shared" si="32"/>
        <v/>
      </c>
      <c r="AB64" s="245" t="str">
        <f t="shared" si="32"/>
        <v/>
      </c>
      <c r="AC64" s="306" t="str">
        <f t="shared" si="32"/>
        <v/>
      </c>
      <c r="AD64" s="245" t="str">
        <f t="shared" si="32"/>
        <v/>
      </c>
      <c r="AE64" s="306" t="str">
        <f t="shared" si="32"/>
        <v/>
      </c>
      <c r="AF64" s="245" t="str">
        <f t="shared" si="32"/>
        <v/>
      </c>
      <c r="AG64" s="306" t="str">
        <f t="shared" si="32"/>
        <v/>
      </c>
      <c r="AH64" s="297"/>
      <c r="AI64" s="269" t="str">
        <f t="shared" si="30"/>
        <v/>
      </c>
      <c r="AJ64" s="269" t="str">
        <f t="shared" si="30"/>
        <v/>
      </c>
      <c r="AK64" s="269" t="str">
        <f t="shared" si="30"/>
        <v/>
      </c>
      <c r="AL64" s="269" t="str">
        <f t="shared" si="30"/>
        <v/>
      </c>
      <c r="AM64" s="269" t="str">
        <f t="shared" si="30"/>
        <v/>
      </c>
      <c r="AN64" s="269" t="str">
        <f t="shared" si="30"/>
        <v/>
      </c>
      <c r="AO64" s="269" t="str">
        <f t="shared" si="30"/>
        <v/>
      </c>
      <c r="AP64" s="269" t="str">
        <f t="shared" si="30"/>
        <v/>
      </c>
      <c r="AQ64" s="269" t="str">
        <f t="shared" si="30"/>
        <v/>
      </c>
      <c r="AR64" s="269" t="str">
        <f t="shared" si="30"/>
        <v/>
      </c>
      <c r="AS64" s="269" t="str">
        <f t="shared" si="30"/>
        <v/>
      </c>
      <c r="AT64" s="269" t="str">
        <f t="shared" si="7"/>
        <v/>
      </c>
      <c r="AU64" s="174" t="str">
        <f t="shared" si="22"/>
        <v/>
      </c>
      <c r="AV64" s="239" t="str">
        <f t="shared" si="8"/>
        <v/>
      </c>
      <c r="AW64" s="239" t="str">
        <f t="shared" si="23"/>
        <v/>
      </c>
      <c r="AX64" s="114" t="str">
        <f>IF(AW64="","",IF(AND(H64="無",I64="有")*OR(①基本情報【名簿入力前に必須入力】!$D$4="幼稚園型認定こども園",①基本情報【名簿入力前に必須入力】!$D$4="保育所型認定こども園",①基本情報【名簿入力前に必須入力】!$D$4="地方裁量型認定こども園"),IF(AY64=4,4,5),AW64))</f>
        <v/>
      </c>
      <c r="AY64" s="239" t="str">
        <f t="shared" si="16"/>
        <v/>
      </c>
      <c r="AZ64" s="239" t="str">
        <f t="shared" si="25"/>
        <v/>
      </c>
      <c r="BA64" s="269" t="str">
        <f t="shared" si="31"/>
        <v/>
      </c>
      <c r="BB64" s="269" t="str">
        <f t="shared" si="31"/>
        <v/>
      </c>
      <c r="BC64" s="269" t="str">
        <f t="shared" si="31"/>
        <v/>
      </c>
      <c r="BD64" s="269" t="str">
        <f t="shared" si="31"/>
        <v/>
      </c>
      <c r="BE64" s="269" t="str">
        <f t="shared" si="31"/>
        <v/>
      </c>
      <c r="BF64" s="269" t="str">
        <f t="shared" si="31"/>
        <v/>
      </c>
      <c r="BG64" s="269" t="str">
        <f t="shared" si="31"/>
        <v/>
      </c>
      <c r="BH64" s="269" t="str">
        <f t="shared" si="31"/>
        <v/>
      </c>
      <c r="BI64" s="269" t="str">
        <f t="shared" si="31"/>
        <v/>
      </c>
      <c r="BJ64" s="269" t="str">
        <f t="shared" si="31"/>
        <v/>
      </c>
      <c r="BK64" s="269" t="str">
        <f t="shared" si="31"/>
        <v/>
      </c>
      <c r="BL64" s="269" t="str">
        <f t="shared" si="31"/>
        <v/>
      </c>
      <c r="BM64" s="175">
        <f t="shared" si="10"/>
        <v>0</v>
      </c>
      <c r="BN64" s="175">
        <f t="shared" si="19"/>
        <v>0</v>
      </c>
      <c r="BO64" s="335">
        <f t="shared" si="20"/>
        <v>0</v>
      </c>
      <c r="BP64" s="174" t="str">
        <f t="shared" si="11"/>
        <v/>
      </c>
      <c r="BQ64" s="174" t="str">
        <f t="shared" si="28"/>
        <v/>
      </c>
      <c r="BR64" s="174" t="str">
        <f t="shared" si="28"/>
        <v/>
      </c>
      <c r="BS64" s="174" t="str">
        <f t="shared" si="28"/>
        <v/>
      </c>
      <c r="BT64" s="174" t="str">
        <f t="shared" si="26"/>
        <v/>
      </c>
      <c r="BU64" s="174" t="str">
        <f t="shared" si="26"/>
        <v/>
      </c>
      <c r="BV64" s="174" t="str">
        <f t="shared" si="26"/>
        <v/>
      </c>
      <c r="BW64" s="174" t="str">
        <f t="shared" si="26"/>
        <v/>
      </c>
      <c r="BX64" s="174" t="str">
        <f t="shared" si="26"/>
        <v/>
      </c>
      <c r="BY64" s="174" t="str">
        <f t="shared" si="26"/>
        <v/>
      </c>
      <c r="BZ64" s="174" t="str">
        <f t="shared" si="26"/>
        <v/>
      </c>
      <c r="CA64" s="174" t="str">
        <f t="shared" si="26"/>
        <v/>
      </c>
      <c r="CB64" s="174" t="str">
        <f t="shared" si="26"/>
        <v/>
      </c>
      <c r="CC64" s="174">
        <f t="shared" si="21"/>
        <v>0</v>
      </c>
    </row>
    <row r="65" spans="1:81" s="174" customFormat="1" ht="23.15" customHeight="1">
      <c r="A65" s="265">
        <v>49</v>
      </c>
      <c r="B65" s="15"/>
      <c r="C65" s="143"/>
      <c r="D65" s="144"/>
      <c r="E65" s="145"/>
      <c r="F65" s="146"/>
      <c r="G65" s="147"/>
      <c r="H65" s="148"/>
      <c r="I65" s="148"/>
      <c r="J65" s="149"/>
      <c r="K65" s="150"/>
      <c r="L65" s="150"/>
      <c r="M65" s="150"/>
      <c r="N65" s="151"/>
      <c r="O65" s="97"/>
      <c r="P65" s="152"/>
      <c r="Q65" s="266" t="str">
        <f t="shared" si="13"/>
        <v/>
      </c>
      <c r="R65" s="267"/>
      <c r="S65" s="268"/>
      <c r="T65" s="268"/>
      <c r="U65" s="268"/>
      <c r="V65" s="245" t="str">
        <f t="shared" si="29"/>
        <v/>
      </c>
      <c r="W65" s="306" t="str">
        <f t="shared" si="32"/>
        <v/>
      </c>
      <c r="X65" s="245" t="str">
        <f t="shared" si="32"/>
        <v/>
      </c>
      <c r="Y65" s="306" t="str">
        <f t="shared" si="32"/>
        <v/>
      </c>
      <c r="Z65" s="245" t="str">
        <f t="shared" si="32"/>
        <v/>
      </c>
      <c r="AA65" s="306" t="str">
        <f t="shared" si="32"/>
        <v/>
      </c>
      <c r="AB65" s="245" t="str">
        <f t="shared" si="32"/>
        <v/>
      </c>
      <c r="AC65" s="306" t="str">
        <f t="shared" si="32"/>
        <v/>
      </c>
      <c r="AD65" s="245" t="str">
        <f t="shared" si="32"/>
        <v/>
      </c>
      <c r="AE65" s="306" t="str">
        <f t="shared" si="32"/>
        <v/>
      </c>
      <c r="AF65" s="245" t="str">
        <f t="shared" si="32"/>
        <v/>
      </c>
      <c r="AG65" s="306" t="str">
        <f t="shared" si="32"/>
        <v/>
      </c>
      <c r="AH65" s="297"/>
      <c r="AI65" s="269" t="str">
        <f t="shared" si="30"/>
        <v/>
      </c>
      <c r="AJ65" s="269" t="str">
        <f t="shared" si="30"/>
        <v/>
      </c>
      <c r="AK65" s="269" t="str">
        <f t="shared" si="30"/>
        <v/>
      </c>
      <c r="AL65" s="269" t="str">
        <f t="shared" si="30"/>
        <v/>
      </c>
      <c r="AM65" s="269" t="str">
        <f t="shared" si="30"/>
        <v/>
      </c>
      <c r="AN65" s="269" t="str">
        <f t="shared" si="30"/>
        <v/>
      </c>
      <c r="AO65" s="269" t="str">
        <f t="shared" si="30"/>
        <v/>
      </c>
      <c r="AP65" s="269" t="str">
        <f t="shared" si="30"/>
        <v/>
      </c>
      <c r="AQ65" s="269" t="str">
        <f t="shared" si="30"/>
        <v/>
      </c>
      <c r="AR65" s="269" t="str">
        <f t="shared" si="30"/>
        <v/>
      </c>
      <c r="AS65" s="269" t="str">
        <f t="shared" si="30"/>
        <v/>
      </c>
      <c r="AT65" s="269" t="str">
        <f t="shared" si="7"/>
        <v/>
      </c>
      <c r="AU65" s="174" t="str">
        <f t="shared" si="22"/>
        <v/>
      </c>
      <c r="AV65" s="239" t="str">
        <f t="shared" si="8"/>
        <v/>
      </c>
      <c r="AW65" s="239" t="str">
        <f t="shared" si="23"/>
        <v/>
      </c>
      <c r="AX65" s="114" t="str">
        <f>IF(AW65="","",IF(AND(H65="無",I65="有")*OR(①基本情報【名簿入力前に必須入力】!$D$4="幼稚園型認定こども園",①基本情報【名簿入力前に必須入力】!$D$4="保育所型認定こども園",①基本情報【名簿入力前に必須入力】!$D$4="地方裁量型認定こども園"),IF(AY65=4,4,5),AW65))</f>
        <v/>
      </c>
      <c r="AY65" s="239" t="str">
        <f t="shared" si="16"/>
        <v/>
      </c>
      <c r="AZ65" s="239" t="str">
        <f t="shared" si="25"/>
        <v/>
      </c>
      <c r="BA65" s="269" t="str">
        <f t="shared" si="31"/>
        <v/>
      </c>
      <c r="BB65" s="269" t="str">
        <f t="shared" si="31"/>
        <v/>
      </c>
      <c r="BC65" s="269" t="str">
        <f t="shared" si="31"/>
        <v/>
      </c>
      <c r="BD65" s="269" t="str">
        <f t="shared" si="31"/>
        <v/>
      </c>
      <c r="BE65" s="269" t="str">
        <f t="shared" si="31"/>
        <v/>
      </c>
      <c r="BF65" s="269" t="str">
        <f t="shared" si="31"/>
        <v/>
      </c>
      <c r="BG65" s="269" t="str">
        <f t="shared" si="31"/>
        <v/>
      </c>
      <c r="BH65" s="269" t="str">
        <f t="shared" si="31"/>
        <v/>
      </c>
      <c r="BI65" s="269" t="str">
        <f t="shared" si="31"/>
        <v/>
      </c>
      <c r="BJ65" s="269" t="str">
        <f t="shared" si="31"/>
        <v/>
      </c>
      <c r="BK65" s="269" t="str">
        <f t="shared" si="31"/>
        <v/>
      </c>
      <c r="BL65" s="269" t="str">
        <f t="shared" si="31"/>
        <v/>
      </c>
      <c r="BM65" s="175">
        <f t="shared" si="10"/>
        <v>0</v>
      </c>
      <c r="BN65" s="175">
        <f t="shared" si="19"/>
        <v>0</v>
      </c>
      <c r="BO65" s="335">
        <f t="shared" si="20"/>
        <v>0</v>
      </c>
      <c r="BP65" s="174" t="str">
        <f t="shared" si="11"/>
        <v/>
      </c>
      <c r="BQ65" s="174" t="str">
        <f t="shared" si="28"/>
        <v/>
      </c>
      <c r="BR65" s="174" t="str">
        <f t="shared" si="28"/>
        <v/>
      </c>
      <c r="BS65" s="174" t="str">
        <f t="shared" si="28"/>
        <v/>
      </c>
      <c r="BT65" s="174" t="str">
        <f t="shared" si="26"/>
        <v/>
      </c>
      <c r="BU65" s="174" t="str">
        <f t="shared" si="26"/>
        <v/>
      </c>
      <c r="BV65" s="174" t="str">
        <f t="shared" si="26"/>
        <v/>
      </c>
      <c r="BW65" s="174" t="str">
        <f t="shared" si="26"/>
        <v/>
      </c>
      <c r="BX65" s="174" t="str">
        <f t="shared" si="26"/>
        <v/>
      </c>
      <c r="BY65" s="174" t="str">
        <f t="shared" si="26"/>
        <v/>
      </c>
      <c r="BZ65" s="174" t="str">
        <f t="shared" si="26"/>
        <v/>
      </c>
      <c r="CA65" s="174" t="str">
        <f t="shared" si="26"/>
        <v/>
      </c>
      <c r="CB65" s="174" t="str">
        <f t="shared" si="26"/>
        <v/>
      </c>
      <c r="CC65" s="174">
        <f t="shared" si="21"/>
        <v>0</v>
      </c>
    </row>
    <row r="66" spans="1:81" s="174" customFormat="1" ht="23.15" customHeight="1">
      <c r="A66" s="265">
        <v>50</v>
      </c>
      <c r="B66" s="15"/>
      <c r="C66" s="143"/>
      <c r="D66" s="144"/>
      <c r="E66" s="145"/>
      <c r="F66" s="146"/>
      <c r="G66" s="147"/>
      <c r="H66" s="148"/>
      <c r="I66" s="148"/>
      <c r="J66" s="149"/>
      <c r="K66" s="150"/>
      <c r="L66" s="150"/>
      <c r="M66" s="150"/>
      <c r="N66" s="151"/>
      <c r="O66" s="97"/>
      <c r="P66" s="152"/>
      <c r="Q66" s="266" t="str">
        <f t="shared" si="13"/>
        <v/>
      </c>
      <c r="R66" s="267"/>
      <c r="S66" s="268"/>
      <c r="T66" s="268"/>
      <c r="U66" s="268"/>
      <c r="V66" s="245" t="str">
        <f t="shared" si="29"/>
        <v/>
      </c>
      <c r="W66" s="306" t="str">
        <f t="shared" si="32"/>
        <v/>
      </c>
      <c r="X66" s="245" t="str">
        <f t="shared" si="32"/>
        <v/>
      </c>
      <c r="Y66" s="306" t="str">
        <f t="shared" si="32"/>
        <v/>
      </c>
      <c r="Z66" s="245" t="str">
        <f t="shared" si="32"/>
        <v/>
      </c>
      <c r="AA66" s="306" t="str">
        <f t="shared" si="32"/>
        <v/>
      </c>
      <c r="AB66" s="245" t="str">
        <f t="shared" si="32"/>
        <v/>
      </c>
      <c r="AC66" s="306" t="str">
        <f t="shared" si="32"/>
        <v/>
      </c>
      <c r="AD66" s="245" t="str">
        <f t="shared" si="32"/>
        <v/>
      </c>
      <c r="AE66" s="306" t="str">
        <f t="shared" si="32"/>
        <v/>
      </c>
      <c r="AF66" s="245" t="str">
        <f t="shared" si="32"/>
        <v/>
      </c>
      <c r="AG66" s="306" t="str">
        <f t="shared" si="32"/>
        <v/>
      </c>
      <c r="AH66" s="297"/>
      <c r="AI66" s="269" t="str">
        <f t="shared" ref="AI66:AT81" si="33">IF($AZ66="",IF($L66="","",IF(AI$15&gt;=$L66,IF($M66="",$AY66,IF(AI$15&gt;$M66,"",$AY66)),"")),IF(AND(AI$15&gt;=$L66,OR($M66&gt;=AI$15,$M66="")),$AZ66,""))</f>
        <v/>
      </c>
      <c r="AJ66" s="269" t="str">
        <f t="shared" si="33"/>
        <v/>
      </c>
      <c r="AK66" s="269" t="str">
        <f t="shared" si="33"/>
        <v/>
      </c>
      <c r="AL66" s="269" t="str">
        <f t="shared" si="33"/>
        <v/>
      </c>
      <c r="AM66" s="269" t="str">
        <f t="shared" si="33"/>
        <v/>
      </c>
      <c r="AN66" s="269" t="str">
        <f t="shared" si="33"/>
        <v/>
      </c>
      <c r="AO66" s="269" t="str">
        <f t="shared" si="33"/>
        <v/>
      </c>
      <c r="AP66" s="269" t="str">
        <f t="shared" si="33"/>
        <v/>
      </c>
      <c r="AQ66" s="269" t="str">
        <f t="shared" si="33"/>
        <v/>
      </c>
      <c r="AR66" s="269" t="str">
        <f t="shared" si="33"/>
        <v/>
      </c>
      <c r="AS66" s="269" t="str">
        <f t="shared" si="33"/>
        <v/>
      </c>
      <c r="AT66" s="269" t="str">
        <f t="shared" si="7"/>
        <v/>
      </c>
      <c r="AU66" s="174" t="str">
        <f t="shared" si="22"/>
        <v/>
      </c>
      <c r="AV66" s="239" t="str">
        <f t="shared" si="8"/>
        <v/>
      </c>
      <c r="AW66" s="239" t="str">
        <f t="shared" si="23"/>
        <v/>
      </c>
      <c r="AX66" s="114" t="str">
        <f>IF(AW66="","",IF(AND(H66="無",I66="有")*OR(①基本情報【名簿入力前に必須入力】!$D$4="幼稚園型認定こども園",①基本情報【名簿入力前に必須入力】!$D$4="保育所型認定こども園",①基本情報【名簿入力前に必須入力】!$D$4="地方裁量型認定こども園"),IF(AY66=4,4,5),AW66))</f>
        <v/>
      </c>
      <c r="AY66" s="239" t="str">
        <f t="shared" si="16"/>
        <v/>
      </c>
      <c r="AZ66" s="239" t="str">
        <f t="shared" si="25"/>
        <v/>
      </c>
      <c r="BA66" s="269" t="str">
        <f t="shared" si="31"/>
        <v/>
      </c>
      <c r="BB66" s="269" t="str">
        <f t="shared" si="31"/>
        <v/>
      </c>
      <c r="BC66" s="269" t="str">
        <f t="shared" si="31"/>
        <v/>
      </c>
      <c r="BD66" s="269" t="str">
        <f t="shared" si="31"/>
        <v/>
      </c>
      <c r="BE66" s="269" t="str">
        <f t="shared" si="31"/>
        <v/>
      </c>
      <c r="BF66" s="269" t="str">
        <f t="shared" si="31"/>
        <v/>
      </c>
      <c r="BG66" s="269" t="str">
        <f t="shared" si="31"/>
        <v/>
      </c>
      <c r="BH66" s="269" t="str">
        <f t="shared" si="31"/>
        <v/>
      </c>
      <c r="BI66" s="269" t="str">
        <f t="shared" si="31"/>
        <v/>
      </c>
      <c r="BJ66" s="269" t="str">
        <f t="shared" si="31"/>
        <v/>
      </c>
      <c r="BK66" s="269" t="str">
        <f t="shared" si="31"/>
        <v/>
      </c>
      <c r="BL66" s="269" t="str">
        <f t="shared" si="31"/>
        <v/>
      </c>
      <c r="BM66" s="175">
        <f t="shared" si="10"/>
        <v>0</v>
      </c>
      <c r="BN66" s="175">
        <f t="shared" si="19"/>
        <v>0</v>
      </c>
      <c r="BO66" s="335">
        <f t="shared" si="20"/>
        <v>0</v>
      </c>
      <c r="BP66" s="174" t="str">
        <f t="shared" si="11"/>
        <v/>
      </c>
      <c r="BQ66" s="174" t="str">
        <f t="shared" si="28"/>
        <v/>
      </c>
      <c r="BR66" s="174" t="str">
        <f t="shared" si="28"/>
        <v/>
      </c>
      <c r="BS66" s="174" t="str">
        <f t="shared" si="28"/>
        <v/>
      </c>
      <c r="BT66" s="174" t="str">
        <f t="shared" si="26"/>
        <v/>
      </c>
      <c r="BU66" s="174" t="str">
        <f t="shared" si="26"/>
        <v/>
      </c>
      <c r="BV66" s="174" t="str">
        <f t="shared" si="26"/>
        <v/>
      </c>
      <c r="BW66" s="174" t="str">
        <f t="shared" ref="BW66:CB97" si="34">IF(BG66="","","○")</f>
        <v/>
      </c>
      <c r="BX66" s="174" t="str">
        <f t="shared" si="34"/>
        <v/>
      </c>
      <c r="BY66" s="174" t="str">
        <f t="shared" si="34"/>
        <v/>
      </c>
      <c r="BZ66" s="174" t="str">
        <f t="shared" si="34"/>
        <v/>
      </c>
      <c r="CA66" s="174" t="str">
        <f t="shared" si="34"/>
        <v/>
      </c>
      <c r="CB66" s="174" t="str">
        <f t="shared" si="34"/>
        <v/>
      </c>
      <c r="CC66" s="174">
        <f t="shared" si="21"/>
        <v>0</v>
      </c>
    </row>
    <row r="67" spans="1:81" s="174" customFormat="1" ht="23.15" customHeight="1">
      <c r="A67" s="265">
        <v>51</v>
      </c>
      <c r="B67" s="15"/>
      <c r="C67" s="143"/>
      <c r="D67" s="144"/>
      <c r="E67" s="145"/>
      <c r="F67" s="146"/>
      <c r="G67" s="147"/>
      <c r="H67" s="148"/>
      <c r="I67" s="148"/>
      <c r="J67" s="149"/>
      <c r="K67" s="150"/>
      <c r="L67" s="150"/>
      <c r="M67" s="150"/>
      <c r="N67" s="151"/>
      <c r="O67" s="97"/>
      <c r="P67" s="152"/>
      <c r="Q67" s="266" t="str">
        <f t="shared" si="13"/>
        <v/>
      </c>
      <c r="R67" s="267"/>
      <c r="S67" s="268"/>
      <c r="T67" s="268"/>
      <c r="U67" s="268"/>
      <c r="V67" s="245" t="str">
        <f t="shared" si="29"/>
        <v/>
      </c>
      <c r="W67" s="306" t="str">
        <f t="shared" si="32"/>
        <v/>
      </c>
      <c r="X67" s="245" t="str">
        <f t="shared" si="32"/>
        <v/>
      </c>
      <c r="Y67" s="306" t="str">
        <f t="shared" si="32"/>
        <v/>
      </c>
      <c r="Z67" s="245" t="str">
        <f t="shared" si="32"/>
        <v/>
      </c>
      <c r="AA67" s="306" t="str">
        <f t="shared" si="32"/>
        <v/>
      </c>
      <c r="AB67" s="245" t="str">
        <f t="shared" si="32"/>
        <v/>
      </c>
      <c r="AC67" s="306" t="str">
        <f t="shared" si="32"/>
        <v/>
      </c>
      <c r="AD67" s="245" t="str">
        <f t="shared" si="32"/>
        <v/>
      </c>
      <c r="AE67" s="306" t="str">
        <f t="shared" si="32"/>
        <v/>
      </c>
      <c r="AF67" s="245" t="str">
        <f t="shared" si="32"/>
        <v/>
      </c>
      <c r="AG67" s="306" t="str">
        <f t="shared" si="32"/>
        <v/>
      </c>
      <c r="AH67" s="297"/>
      <c r="AI67" s="269" t="str">
        <f t="shared" si="33"/>
        <v/>
      </c>
      <c r="AJ67" s="269" t="str">
        <f t="shared" si="33"/>
        <v/>
      </c>
      <c r="AK67" s="269" t="str">
        <f t="shared" si="33"/>
        <v/>
      </c>
      <c r="AL67" s="269" t="str">
        <f t="shared" si="33"/>
        <v/>
      </c>
      <c r="AM67" s="269" t="str">
        <f t="shared" si="33"/>
        <v/>
      </c>
      <c r="AN67" s="269" t="str">
        <f t="shared" si="33"/>
        <v/>
      </c>
      <c r="AO67" s="269" t="str">
        <f t="shared" si="33"/>
        <v/>
      </c>
      <c r="AP67" s="269" t="str">
        <f t="shared" si="33"/>
        <v/>
      </c>
      <c r="AQ67" s="269" t="str">
        <f t="shared" si="33"/>
        <v/>
      </c>
      <c r="AR67" s="269" t="str">
        <f t="shared" si="33"/>
        <v/>
      </c>
      <c r="AS67" s="269" t="str">
        <f t="shared" si="33"/>
        <v/>
      </c>
      <c r="AT67" s="269" t="str">
        <f t="shared" si="7"/>
        <v/>
      </c>
      <c r="AU67" s="174" t="str">
        <f t="shared" si="22"/>
        <v/>
      </c>
      <c r="AV67" s="239" t="str">
        <f t="shared" si="8"/>
        <v/>
      </c>
      <c r="AW67" s="239" t="str">
        <f t="shared" si="23"/>
        <v/>
      </c>
      <c r="AX67" s="114" t="str">
        <f>IF(AW67="","",IF(AND(H67="無",I67="有")*OR(①基本情報【名簿入力前に必須入力】!$D$4="幼稚園型認定こども園",①基本情報【名簿入力前に必須入力】!$D$4="保育所型認定こども園",①基本情報【名簿入力前に必須入力】!$D$4="地方裁量型認定こども園"),IF(AY67=4,4,5),AW67))</f>
        <v/>
      </c>
      <c r="AY67" s="239" t="str">
        <f t="shared" si="16"/>
        <v/>
      </c>
      <c r="AZ67" s="239" t="str">
        <f t="shared" si="25"/>
        <v/>
      </c>
      <c r="BA67" s="269" t="str">
        <f t="shared" si="31"/>
        <v/>
      </c>
      <c r="BB67" s="269" t="str">
        <f t="shared" si="31"/>
        <v/>
      </c>
      <c r="BC67" s="269" t="str">
        <f t="shared" si="31"/>
        <v/>
      </c>
      <c r="BD67" s="269" t="str">
        <f t="shared" si="31"/>
        <v/>
      </c>
      <c r="BE67" s="269" t="str">
        <f t="shared" si="31"/>
        <v/>
      </c>
      <c r="BF67" s="269" t="str">
        <f t="shared" si="31"/>
        <v/>
      </c>
      <c r="BG67" s="269" t="str">
        <f t="shared" si="31"/>
        <v/>
      </c>
      <c r="BH67" s="269" t="str">
        <f t="shared" si="31"/>
        <v/>
      </c>
      <c r="BI67" s="269" t="str">
        <f t="shared" si="31"/>
        <v/>
      </c>
      <c r="BJ67" s="269" t="str">
        <f t="shared" si="31"/>
        <v/>
      </c>
      <c r="BK67" s="269" t="str">
        <f t="shared" si="31"/>
        <v/>
      </c>
      <c r="BL67" s="269" t="str">
        <f t="shared" si="31"/>
        <v/>
      </c>
      <c r="BM67" s="175">
        <f t="shared" si="10"/>
        <v>0</v>
      </c>
      <c r="BN67" s="175">
        <f t="shared" si="19"/>
        <v>0</v>
      </c>
      <c r="BO67" s="335">
        <f t="shared" si="20"/>
        <v>0</v>
      </c>
      <c r="BP67" s="174" t="str">
        <f t="shared" si="11"/>
        <v/>
      </c>
      <c r="BQ67" s="174" t="str">
        <f t="shared" si="28"/>
        <v/>
      </c>
      <c r="BR67" s="174" t="str">
        <f t="shared" si="28"/>
        <v/>
      </c>
      <c r="BS67" s="174" t="str">
        <f t="shared" si="28"/>
        <v/>
      </c>
      <c r="BT67" s="174" t="str">
        <f t="shared" si="28"/>
        <v/>
      </c>
      <c r="BU67" s="174" t="str">
        <f t="shared" si="28"/>
        <v/>
      </c>
      <c r="BV67" s="174" t="str">
        <f t="shared" si="28"/>
        <v/>
      </c>
      <c r="BW67" s="174" t="str">
        <f t="shared" si="34"/>
        <v/>
      </c>
      <c r="BX67" s="174" t="str">
        <f t="shared" si="34"/>
        <v/>
      </c>
      <c r="BY67" s="174" t="str">
        <f t="shared" si="34"/>
        <v/>
      </c>
      <c r="BZ67" s="174" t="str">
        <f t="shared" si="34"/>
        <v/>
      </c>
      <c r="CA67" s="174" t="str">
        <f t="shared" si="34"/>
        <v/>
      </c>
      <c r="CB67" s="174" t="str">
        <f t="shared" si="34"/>
        <v/>
      </c>
      <c r="CC67" s="174">
        <f t="shared" si="21"/>
        <v>0</v>
      </c>
    </row>
    <row r="68" spans="1:81" s="174" customFormat="1" ht="23.15" customHeight="1">
      <c r="A68" s="265">
        <v>52</v>
      </c>
      <c r="B68" s="15"/>
      <c r="C68" s="143"/>
      <c r="D68" s="144"/>
      <c r="E68" s="145"/>
      <c r="F68" s="146"/>
      <c r="G68" s="147"/>
      <c r="H68" s="148"/>
      <c r="I68" s="148"/>
      <c r="J68" s="149"/>
      <c r="K68" s="150"/>
      <c r="L68" s="150"/>
      <c r="M68" s="150"/>
      <c r="N68" s="151"/>
      <c r="O68" s="97"/>
      <c r="P68" s="152"/>
      <c r="Q68" s="266" t="str">
        <f t="shared" si="13"/>
        <v/>
      </c>
      <c r="R68" s="267"/>
      <c r="S68" s="268"/>
      <c r="T68" s="268"/>
      <c r="U68" s="268"/>
      <c r="V68" s="245" t="str">
        <f t="shared" si="29"/>
        <v/>
      </c>
      <c r="W68" s="306" t="str">
        <f t="shared" si="32"/>
        <v/>
      </c>
      <c r="X68" s="245" t="str">
        <f t="shared" si="32"/>
        <v/>
      </c>
      <c r="Y68" s="306" t="str">
        <f t="shared" si="32"/>
        <v/>
      </c>
      <c r="Z68" s="245" t="str">
        <f t="shared" si="32"/>
        <v/>
      </c>
      <c r="AA68" s="306" t="str">
        <f t="shared" si="32"/>
        <v/>
      </c>
      <c r="AB68" s="245" t="str">
        <f t="shared" si="32"/>
        <v/>
      </c>
      <c r="AC68" s="306" t="str">
        <f t="shared" si="32"/>
        <v/>
      </c>
      <c r="AD68" s="245" t="str">
        <f t="shared" si="32"/>
        <v/>
      </c>
      <c r="AE68" s="306" t="str">
        <f t="shared" si="32"/>
        <v/>
      </c>
      <c r="AF68" s="245" t="str">
        <f t="shared" si="32"/>
        <v/>
      </c>
      <c r="AG68" s="306" t="str">
        <f t="shared" si="32"/>
        <v/>
      </c>
      <c r="AH68" s="297"/>
      <c r="AI68" s="269" t="str">
        <f t="shared" si="33"/>
        <v/>
      </c>
      <c r="AJ68" s="269" t="str">
        <f t="shared" si="33"/>
        <v/>
      </c>
      <c r="AK68" s="269" t="str">
        <f t="shared" si="33"/>
        <v/>
      </c>
      <c r="AL68" s="269" t="str">
        <f t="shared" si="33"/>
        <v/>
      </c>
      <c r="AM68" s="269" t="str">
        <f t="shared" si="33"/>
        <v/>
      </c>
      <c r="AN68" s="269" t="str">
        <f t="shared" si="33"/>
        <v/>
      </c>
      <c r="AO68" s="269" t="str">
        <f t="shared" si="33"/>
        <v/>
      </c>
      <c r="AP68" s="269" t="str">
        <f t="shared" si="33"/>
        <v/>
      </c>
      <c r="AQ68" s="269" t="str">
        <f t="shared" si="33"/>
        <v/>
      </c>
      <c r="AR68" s="269" t="str">
        <f t="shared" si="33"/>
        <v/>
      </c>
      <c r="AS68" s="269" t="str">
        <f t="shared" si="33"/>
        <v/>
      </c>
      <c r="AT68" s="269" t="str">
        <f t="shared" si="7"/>
        <v/>
      </c>
      <c r="AU68" s="174" t="str">
        <f t="shared" si="22"/>
        <v/>
      </c>
      <c r="AV68" s="239" t="str">
        <f t="shared" si="8"/>
        <v/>
      </c>
      <c r="AW68" s="239" t="str">
        <f t="shared" si="23"/>
        <v/>
      </c>
      <c r="AX68" s="114" t="str">
        <f>IF(AW68="","",IF(AND(H68="無",I68="有")*OR(①基本情報【名簿入力前に必須入力】!$D$4="幼稚園型認定こども園",①基本情報【名簿入力前に必須入力】!$D$4="保育所型認定こども園",①基本情報【名簿入力前に必須入力】!$D$4="地方裁量型認定こども園"),IF(AY68=4,4,5),AW68))</f>
        <v/>
      </c>
      <c r="AY68" s="239" t="str">
        <f t="shared" si="16"/>
        <v/>
      </c>
      <c r="AZ68" s="239" t="str">
        <f t="shared" si="25"/>
        <v/>
      </c>
      <c r="BA68" s="269" t="str">
        <f t="shared" si="31"/>
        <v/>
      </c>
      <c r="BB68" s="269" t="str">
        <f t="shared" si="31"/>
        <v/>
      </c>
      <c r="BC68" s="269" t="str">
        <f t="shared" si="31"/>
        <v/>
      </c>
      <c r="BD68" s="269" t="str">
        <f t="shared" si="31"/>
        <v/>
      </c>
      <c r="BE68" s="269" t="str">
        <f t="shared" si="31"/>
        <v/>
      </c>
      <c r="BF68" s="269" t="str">
        <f t="shared" si="31"/>
        <v/>
      </c>
      <c r="BG68" s="269" t="str">
        <f t="shared" si="31"/>
        <v/>
      </c>
      <c r="BH68" s="269" t="str">
        <f t="shared" si="31"/>
        <v/>
      </c>
      <c r="BI68" s="269" t="str">
        <f t="shared" si="31"/>
        <v/>
      </c>
      <c r="BJ68" s="269" t="str">
        <f t="shared" si="31"/>
        <v/>
      </c>
      <c r="BK68" s="269" t="str">
        <f t="shared" si="31"/>
        <v/>
      </c>
      <c r="BL68" s="269" t="str">
        <f t="shared" si="31"/>
        <v/>
      </c>
      <c r="BM68" s="175">
        <f t="shared" si="10"/>
        <v>0</v>
      </c>
      <c r="BN68" s="175">
        <f t="shared" si="19"/>
        <v>0</v>
      </c>
      <c r="BO68" s="335">
        <f t="shared" si="20"/>
        <v>0</v>
      </c>
      <c r="BP68" s="174" t="str">
        <f t="shared" si="11"/>
        <v/>
      </c>
      <c r="BQ68" s="174" t="str">
        <f t="shared" si="28"/>
        <v/>
      </c>
      <c r="BR68" s="174" t="str">
        <f t="shared" si="28"/>
        <v/>
      </c>
      <c r="BS68" s="174" t="str">
        <f t="shared" si="28"/>
        <v/>
      </c>
      <c r="BT68" s="174" t="str">
        <f t="shared" si="28"/>
        <v/>
      </c>
      <c r="BU68" s="174" t="str">
        <f t="shared" si="28"/>
        <v/>
      </c>
      <c r="BV68" s="174" t="str">
        <f t="shared" si="28"/>
        <v/>
      </c>
      <c r="BW68" s="174" t="str">
        <f t="shared" si="34"/>
        <v/>
      </c>
      <c r="BX68" s="174" t="str">
        <f t="shared" si="34"/>
        <v/>
      </c>
      <c r="BY68" s="174" t="str">
        <f t="shared" si="34"/>
        <v/>
      </c>
      <c r="BZ68" s="174" t="str">
        <f t="shared" si="34"/>
        <v/>
      </c>
      <c r="CA68" s="174" t="str">
        <f t="shared" si="34"/>
        <v/>
      </c>
      <c r="CB68" s="174" t="str">
        <f t="shared" si="34"/>
        <v/>
      </c>
      <c r="CC68" s="174">
        <f t="shared" si="21"/>
        <v>0</v>
      </c>
    </row>
    <row r="69" spans="1:81" s="174" customFormat="1" ht="23.15" customHeight="1">
      <c r="A69" s="265">
        <v>53</v>
      </c>
      <c r="B69" s="15"/>
      <c r="C69" s="143"/>
      <c r="D69" s="144"/>
      <c r="E69" s="145"/>
      <c r="F69" s="146"/>
      <c r="G69" s="147"/>
      <c r="H69" s="148"/>
      <c r="I69" s="148"/>
      <c r="J69" s="149"/>
      <c r="K69" s="150"/>
      <c r="L69" s="150"/>
      <c r="M69" s="150"/>
      <c r="N69" s="151"/>
      <c r="O69" s="97"/>
      <c r="P69" s="152"/>
      <c r="Q69" s="266" t="str">
        <f t="shared" si="13"/>
        <v/>
      </c>
      <c r="R69" s="267"/>
      <c r="S69" s="268"/>
      <c r="T69" s="268"/>
      <c r="U69" s="268"/>
      <c r="V69" s="245" t="str">
        <f t="shared" si="29"/>
        <v/>
      </c>
      <c r="W69" s="306" t="str">
        <f t="shared" si="32"/>
        <v/>
      </c>
      <c r="X69" s="245" t="str">
        <f t="shared" si="32"/>
        <v/>
      </c>
      <c r="Y69" s="306" t="str">
        <f t="shared" si="32"/>
        <v/>
      </c>
      <c r="Z69" s="245" t="str">
        <f t="shared" si="32"/>
        <v/>
      </c>
      <c r="AA69" s="306" t="str">
        <f t="shared" si="32"/>
        <v/>
      </c>
      <c r="AB69" s="245" t="str">
        <f t="shared" si="32"/>
        <v/>
      </c>
      <c r="AC69" s="306" t="str">
        <f t="shared" si="32"/>
        <v/>
      </c>
      <c r="AD69" s="245" t="str">
        <f t="shared" si="32"/>
        <v/>
      </c>
      <c r="AE69" s="306" t="str">
        <f t="shared" si="32"/>
        <v/>
      </c>
      <c r="AF69" s="245" t="str">
        <f t="shared" si="32"/>
        <v/>
      </c>
      <c r="AG69" s="306" t="str">
        <f t="shared" si="32"/>
        <v/>
      </c>
      <c r="AH69" s="297"/>
      <c r="AI69" s="269" t="str">
        <f t="shared" si="33"/>
        <v/>
      </c>
      <c r="AJ69" s="269" t="str">
        <f t="shared" si="33"/>
        <v/>
      </c>
      <c r="AK69" s="269" t="str">
        <f t="shared" si="33"/>
        <v/>
      </c>
      <c r="AL69" s="269" t="str">
        <f t="shared" si="33"/>
        <v/>
      </c>
      <c r="AM69" s="269" t="str">
        <f t="shared" si="33"/>
        <v/>
      </c>
      <c r="AN69" s="269" t="str">
        <f t="shared" si="33"/>
        <v/>
      </c>
      <c r="AO69" s="269" t="str">
        <f t="shared" si="33"/>
        <v/>
      </c>
      <c r="AP69" s="269" t="str">
        <f t="shared" si="33"/>
        <v/>
      </c>
      <c r="AQ69" s="269" t="str">
        <f t="shared" si="33"/>
        <v/>
      </c>
      <c r="AR69" s="269" t="str">
        <f t="shared" si="33"/>
        <v/>
      </c>
      <c r="AS69" s="269" t="str">
        <f t="shared" si="33"/>
        <v/>
      </c>
      <c r="AT69" s="269" t="str">
        <f t="shared" si="7"/>
        <v/>
      </c>
      <c r="AU69" s="174" t="str">
        <f t="shared" si="22"/>
        <v/>
      </c>
      <c r="AV69" s="239" t="str">
        <f t="shared" si="8"/>
        <v/>
      </c>
      <c r="AW69" s="239" t="str">
        <f t="shared" si="23"/>
        <v/>
      </c>
      <c r="AX69" s="114" t="str">
        <f>IF(AW69="","",IF(AND(H69="無",I69="有")*OR(①基本情報【名簿入力前に必須入力】!$D$4="幼稚園型認定こども園",①基本情報【名簿入力前に必須入力】!$D$4="保育所型認定こども園",①基本情報【名簿入力前に必須入力】!$D$4="地方裁量型認定こども園"),IF(AY69=4,4,5),AW69))</f>
        <v/>
      </c>
      <c r="AY69" s="239" t="str">
        <f t="shared" si="16"/>
        <v/>
      </c>
      <c r="AZ69" s="239" t="str">
        <f t="shared" si="25"/>
        <v/>
      </c>
      <c r="BA69" s="269" t="str">
        <f t="shared" si="31"/>
        <v/>
      </c>
      <c r="BB69" s="269" t="str">
        <f t="shared" si="31"/>
        <v/>
      </c>
      <c r="BC69" s="269" t="str">
        <f t="shared" si="31"/>
        <v/>
      </c>
      <c r="BD69" s="269" t="str">
        <f t="shared" si="31"/>
        <v/>
      </c>
      <c r="BE69" s="269" t="str">
        <f t="shared" si="31"/>
        <v/>
      </c>
      <c r="BF69" s="269" t="str">
        <f t="shared" si="31"/>
        <v/>
      </c>
      <c r="BG69" s="269" t="str">
        <f t="shared" si="31"/>
        <v/>
      </c>
      <c r="BH69" s="269" t="str">
        <f t="shared" si="31"/>
        <v/>
      </c>
      <c r="BI69" s="269" t="str">
        <f t="shared" si="31"/>
        <v/>
      </c>
      <c r="BJ69" s="269" t="str">
        <f t="shared" si="31"/>
        <v/>
      </c>
      <c r="BK69" s="269" t="str">
        <f t="shared" si="31"/>
        <v/>
      </c>
      <c r="BL69" s="269" t="str">
        <f t="shared" si="31"/>
        <v/>
      </c>
      <c r="BM69" s="175">
        <f t="shared" si="10"/>
        <v>0</v>
      </c>
      <c r="BN69" s="175">
        <f t="shared" si="19"/>
        <v>0</v>
      </c>
      <c r="BO69" s="335">
        <f t="shared" si="20"/>
        <v>0</v>
      </c>
      <c r="BP69" s="174" t="str">
        <f t="shared" si="11"/>
        <v/>
      </c>
      <c r="BQ69" s="174" t="str">
        <f t="shared" si="28"/>
        <v/>
      </c>
      <c r="BR69" s="174" t="str">
        <f t="shared" si="28"/>
        <v/>
      </c>
      <c r="BS69" s="174" t="str">
        <f t="shared" si="28"/>
        <v/>
      </c>
      <c r="BT69" s="174" t="str">
        <f t="shared" si="28"/>
        <v/>
      </c>
      <c r="BU69" s="174" t="str">
        <f t="shared" si="28"/>
        <v/>
      </c>
      <c r="BV69" s="174" t="str">
        <f t="shared" si="28"/>
        <v/>
      </c>
      <c r="BW69" s="174" t="str">
        <f t="shared" si="34"/>
        <v/>
      </c>
      <c r="BX69" s="174" t="str">
        <f t="shared" si="34"/>
        <v/>
      </c>
      <c r="BY69" s="174" t="str">
        <f t="shared" si="34"/>
        <v/>
      </c>
      <c r="BZ69" s="174" t="str">
        <f t="shared" si="34"/>
        <v/>
      </c>
      <c r="CA69" s="174" t="str">
        <f t="shared" si="34"/>
        <v/>
      </c>
      <c r="CB69" s="174" t="str">
        <f t="shared" si="34"/>
        <v/>
      </c>
      <c r="CC69" s="174">
        <f t="shared" si="21"/>
        <v>0</v>
      </c>
    </row>
    <row r="70" spans="1:81" s="174" customFormat="1" ht="23.15" customHeight="1">
      <c r="A70" s="265">
        <v>54</v>
      </c>
      <c r="B70" s="15"/>
      <c r="C70" s="143"/>
      <c r="D70" s="144"/>
      <c r="E70" s="145"/>
      <c r="F70" s="146"/>
      <c r="G70" s="147"/>
      <c r="H70" s="148"/>
      <c r="I70" s="148"/>
      <c r="J70" s="149"/>
      <c r="K70" s="150"/>
      <c r="L70" s="150"/>
      <c r="M70" s="150"/>
      <c r="N70" s="151"/>
      <c r="O70" s="97"/>
      <c r="P70" s="152"/>
      <c r="Q70" s="266" t="str">
        <f t="shared" si="13"/>
        <v/>
      </c>
      <c r="R70" s="267"/>
      <c r="S70" s="268"/>
      <c r="T70" s="268"/>
      <c r="U70" s="268"/>
      <c r="V70" s="245" t="str">
        <f t="shared" si="29"/>
        <v/>
      </c>
      <c r="W70" s="306" t="str">
        <f t="shared" si="32"/>
        <v/>
      </c>
      <c r="X70" s="245" t="str">
        <f t="shared" si="32"/>
        <v/>
      </c>
      <c r="Y70" s="306" t="str">
        <f t="shared" si="32"/>
        <v/>
      </c>
      <c r="Z70" s="245" t="str">
        <f t="shared" si="32"/>
        <v/>
      </c>
      <c r="AA70" s="306" t="str">
        <f t="shared" si="32"/>
        <v/>
      </c>
      <c r="AB70" s="245" t="str">
        <f t="shared" si="32"/>
        <v/>
      </c>
      <c r="AC70" s="306" t="str">
        <f t="shared" si="32"/>
        <v/>
      </c>
      <c r="AD70" s="245" t="str">
        <f t="shared" si="32"/>
        <v/>
      </c>
      <c r="AE70" s="306" t="str">
        <f t="shared" si="32"/>
        <v/>
      </c>
      <c r="AF70" s="245" t="str">
        <f t="shared" si="32"/>
        <v/>
      </c>
      <c r="AG70" s="306" t="str">
        <f t="shared" si="32"/>
        <v/>
      </c>
      <c r="AH70" s="297"/>
      <c r="AI70" s="269" t="str">
        <f t="shared" si="33"/>
        <v/>
      </c>
      <c r="AJ70" s="269" t="str">
        <f t="shared" si="33"/>
        <v/>
      </c>
      <c r="AK70" s="269" t="str">
        <f t="shared" si="33"/>
        <v/>
      </c>
      <c r="AL70" s="269" t="str">
        <f t="shared" si="33"/>
        <v/>
      </c>
      <c r="AM70" s="269" t="str">
        <f t="shared" si="33"/>
        <v/>
      </c>
      <c r="AN70" s="269" t="str">
        <f t="shared" si="33"/>
        <v/>
      </c>
      <c r="AO70" s="269" t="str">
        <f t="shared" si="33"/>
        <v/>
      </c>
      <c r="AP70" s="269" t="str">
        <f t="shared" si="33"/>
        <v/>
      </c>
      <c r="AQ70" s="269" t="str">
        <f t="shared" si="33"/>
        <v/>
      </c>
      <c r="AR70" s="269" t="str">
        <f t="shared" si="33"/>
        <v/>
      </c>
      <c r="AS70" s="269" t="str">
        <f t="shared" si="33"/>
        <v/>
      </c>
      <c r="AT70" s="269" t="str">
        <f t="shared" si="7"/>
        <v/>
      </c>
      <c r="AU70" s="174" t="str">
        <f t="shared" si="22"/>
        <v/>
      </c>
      <c r="AV70" s="239" t="str">
        <f t="shared" si="8"/>
        <v/>
      </c>
      <c r="AW70" s="239" t="str">
        <f t="shared" si="23"/>
        <v/>
      </c>
      <c r="AX70" s="114" t="str">
        <f>IF(AW70="","",IF(AND(H70="無",I70="有")*OR(①基本情報【名簿入力前に必須入力】!$D$4="幼稚園型認定こども園",①基本情報【名簿入力前に必須入力】!$D$4="保育所型認定こども園",①基本情報【名簿入力前に必須入力】!$D$4="地方裁量型認定こども園"),IF(AY70=4,4,5),AW70))</f>
        <v/>
      </c>
      <c r="AY70" s="239" t="str">
        <f t="shared" si="16"/>
        <v/>
      </c>
      <c r="AZ70" s="239" t="str">
        <f t="shared" si="25"/>
        <v/>
      </c>
      <c r="BA70" s="269" t="str">
        <f t="shared" si="31"/>
        <v/>
      </c>
      <c r="BB70" s="269" t="str">
        <f t="shared" si="31"/>
        <v/>
      </c>
      <c r="BC70" s="269" t="str">
        <f t="shared" si="31"/>
        <v/>
      </c>
      <c r="BD70" s="269" t="str">
        <f t="shared" si="31"/>
        <v/>
      </c>
      <c r="BE70" s="269" t="str">
        <f t="shared" si="31"/>
        <v/>
      </c>
      <c r="BF70" s="269" t="str">
        <f t="shared" si="31"/>
        <v/>
      </c>
      <c r="BG70" s="269" t="str">
        <f t="shared" si="31"/>
        <v/>
      </c>
      <c r="BH70" s="269" t="str">
        <f t="shared" si="31"/>
        <v/>
      </c>
      <c r="BI70" s="269" t="str">
        <f t="shared" si="31"/>
        <v/>
      </c>
      <c r="BJ70" s="269" t="str">
        <f t="shared" si="31"/>
        <v/>
      </c>
      <c r="BK70" s="269" t="str">
        <f t="shared" si="31"/>
        <v/>
      </c>
      <c r="BL70" s="269" t="str">
        <f t="shared" si="31"/>
        <v/>
      </c>
      <c r="BM70" s="175">
        <f t="shared" si="10"/>
        <v>0</v>
      </c>
      <c r="BN70" s="175">
        <f t="shared" si="19"/>
        <v>0</v>
      </c>
      <c r="BO70" s="335">
        <f t="shared" si="20"/>
        <v>0</v>
      </c>
      <c r="BP70" s="174" t="str">
        <f t="shared" si="11"/>
        <v/>
      </c>
      <c r="BQ70" s="174" t="str">
        <f t="shared" si="28"/>
        <v/>
      </c>
      <c r="BR70" s="174" t="str">
        <f t="shared" si="28"/>
        <v/>
      </c>
      <c r="BS70" s="174" t="str">
        <f t="shared" si="28"/>
        <v/>
      </c>
      <c r="BT70" s="174" t="str">
        <f t="shared" si="28"/>
        <v/>
      </c>
      <c r="BU70" s="174" t="str">
        <f t="shared" si="28"/>
        <v/>
      </c>
      <c r="BV70" s="174" t="str">
        <f t="shared" si="28"/>
        <v/>
      </c>
      <c r="BW70" s="174" t="str">
        <f t="shared" si="34"/>
        <v/>
      </c>
      <c r="BX70" s="174" t="str">
        <f t="shared" si="34"/>
        <v/>
      </c>
      <c r="BY70" s="174" t="str">
        <f t="shared" si="34"/>
        <v/>
      </c>
      <c r="BZ70" s="174" t="str">
        <f t="shared" si="34"/>
        <v/>
      </c>
      <c r="CA70" s="174" t="str">
        <f t="shared" si="34"/>
        <v/>
      </c>
      <c r="CB70" s="174" t="str">
        <f t="shared" si="34"/>
        <v/>
      </c>
      <c r="CC70" s="174">
        <f t="shared" si="21"/>
        <v>0</v>
      </c>
    </row>
    <row r="71" spans="1:81" s="174" customFormat="1" ht="23.15" customHeight="1">
      <c r="A71" s="265">
        <v>55</v>
      </c>
      <c r="B71" s="15"/>
      <c r="C71" s="143"/>
      <c r="D71" s="144"/>
      <c r="E71" s="145"/>
      <c r="F71" s="146"/>
      <c r="G71" s="147"/>
      <c r="H71" s="148"/>
      <c r="I71" s="148"/>
      <c r="J71" s="149"/>
      <c r="K71" s="150"/>
      <c r="L71" s="150"/>
      <c r="M71" s="150"/>
      <c r="N71" s="151"/>
      <c r="O71" s="97"/>
      <c r="P71" s="152"/>
      <c r="Q71" s="266" t="str">
        <f t="shared" si="13"/>
        <v/>
      </c>
      <c r="R71" s="267"/>
      <c r="S71" s="268"/>
      <c r="T71" s="268"/>
      <c r="U71" s="268"/>
      <c r="V71" s="245" t="str">
        <f t="shared" si="29"/>
        <v/>
      </c>
      <c r="W71" s="306" t="str">
        <f t="shared" si="32"/>
        <v/>
      </c>
      <c r="X71" s="245" t="str">
        <f t="shared" si="32"/>
        <v/>
      </c>
      <c r="Y71" s="306" t="str">
        <f t="shared" si="32"/>
        <v/>
      </c>
      <c r="Z71" s="245" t="str">
        <f t="shared" si="32"/>
        <v/>
      </c>
      <c r="AA71" s="306" t="str">
        <f t="shared" si="32"/>
        <v/>
      </c>
      <c r="AB71" s="245" t="str">
        <f t="shared" si="32"/>
        <v/>
      </c>
      <c r="AC71" s="306" t="str">
        <f t="shared" si="32"/>
        <v/>
      </c>
      <c r="AD71" s="245" t="str">
        <f t="shared" si="32"/>
        <v/>
      </c>
      <c r="AE71" s="306" t="str">
        <f t="shared" si="32"/>
        <v/>
      </c>
      <c r="AF71" s="245" t="str">
        <f t="shared" si="32"/>
        <v/>
      </c>
      <c r="AG71" s="306" t="str">
        <f t="shared" si="32"/>
        <v/>
      </c>
      <c r="AH71" s="297"/>
      <c r="AI71" s="269" t="str">
        <f t="shared" si="33"/>
        <v/>
      </c>
      <c r="AJ71" s="269" t="str">
        <f t="shared" si="33"/>
        <v/>
      </c>
      <c r="AK71" s="269" t="str">
        <f t="shared" si="33"/>
        <v/>
      </c>
      <c r="AL71" s="269" t="str">
        <f t="shared" si="33"/>
        <v/>
      </c>
      <c r="AM71" s="269" t="str">
        <f t="shared" si="33"/>
        <v/>
      </c>
      <c r="AN71" s="269" t="str">
        <f t="shared" si="33"/>
        <v/>
      </c>
      <c r="AO71" s="269" t="str">
        <f t="shared" si="33"/>
        <v/>
      </c>
      <c r="AP71" s="269" t="str">
        <f t="shared" si="33"/>
        <v/>
      </c>
      <c r="AQ71" s="269" t="str">
        <f t="shared" si="33"/>
        <v/>
      </c>
      <c r="AR71" s="269" t="str">
        <f t="shared" si="33"/>
        <v/>
      </c>
      <c r="AS71" s="269" t="str">
        <f t="shared" si="33"/>
        <v/>
      </c>
      <c r="AT71" s="269" t="str">
        <f t="shared" si="7"/>
        <v/>
      </c>
      <c r="AU71" s="174" t="str">
        <f t="shared" si="22"/>
        <v/>
      </c>
      <c r="AV71" s="239" t="str">
        <f t="shared" si="8"/>
        <v/>
      </c>
      <c r="AW71" s="239" t="str">
        <f t="shared" si="23"/>
        <v/>
      </c>
      <c r="AX71" s="114" t="str">
        <f>IF(AW71="","",IF(AND(H71="無",I71="有")*OR(①基本情報【名簿入力前に必須入力】!$D$4="幼稚園型認定こども園",①基本情報【名簿入力前に必須入力】!$D$4="保育所型認定こども園",①基本情報【名簿入力前に必須入力】!$D$4="地方裁量型認定こども園"),IF(AY71=4,4,5),AW71))</f>
        <v/>
      </c>
      <c r="AY71" s="239" t="str">
        <f t="shared" si="16"/>
        <v/>
      </c>
      <c r="AZ71" s="239" t="str">
        <f t="shared" si="25"/>
        <v/>
      </c>
      <c r="BA71" s="269" t="str">
        <f t="shared" si="31"/>
        <v/>
      </c>
      <c r="BB71" s="269" t="str">
        <f t="shared" si="31"/>
        <v/>
      </c>
      <c r="BC71" s="269" t="str">
        <f t="shared" si="31"/>
        <v/>
      </c>
      <c r="BD71" s="269" t="str">
        <f t="shared" si="31"/>
        <v/>
      </c>
      <c r="BE71" s="269" t="str">
        <f t="shared" si="31"/>
        <v/>
      </c>
      <c r="BF71" s="269" t="str">
        <f t="shared" si="31"/>
        <v/>
      </c>
      <c r="BG71" s="269" t="str">
        <f t="shared" si="31"/>
        <v/>
      </c>
      <c r="BH71" s="269" t="str">
        <f t="shared" si="31"/>
        <v/>
      </c>
      <c r="BI71" s="269" t="str">
        <f t="shared" si="31"/>
        <v/>
      </c>
      <c r="BJ71" s="269" t="str">
        <f t="shared" si="31"/>
        <v/>
      </c>
      <c r="BK71" s="269" t="str">
        <f t="shared" si="31"/>
        <v/>
      </c>
      <c r="BL71" s="269" t="str">
        <f t="shared" si="31"/>
        <v/>
      </c>
      <c r="BM71" s="175">
        <f t="shared" si="10"/>
        <v>0</v>
      </c>
      <c r="BN71" s="175">
        <f t="shared" si="19"/>
        <v>0</v>
      </c>
      <c r="BO71" s="335">
        <f t="shared" si="20"/>
        <v>0</v>
      </c>
      <c r="BP71" s="174" t="str">
        <f t="shared" si="11"/>
        <v/>
      </c>
      <c r="BQ71" s="174" t="str">
        <f t="shared" ref="BQ71:CB102" si="35">IF(BA71="","","○")</f>
        <v/>
      </c>
      <c r="BR71" s="174" t="str">
        <f t="shared" si="35"/>
        <v/>
      </c>
      <c r="BS71" s="174" t="str">
        <f t="shared" si="35"/>
        <v/>
      </c>
      <c r="BT71" s="174" t="str">
        <f t="shared" si="35"/>
        <v/>
      </c>
      <c r="BU71" s="174" t="str">
        <f t="shared" si="35"/>
        <v/>
      </c>
      <c r="BV71" s="174" t="str">
        <f t="shared" si="35"/>
        <v/>
      </c>
      <c r="BW71" s="174" t="str">
        <f t="shared" si="34"/>
        <v/>
      </c>
      <c r="BX71" s="174" t="str">
        <f t="shared" si="34"/>
        <v/>
      </c>
      <c r="BY71" s="174" t="str">
        <f t="shared" si="34"/>
        <v/>
      </c>
      <c r="BZ71" s="174" t="str">
        <f t="shared" si="34"/>
        <v/>
      </c>
      <c r="CA71" s="174" t="str">
        <f t="shared" si="34"/>
        <v/>
      </c>
      <c r="CB71" s="174" t="str">
        <f t="shared" si="34"/>
        <v/>
      </c>
      <c r="CC71" s="174">
        <f t="shared" si="21"/>
        <v>0</v>
      </c>
    </row>
    <row r="72" spans="1:81" s="174" customFormat="1" ht="23.15" customHeight="1">
      <c r="A72" s="265">
        <v>56</v>
      </c>
      <c r="B72" s="15"/>
      <c r="C72" s="143"/>
      <c r="D72" s="144"/>
      <c r="E72" s="145"/>
      <c r="F72" s="146"/>
      <c r="G72" s="147"/>
      <c r="H72" s="148"/>
      <c r="I72" s="148"/>
      <c r="J72" s="149"/>
      <c r="K72" s="150"/>
      <c r="L72" s="150"/>
      <c r="M72" s="150"/>
      <c r="N72" s="151"/>
      <c r="O72" s="97"/>
      <c r="P72" s="152"/>
      <c r="Q72" s="266" t="str">
        <f t="shared" si="13"/>
        <v/>
      </c>
      <c r="R72" s="267"/>
      <c r="S72" s="268"/>
      <c r="T72" s="268"/>
      <c r="U72" s="268"/>
      <c r="V72" s="245" t="str">
        <f t="shared" si="29"/>
        <v/>
      </c>
      <c r="W72" s="306" t="str">
        <f t="shared" si="32"/>
        <v/>
      </c>
      <c r="X72" s="245" t="str">
        <f t="shared" si="32"/>
        <v/>
      </c>
      <c r="Y72" s="306" t="str">
        <f t="shared" si="32"/>
        <v/>
      </c>
      <c r="Z72" s="245" t="str">
        <f t="shared" si="32"/>
        <v/>
      </c>
      <c r="AA72" s="306" t="str">
        <f t="shared" si="32"/>
        <v/>
      </c>
      <c r="AB72" s="245" t="str">
        <f t="shared" si="32"/>
        <v/>
      </c>
      <c r="AC72" s="306" t="str">
        <f t="shared" si="32"/>
        <v/>
      </c>
      <c r="AD72" s="245" t="str">
        <f t="shared" si="32"/>
        <v/>
      </c>
      <c r="AE72" s="306" t="str">
        <f t="shared" si="32"/>
        <v/>
      </c>
      <c r="AF72" s="245" t="str">
        <f t="shared" si="32"/>
        <v/>
      </c>
      <c r="AG72" s="306" t="str">
        <f t="shared" si="32"/>
        <v/>
      </c>
      <c r="AH72" s="297"/>
      <c r="AI72" s="269" t="str">
        <f t="shared" si="33"/>
        <v/>
      </c>
      <c r="AJ72" s="269" t="str">
        <f t="shared" si="33"/>
        <v/>
      </c>
      <c r="AK72" s="269" t="str">
        <f t="shared" si="33"/>
        <v/>
      </c>
      <c r="AL72" s="269" t="str">
        <f t="shared" si="33"/>
        <v/>
      </c>
      <c r="AM72" s="269" t="str">
        <f t="shared" si="33"/>
        <v/>
      </c>
      <c r="AN72" s="269" t="str">
        <f t="shared" si="33"/>
        <v/>
      </c>
      <c r="AO72" s="269" t="str">
        <f t="shared" si="33"/>
        <v/>
      </c>
      <c r="AP72" s="269" t="str">
        <f t="shared" si="33"/>
        <v/>
      </c>
      <c r="AQ72" s="269" t="str">
        <f t="shared" si="33"/>
        <v/>
      </c>
      <c r="AR72" s="269" t="str">
        <f t="shared" si="33"/>
        <v/>
      </c>
      <c r="AS72" s="269" t="str">
        <f t="shared" si="33"/>
        <v/>
      </c>
      <c r="AT72" s="269" t="str">
        <f t="shared" si="7"/>
        <v/>
      </c>
      <c r="AU72" s="174" t="str">
        <f t="shared" si="22"/>
        <v/>
      </c>
      <c r="AV72" s="239" t="str">
        <f t="shared" si="8"/>
        <v/>
      </c>
      <c r="AW72" s="239" t="str">
        <f t="shared" si="23"/>
        <v/>
      </c>
      <c r="AX72" s="114" t="str">
        <f>IF(AW72="","",IF(AND(H72="無",I72="有")*OR(①基本情報【名簿入力前に必須入力】!$D$4="幼稚園型認定こども園",①基本情報【名簿入力前に必須入力】!$D$4="保育所型認定こども園",①基本情報【名簿入力前に必須入力】!$D$4="地方裁量型認定こども園"),IF(AY72=4,4,5),AW72))</f>
        <v/>
      </c>
      <c r="AY72" s="239" t="str">
        <f t="shared" si="16"/>
        <v/>
      </c>
      <c r="AZ72" s="239" t="str">
        <f t="shared" si="25"/>
        <v/>
      </c>
      <c r="BA72" s="269" t="str">
        <f t="shared" si="31"/>
        <v/>
      </c>
      <c r="BB72" s="269" t="str">
        <f t="shared" si="31"/>
        <v/>
      </c>
      <c r="BC72" s="269" t="str">
        <f t="shared" si="31"/>
        <v/>
      </c>
      <c r="BD72" s="269" t="str">
        <f t="shared" si="31"/>
        <v/>
      </c>
      <c r="BE72" s="269" t="str">
        <f t="shared" si="31"/>
        <v/>
      </c>
      <c r="BF72" s="269" t="str">
        <f t="shared" si="31"/>
        <v/>
      </c>
      <c r="BG72" s="269" t="str">
        <f t="shared" si="31"/>
        <v/>
      </c>
      <c r="BH72" s="269" t="str">
        <f t="shared" si="31"/>
        <v/>
      </c>
      <c r="BI72" s="269" t="str">
        <f t="shared" si="31"/>
        <v/>
      </c>
      <c r="BJ72" s="269" t="str">
        <f t="shared" si="31"/>
        <v/>
      </c>
      <c r="BK72" s="269" t="str">
        <f t="shared" si="31"/>
        <v/>
      </c>
      <c r="BL72" s="269" t="str">
        <f t="shared" si="31"/>
        <v/>
      </c>
      <c r="BM72" s="175">
        <f t="shared" si="10"/>
        <v>0</v>
      </c>
      <c r="BN72" s="175">
        <f t="shared" si="19"/>
        <v>0</v>
      </c>
      <c r="BO72" s="335">
        <f t="shared" si="20"/>
        <v>0</v>
      </c>
      <c r="BP72" s="174" t="str">
        <f t="shared" si="11"/>
        <v/>
      </c>
      <c r="BQ72" s="174" t="str">
        <f t="shared" si="35"/>
        <v/>
      </c>
      <c r="BR72" s="174" t="str">
        <f t="shared" si="35"/>
        <v/>
      </c>
      <c r="BS72" s="174" t="str">
        <f t="shared" si="35"/>
        <v/>
      </c>
      <c r="BT72" s="174" t="str">
        <f t="shared" si="35"/>
        <v/>
      </c>
      <c r="BU72" s="174" t="str">
        <f t="shared" si="35"/>
        <v/>
      </c>
      <c r="BV72" s="174" t="str">
        <f t="shared" si="35"/>
        <v/>
      </c>
      <c r="BW72" s="174" t="str">
        <f t="shared" si="34"/>
        <v/>
      </c>
      <c r="BX72" s="174" t="str">
        <f t="shared" si="34"/>
        <v/>
      </c>
      <c r="BY72" s="174" t="str">
        <f t="shared" si="34"/>
        <v/>
      </c>
      <c r="BZ72" s="174" t="str">
        <f t="shared" si="34"/>
        <v/>
      </c>
      <c r="CA72" s="174" t="str">
        <f t="shared" si="34"/>
        <v/>
      </c>
      <c r="CB72" s="174" t="str">
        <f t="shared" si="34"/>
        <v/>
      </c>
      <c r="CC72" s="174">
        <f t="shared" si="21"/>
        <v>0</v>
      </c>
    </row>
    <row r="73" spans="1:81" s="174" customFormat="1" ht="23.15" customHeight="1">
      <c r="A73" s="265">
        <v>57</v>
      </c>
      <c r="B73" s="15"/>
      <c r="C73" s="143"/>
      <c r="D73" s="144"/>
      <c r="E73" s="145"/>
      <c r="F73" s="146"/>
      <c r="G73" s="147"/>
      <c r="H73" s="148"/>
      <c r="I73" s="148"/>
      <c r="J73" s="149"/>
      <c r="K73" s="150"/>
      <c r="L73" s="150"/>
      <c r="M73" s="150"/>
      <c r="N73" s="151"/>
      <c r="O73" s="97"/>
      <c r="P73" s="152"/>
      <c r="Q73" s="266" t="str">
        <f t="shared" si="13"/>
        <v/>
      </c>
      <c r="R73" s="267"/>
      <c r="S73" s="268"/>
      <c r="T73" s="268"/>
      <c r="U73" s="268"/>
      <c r="V73" s="245" t="str">
        <f t="shared" si="29"/>
        <v/>
      </c>
      <c r="W73" s="306" t="str">
        <f t="shared" si="32"/>
        <v/>
      </c>
      <c r="X73" s="245" t="str">
        <f t="shared" si="32"/>
        <v/>
      </c>
      <c r="Y73" s="306" t="str">
        <f t="shared" si="32"/>
        <v/>
      </c>
      <c r="Z73" s="245" t="str">
        <f t="shared" si="32"/>
        <v/>
      </c>
      <c r="AA73" s="306" t="str">
        <f t="shared" si="32"/>
        <v/>
      </c>
      <c r="AB73" s="245" t="str">
        <f t="shared" si="32"/>
        <v/>
      </c>
      <c r="AC73" s="306" t="str">
        <f t="shared" si="32"/>
        <v/>
      </c>
      <c r="AD73" s="245" t="str">
        <f t="shared" si="32"/>
        <v/>
      </c>
      <c r="AE73" s="306" t="str">
        <f t="shared" si="32"/>
        <v/>
      </c>
      <c r="AF73" s="245" t="str">
        <f t="shared" si="32"/>
        <v/>
      </c>
      <c r="AG73" s="306" t="str">
        <f t="shared" si="32"/>
        <v/>
      </c>
      <c r="AH73" s="297"/>
      <c r="AI73" s="269" t="str">
        <f t="shared" si="33"/>
        <v/>
      </c>
      <c r="AJ73" s="269" t="str">
        <f t="shared" si="33"/>
        <v/>
      </c>
      <c r="AK73" s="269" t="str">
        <f t="shared" si="33"/>
        <v/>
      </c>
      <c r="AL73" s="269" t="str">
        <f t="shared" si="33"/>
        <v/>
      </c>
      <c r="AM73" s="269" t="str">
        <f t="shared" si="33"/>
        <v/>
      </c>
      <c r="AN73" s="269" t="str">
        <f t="shared" si="33"/>
        <v/>
      </c>
      <c r="AO73" s="269" t="str">
        <f t="shared" si="33"/>
        <v/>
      </c>
      <c r="AP73" s="269" t="str">
        <f t="shared" si="33"/>
        <v/>
      </c>
      <c r="AQ73" s="269" t="str">
        <f t="shared" si="33"/>
        <v/>
      </c>
      <c r="AR73" s="269" t="str">
        <f t="shared" si="33"/>
        <v/>
      </c>
      <c r="AS73" s="269" t="str">
        <f t="shared" si="33"/>
        <v/>
      </c>
      <c r="AT73" s="269" t="str">
        <f t="shared" si="7"/>
        <v/>
      </c>
      <c r="AU73" s="174" t="str">
        <f t="shared" si="22"/>
        <v/>
      </c>
      <c r="AV73" s="239" t="str">
        <f t="shared" si="8"/>
        <v/>
      </c>
      <c r="AW73" s="239" t="str">
        <f t="shared" si="23"/>
        <v/>
      </c>
      <c r="AX73" s="114" t="str">
        <f>IF(AW73="","",IF(AND(H73="無",I73="有")*OR(①基本情報【名簿入力前に必須入力】!$D$4="幼稚園型認定こども園",①基本情報【名簿入力前に必須入力】!$D$4="保育所型認定こども園",①基本情報【名簿入力前に必須入力】!$D$4="地方裁量型認定こども園"),IF(AY73=4,4,5),AW73))</f>
        <v/>
      </c>
      <c r="AY73" s="239" t="str">
        <f t="shared" si="16"/>
        <v/>
      </c>
      <c r="AZ73" s="239" t="str">
        <f t="shared" si="25"/>
        <v/>
      </c>
      <c r="BA73" s="269" t="str">
        <f t="shared" si="31"/>
        <v/>
      </c>
      <c r="BB73" s="269" t="str">
        <f t="shared" si="31"/>
        <v/>
      </c>
      <c r="BC73" s="269" t="str">
        <f t="shared" si="31"/>
        <v/>
      </c>
      <c r="BD73" s="269" t="str">
        <f t="shared" si="31"/>
        <v/>
      </c>
      <c r="BE73" s="269" t="str">
        <f t="shared" si="31"/>
        <v/>
      </c>
      <c r="BF73" s="269" t="str">
        <f t="shared" si="31"/>
        <v/>
      </c>
      <c r="BG73" s="269" t="str">
        <f t="shared" si="31"/>
        <v/>
      </c>
      <c r="BH73" s="269" t="str">
        <f t="shared" si="31"/>
        <v/>
      </c>
      <c r="BI73" s="269" t="str">
        <f t="shared" si="31"/>
        <v/>
      </c>
      <c r="BJ73" s="269" t="str">
        <f t="shared" si="31"/>
        <v/>
      </c>
      <c r="BK73" s="269" t="str">
        <f t="shared" si="31"/>
        <v/>
      </c>
      <c r="BL73" s="269" t="str">
        <f t="shared" si="31"/>
        <v/>
      </c>
      <c r="BM73" s="175">
        <f t="shared" si="10"/>
        <v>0</v>
      </c>
      <c r="BN73" s="175">
        <f t="shared" si="19"/>
        <v>0</v>
      </c>
      <c r="BO73" s="335">
        <f t="shared" si="20"/>
        <v>0</v>
      </c>
      <c r="BP73" s="174" t="str">
        <f t="shared" si="11"/>
        <v/>
      </c>
      <c r="BQ73" s="174" t="str">
        <f t="shared" si="35"/>
        <v/>
      </c>
      <c r="BR73" s="174" t="str">
        <f t="shared" si="35"/>
        <v/>
      </c>
      <c r="BS73" s="174" t="str">
        <f t="shared" si="35"/>
        <v/>
      </c>
      <c r="BT73" s="174" t="str">
        <f t="shared" si="35"/>
        <v/>
      </c>
      <c r="BU73" s="174" t="str">
        <f t="shared" si="35"/>
        <v/>
      </c>
      <c r="BV73" s="174" t="str">
        <f t="shared" si="35"/>
        <v/>
      </c>
      <c r="BW73" s="174" t="str">
        <f t="shared" si="34"/>
        <v/>
      </c>
      <c r="BX73" s="174" t="str">
        <f t="shared" si="34"/>
        <v/>
      </c>
      <c r="BY73" s="174" t="str">
        <f t="shared" si="34"/>
        <v/>
      </c>
      <c r="BZ73" s="174" t="str">
        <f t="shared" si="34"/>
        <v/>
      </c>
      <c r="CA73" s="174" t="str">
        <f t="shared" si="34"/>
        <v/>
      </c>
      <c r="CB73" s="174" t="str">
        <f t="shared" si="34"/>
        <v/>
      </c>
      <c r="CC73" s="174">
        <f t="shared" si="21"/>
        <v>0</v>
      </c>
    </row>
    <row r="74" spans="1:81" s="174" customFormat="1" ht="23.15" customHeight="1">
      <c r="A74" s="265">
        <v>58</v>
      </c>
      <c r="B74" s="15"/>
      <c r="C74" s="143"/>
      <c r="D74" s="144"/>
      <c r="E74" s="145"/>
      <c r="F74" s="146"/>
      <c r="G74" s="147"/>
      <c r="H74" s="148"/>
      <c r="I74" s="148"/>
      <c r="J74" s="149"/>
      <c r="K74" s="150"/>
      <c r="L74" s="150"/>
      <c r="M74" s="150"/>
      <c r="N74" s="151"/>
      <c r="O74" s="97"/>
      <c r="P74" s="152"/>
      <c r="Q74" s="266" t="str">
        <f t="shared" si="13"/>
        <v/>
      </c>
      <c r="R74" s="267"/>
      <c r="S74" s="268"/>
      <c r="T74" s="268"/>
      <c r="U74" s="268"/>
      <c r="V74" s="245" t="str">
        <f t="shared" si="29"/>
        <v/>
      </c>
      <c r="W74" s="306" t="str">
        <f t="shared" si="32"/>
        <v/>
      </c>
      <c r="X74" s="245" t="str">
        <f t="shared" si="32"/>
        <v/>
      </c>
      <c r="Y74" s="306" t="str">
        <f t="shared" si="32"/>
        <v/>
      </c>
      <c r="Z74" s="245" t="str">
        <f t="shared" si="32"/>
        <v/>
      </c>
      <c r="AA74" s="306" t="str">
        <f t="shared" si="32"/>
        <v/>
      </c>
      <c r="AB74" s="245" t="str">
        <f t="shared" si="32"/>
        <v/>
      </c>
      <c r="AC74" s="306" t="str">
        <f t="shared" si="32"/>
        <v/>
      </c>
      <c r="AD74" s="245" t="str">
        <f t="shared" si="32"/>
        <v/>
      </c>
      <c r="AE74" s="306" t="str">
        <f t="shared" si="32"/>
        <v/>
      </c>
      <c r="AF74" s="245" t="str">
        <f t="shared" si="32"/>
        <v/>
      </c>
      <c r="AG74" s="306" t="str">
        <f t="shared" si="32"/>
        <v/>
      </c>
      <c r="AH74" s="297"/>
      <c r="AI74" s="269" t="str">
        <f t="shared" si="33"/>
        <v/>
      </c>
      <c r="AJ74" s="269" t="str">
        <f t="shared" si="33"/>
        <v/>
      </c>
      <c r="AK74" s="269" t="str">
        <f t="shared" si="33"/>
        <v/>
      </c>
      <c r="AL74" s="269" t="str">
        <f t="shared" si="33"/>
        <v/>
      </c>
      <c r="AM74" s="269" t="str">
        <f t="shared" si="33"/>
        <v/>
      </c>
      <c r="AN74" s="269" t="str">
        <f t="shared" si="33"/>
        <v/>
      </c>
      <c r="AO74" s="269" t="str">
        <f t="shared" si="33"/>
        <v/>
      </c>
      <c r="AP74" s="269" t="str">
        <f t="shared" si="33"/>
        <v/>
      </c>
      <c r="AQ74" s="269" t="str">
        <f t="shared" si="33"/>
        <v/>
      </c>
      <c r="AR74" s="269" t="str">
        <f t="shared" si="33"/>
        <v/>
      </c>
      <c r="AS74" s="269" t="str">
        <f t="shared" si="33"/>
        <v/>
      </c>
      <c r="AT74" s="269" t="str">
        <f t="shared" si="7"/>
        <v/>
      </c>
      <c r="AU74" s="174" t="str">
        <f t="shared" si="22"/>
        <v/>
      </c>
      <c r="AV74" s="239" t="str">
        <f t="shared" si="8"/>
        <v/>
      </c>
      <c r="AW74" s="239" t="str">
        <f t="shared" si="23"/>
        <v/>
      </c>
      <c r="AX74" s="114" t="str">
        <f>IF(AW74="","",IF(AND(H74="無",I74="有")*OR(①基本情報【名簿入力前に必須入力】!$D$4="幼稚園型認定こども園",①基本情報【名簿入力前に必須入力】!$D$4="保育所型認定こども園",①基本情報【名簿入力前に必須入力】!$D$4="地方裁量型認定こども園"),IF(AY74=4,4,5),AW74))</f>
        <v/>
      </c>
      <c r="AY74" s="239" t="str">
        <f t="shared" si="16"/>
        <v/>
      </c>
      <c r="AZ74" s="239" t="str">
        <f t="shared" si="25"/>
        <v/>
      </c>
      <c r="BA74" s="269" t="str">
        <f t="shared" si="31"/>
        <v/>
      </c>
      <c r="BB74" s="269" t="str">
        <f t="shared" si="31"/>
        <v/>
      </c>
      <c r="BC74" s="269" t="str">
        <f t="shared" si="31"/>
        <v/>
      </c>
      <c r="BD74" s="269" t="str">
        <f t="shared" ref="BD74:BL102" si="36">IF(Y74="●",AL74,"")</f>
        <v/>
      </c>
      <c r="BE74" s="269" t="str">
        <f t="shared" si="36"/>
        <v/>
      </c>
      <c r="BF74" s="269" t="str">
        <f t="shared" si="36"/>
        <v/>
      </c>
      <c r="BG74" s="269" t="str">
        <f t="shared" si="36"/>
        <v/>
      </c>
      <c r="BH74" s="269" t="str">
        <f t="shared" si="36"/>
        <v/>
      </c>
      <c r="BI74" s="269" t="str">
        <f t="shared" si="36"/>
        <v/>
      </c>
      <c r="BJ74" s="269" t="str">
        <f t="shared" si="36"/>
        <v/>
      </c>
      <c r="BK74" s="269" t="str">
        <f t="shared" si="36"/>
        <v/>
      </c>
      <c r="BL74" s="269" t="str">
        <f t="shared" si="36"/>
        <v/>
      </c>
      <c r="BM74" s="175">
        <f t="shared" si="10"/>
        <v>0</v>
      </c>
      <c r="BN74" s="175">
        <f t="shared" si="19"/>
        <v>0</v>
      </c>
      <c r="BO74" s="335">
        <f t="shared" si="20"/>
        <v>0</v>
      </c>
      <c r="BP74" s="174" t="str">
        <f t="shared" si="11"/>
        <v/>
      </c>
      <c r="BQ74" s="174" t="str">
        <f t="shared" si="35"/>
        <v/>
      </c>
      <c r="BR74" s="174" t="str">
        <f t="shared" si="35"/>
        <v/>
      </c>
      <c r="BS74" s="174" t="str">
        <f t="shared" si="35"/>
        <v/>
      </c>
      <c r="BT74" s="174" t="str">
        <f t="shared" si="35"/>
        <v/>
      </c>
      <c r="BU74" s="174" t="str">
        <f t="shared" si="35"/>
        <v/>
      </c>
      <c r="BV74" s="174" t="str">
        <f t="shared" si="35"/>
        <v/>
      </c>
      <c r="BW74" s="174" t="str">
        <f t="shared" si="34"/>
        <v/>
      </c>
      <c r="BX74" s="174" t="str">
        <f t="shared" si="34"/>
        <v/>
      </c>
      <c r="BY74" s="174" t="str">
        <f t="shared" si="34"/>
        <v/>
      </c>
      <c r="BZ74" s="174" t="str">
        <f t="shared" si="34"/>
        <v/>
      </c>
      <c r="CA74" s="174" t="str">
        <f t="shared" si="34"/>
        <v/>
      </c>
      <c r="CB74" s="174" t="str">
        <f t="shared" si="34"/>
        <v/>
      </c>
      <c r="CC74" s="174">
        <f t="shared" si="21"/>
        <v>0</v>
      </c>
    </row>
    <row r="75" spans="1:81" s="174" customFormat="1" ht="23.15" customHeight="1">
      <c r="A75" s="265">
        <v>59</v>
      </c>
      <c r="B75" s="15"/>
      <c r="C75" s="143"/>
      <c r="D75" s="144"/>
      <c r="E75" s="145"/>
      <c r="F75" s="146"/>
      <c r="G75" s="147"/>
      <c r="H75" s="148"/>
      <c r="I75" s="148"/>
      <c r="J75" s="149"/>
      <c r="K75" s="150"/>
      <c r="L75" s="150"/>
      <c r="M75" s="150"/>
      <c r="N75" s="151"/>
      <c r="O75" s="97"/>
      <c r="P75" s="152"/>
      <c r="Q75" s="266" t="str">
        <f t="shared" si="13"/>
        <v/>
      </c>
      <c r="R75" s="267"/>
      <c r="S75" s="268"/>
      <c r="T75" s="268"/>
      <c r="U75" s="268"/>
      <c r="V75" s="245" t="str">
        <f t="shared" si="29"/>
        <v/>
      </c>
      <c r="W75" s="306" t="str">
        <f t="shared" si="32"/>
        <v/>
      </c>
      <c r="X75" s="245" t="str">
        <f t="shared" si="32"/>
        <v/>
      </c>
      <c r="Y75" s="306" t="str">
        <f t="shared" si="32"/>
        <v/>
      </c>
      <c r="Z75" s="245" t="str">
        <f t="shared" si="32"/>
        <v/>
      </c>
      <c r="AA75" s="306" t="str">
        <f t="shared" si="32"/>
        <v/>
      </c>
      <c r="AB75" s="245" t="str">
        <f t="shared" si="32"/>
        <v/>
      </c>
      <c r="AC75" s="306" t="str">
        <f t="shared" si="32"/>
        <v/>
      </c>
      <c r="AD75" s="245" t="str">
        <f t="shared" si="32"/>
        <v/>
      </c>
      <c r="AE75" s="306" t="str">
        <f t="shared" si="32"/>
        <v/>
      </c>
      <c r="AF75" s="245" t="str">
        <f t="shared" si="32"/>
        <v/>
      </c>
      <c r="AG75" s="306" t="str">
        <f t="shared" si="32"/>
        <v/>
      </c>
      <c r="AH75" s="297"/>
      <c r="AI75" s="269" t="str">
        <f t="shared" si="33"/>
        <v/>
      </c>
      <c r="AJ75" s="269" t="str">
        <f t="shared" si="33"/>
        <v/>
      </c>
      <c r="AK75" s="269" t="str">
        <f t="shared" si="33"/>
        <v/>
      </c>
      <c r="AL75" s="269" t="str">
        <f t="shared" si="33"/>
        <v/>
      </c>
      <c r="AM75" s="269" t="str">
        <f t="shared" si="33"/>
        <v/>
      </c>
      <c r="AN75" s="269" t="str">
        <f t="shared" si="33"/>
        <v/>
      </c>
      <c r="AO75" s="269" t="str">
        <f t="shared" si="33"/>
        <v/>
      </c>
      <c r="AP75" s="269" t="str">
        <f t="shared" si="33"/>
        <v/>
      </c>
      <c r="AQ75" s="269" t="str">
        <f t="shared" si="33"/>
        <v/>
      </c>
      <c r="AR75" s="269" t="str">
        <f t="shared" si="33"/>
        <v/>
      </c>
      <c r="AS75" s="269" t="str">
        <f t="shared" si="33"/>
        <v/>
      </c>
      <c r="AT75" s="269" t="str">
        <f t="shared" si="7"/>
        <v/>
      </c>
      <c r="AU75" s="174" t="str">
        <f t="shared" si="22"/>
        <v/>
      </c>
      <c r="AV75" s="239" t="str">
        <f t="shared" si="8"/>
        <v/>
      </c>
      <c r="AW75" s="239" t="str">
        <f t="shared" si="23"/>
        <v/>
      </c>
      <c r="AX75" s="114" t="str">
        <f>IF(AW75="","",IF(AND(H75="無",I75="有")*OR(①基本情報【名簿入力前に必須入力】!$D$4="幼稚園型認定こども園",①基本情報【名簿入力前に必須入力】!$D$4="保育所型認定こども園",①基本情報【名簿入力前に必須入力】!$D$4="地方裁量型認定こども園"),IF(AY75=4,4,5),AW75))</f>
        <v/>
      </c>
      <c r="AY75" s="239" t="str">
        <f t="shared" si="16"/>
        <v/>
      </c>
      <c r="AZ75" s="239" t="str">
        <f t="shared" si="25"/>
        <v/>
      </c>
      <c r="BA75" s="269" t="str">
        <f t="shared" ref="BA75:BF116" si="37">IF(V75="●",AI75,"")</f>
        <v/>
      </c>
      <c r="BB75" s="269" t="str">
        <f t="shared" si="37"/>
        <v/>
      </c>
      <c r="BC75" s="269" t="str">
        <f t="shared" si="37"/>
        <v/>
      </c>
      <c r="BD75" s="269" t="str">
        <f t="shared" si="36"/>
        <v/>
      </c>
      <c r="BE75" s="269" t="str">
        <f t="shared" si="36"/>
        <v/>
      </c>
      <c r="BF75" s="269" t="str">
        <f t="shared" si="36"/>
        <v/>
      </c>
      <c r="BG75" s="269" t="str">
        <f t="shared" si="36"/>
        <v/>
      </c>
      <c r="BH75" s="269" t="str">
        <f t="shared" si="36"/>
        <v/>
      </c>
      <c r="BI75" s="269" t="str">
        <f t="shared" si="36"/>
        <v/>
      </c>
      <c r="BJ75" s="269" t="str">
        <f t="shared" si="36"/>
        <v/>
      </c>
      <c r="BK75" s="269" t="str">
        <f t="shared" si="36"/>
        <v/>
      </c>
      <c r="BL75" s="269" t="str">
        <f t="shared" si="36"/>
        <v/>
      </c>
      <c r="BM75" s="175">
        <f t="shared" si="10"/>
        <v>0</v>
      </c>
      <c r="BN75" s="175">
        <f t="shared" si="19"/>
        <v>0</v>
      </c>
      <c r="BO75" s="335">
        <f t="shared" si="20"/>
        <v>0</v>
      </c>
      <c r="BP75" s="174" t="str">
        <f t="shared" si="11"/>
        <v/>
      </c>
      <c r="BQ75" s="174" t="str">
        <f t="shared" si="35"/>
        <v/>
      </c>
      <c r="BR75" s="174" t="str">
        <f t="shared" si="35"/>
        <v/>
      </c>
      <c r="BS75" s="174" t="str">
        <f t="shared" si="35"/>
        <v/>
      </c>
      <c r="BT75" s="174" t="str">
        <f t="shared" si="35"/>
        <v/>
      </c>
      <c r="BU75" s="174" t="str">
        <f t="shared" si="35"/>
        <v/>
      </c>
      <c r="BV75" s="174" t="str">
        <f t="shared" si="35"/>
        <v/>
      </c>
      <c r="BW75" s="174" t="str">
        <f t="shared" si="34"/>
        <v/>
      </c>
      <c r="BX75" s="174" t="str">
        <f t="shared" si="34"/>
        <v/>
      </c>
      <c r="BY75" s="174" t="str">
        <f t="shared" si="34"/>
        <v/>
      </c>
      <c r="BZ75" s="174" t="str">
        <f t="shared" si="34"/>
        <v/>
      </c>
      <c r="CA75" s="174" t="str">
        <f t="shared" si="34"/>
        <v/>
      </c>
      <c r="CB75" s="174" t="str">
        <f t="shared" si="34"/>
        <v/>
      </c>
      <c r="CC75" s="174">
        <f t="shared" si="21"/>
        <v>0</v>
      </c>
    </row>
    <row r="76" spans="1:81" s="174" customFormat="1" ht="23.15" customHeight="1">
      <c r="A76" s="265">
        <v>60</v>
      </c>
      <c r="B76" s="15"/>
      <c r="C76" s="143"/>
      <c r="D76" s="144"/>
      <c r="E76" s="145"/>
      <c r="F76" s="146"/>
      <c r="G76" s="147"/>
      <c r="H76" s="148"/>
      <c r="I76" s="148"/>
      <c r="J76" s="149"/>
      <c r="K76" s="150"/>
      <c r="L76" s="150"/>
      <c r="M76" s="150"/>
      <c r="N76" s="151"/>
      <c r="O76" s="97"/>
      <c r="P76" s="152"/>
      <c r="Q76" s="266" t="str">
        <f t="shared" si="13"/>
        <v/>
      </c>
      <c r="R76" s="267"/>
      <c r="S76" s="268"/>
      <c r="T76" s="268"/>
      <c r="U76" s="268"/>
      <c r="V76" s="245" t="str">
        <f t="shared" si="29"/>
        <v/>
      </c>
      <c r="W76" s="306" t="str">
        <f t="shared" si="32"/>
        <v/>
      </c>
      <c r="X76" s="245" t="str">
        <f t="shared" si="32"/>
        <v/>
      </c>
      <c r="Y76" s="306" t="str">
        <f t="shared" si="32"/>
        <v/>
      </c>
      <c r="Z76" s="245" t="str">
        <f t="shared" si="32"/>
        <v/>
      </c>
      <c r="AA76" s="306" t="str">
        <f t="shared" si="32"/>
        <v/>
      </c>
      <c r="AB76" s="245" t="str">
        <f t="shared" si="32"/>
        <v/>
      </c>
      <c r="AC76" s="306" t="str">
        <f t="shared" si="32"/>
        <v/>
      </c>
      <c r="AD76" s="245" t="str">
        <f t="shared" si="32"/>
        <v/>
      </c>
      <c r="AE76" s="306" t="str">
        <f t="shared" si="32"/>
        <v/>
      </c>
      <c r="AF76" s="245" t="str">
        <f t="shared" si="32"/>
        <v/>
      </c>
      <c r="AG76" s="306" t="str">
        <f t="shared" si="32"/>
        <v/>
      </c>
      <c r="AH76" s="297"/>
      <c r="AI76" s="269" t="str">
        <f t="shared" si="33"/>
        <v/>
      </c>
      <c r="AJ76" s="269" t="str">
        <f t="shared" si="33"/>
        <v/>
      </c>
      <c r="AK76" s="269" t="str">
        <f t="shared" si="33"/>
        <v/>
      </c>
      <c r="AL76" s="269" t="str">
        <f t="shared" si="33"/>
        <v/>
      </c>
      <c r="AM76" s="269" t="str">
        <f t="shared" si="33"/>
        <v/>
      </c>
      <c r="AN76" s="269" t="str">
        <f t="shared" si="33"/>
        <v/>
      </c>
      <c r="AO76" s="269" t="str">
        <f t="shared" si="33"/>
        <v/>
      </c>
      <c r="AP76" s="269" t="str">
        <f t="shared" si="33"/>
        <v/>
      </c>
      <c r="AQ76" s="269" t="str">
        <f t="shared" si="33"/>
        <v/>
      </c>
      <c r="AR76" s="269" t="str">
        <f t="shared" si="33"/>
        <v/>
      </c>
      <c r="AS76" s="269" t="str">
        <f t="shared" si="33"/>
        <v/>
      </c>
      <c r="AT76" s="269" t="str">
        <f t="shared" si="7"/>
        <v/>
      </c>
      <c r="AU76" s="174" t="str">
        <f t="shared" si="22"/>
        <v/>
      </c>
      <c r="AV76" s="239" t="str">
        <f t="shared" si="8"/>
        <v/>
      </c>
      <c r="AW76" s="239" t="str">
        <f t="shared" si="23"/>
        <v/>
      </c>
      <c r="AX76" s="114" t="str">
        <f>IF(AW76="","",IF(AND(H76="無",I76="有")*OR(①基本情報【名簿入力前に必須入力】!$D$4="幼稚園型認定こども園",①基本情報【名簿入力前に必須入力】!$D$4="保育所型認定こども園",①基本情報【名簿入力前に必須入力】!$D$4="地方裁量型認定こども園"),IF(AY76=4,4,5),AW76))</f>
        <v/>
      </c>
      <c r="AY76" s="239" t="str">
        <f t="shared" si="16"/>
        <v/>
      </c>
      <c r="AZ76" s="239" t="str">
        <f t="shared" si="25"/>
        <v/>
      </c>
      <c r="BA76" s="269" t="str">
        <f t="shared" si="37"/>
        <v/>
      </c>
      <c r="BB76" s="269" t="str">
        <f t="shared" si="37"/>
        <v/>
      </c>
      <c r="BC76" s="269" t="str">
        <f t="shared" si="37"/>
        <v/>
      </c>
      <c r="BD76" s="269" t="str">
        <f t="shared" si="36"/>
        <v/>
      </c>
      <c r="BE76" s="269" t="str">
        <f t="shared" si="36"/>
        <v/>
      </c>
      <c r="BF76" s="269" t="str">
        <f t="shared" si="36"/>
        <v/>
      </c>
      <c r="BG76" s="269" t="str">
        <f t="shared" si="36"/>
        <v/>
      </c>
      <c r="BH76" s="269" t="str">
        <f t="shared" si="36"/>
        <v/>
      </c>
      <c r="BI76" s="269" t="str">
        <f t="shared" si="36"/>
        <v/>
      </c>
      <c r="BJ76" s="269" t="str">
        <f t="shared" si="36"/>
        <v/>
      </c>
      <c r="BK76" s="269" t="str">
        <f t="shared" si="36"/>
        <v/>
      </c>
      <c r="BL76" s="269" t="str">
        <f t="shared" si="36"/>
        <v/>
      </c>
      <c r="BM76" s="175">
        <f t="shared" si="10"/>
        <v>0</v>
      </c>
      <c r="BN76" s="175">
        <f t="shared" si="19"/>
        <v>0</v>
      </c>
      <c r="BO76" s="335">
        <f t="shared" si="20"/>
        <v>0</v>
      </c>
      <c r="BP76" s="174" t="str">
        <f t="shared" si="11"/>
        <v/>
      </c>
      <c r="BQ76" s="174" t="str">
        <f t="shared" si="35"/>
        <v/>
      </c>
      <c r="BR76" s="174" t="str">
        <f t="shared" si="35"/>
        <v/>
      </c>
      <c r="BS76" s="174" t="str">
        <f t="shared" si="35"/>
        <v/>
      </c>
      <c r="BT76" s="174" t="str">
        <f t="shared" si="35"/>
        <v/>
      </c>
      <c r="BU76" s="174" t="str">
        <f t="shared" si="35"/>
        <v/>
      </c>
      <c r="BV76" s="174" t="str">
        <f t="shared" si="35"/>
        <v/>
      </c>
      <c r="BW76" s="174" t="str">
        <f t="shared" si="34"/>
        <v/>
      </c>
      <c r="BX76" s="174" t="str">
        <f t="shared" si="34"/>
        <v/>
      </c>
      <c r="BY76" s="174" t="str">
        <f t="shared" si="34"/>
        <v/>
      </c>
      <c r="BZ76" s="174" t="str">
        <f t="shared" si="34"/>
        <v/>
      </c>
      <c r="CA76" s="174" t="str">
        <f t="shared" si="34"/>
        <v/>
      </c>
      <c r="CB76" s="174" t="str">
        <f t="shared" si="34"/>
        <v/>
      </c>
      <c r="CC76" s="174">
        <f t="shared" si="21"/>
        <v>0</v>
      </c>
    </row>
    <row r="77" spans="1:81" s="174" customFormat="1" ht="23.15" customHeight="1">
      <c r="A77" s="265">
        <v>61</v>
      </c>
      <c r="B77" s="15"/>
      <c r="C77" s="143"/>
      <c r="D77" s="144"/>
      <c r="E77" s="145"/>
      <c r="F77" s="146"/>
      <c r="G77" s="147"/>
      <c r="H77" s="148"/>
      <c r="I77" s="148"/>
      <c r="J77" s="149"/>
      <c r="K77" s="150"/>
      <c r="L77" s="150"/>
      <c r="M77" s="150"/>
      <c r="N77" s="151"/>
      <c r="O77" s="97"/>
      <c r="P77" s="152"/>
      <c r="Q77" s="266" t="str">
        <f t="shared" si="13"/>
        <v/>
      </c>
      <c r="R77" s="267"/>
      <c r="S77" s="268"/>
      <c r="T77" s="268"/>
      <c r="U77" s="268"/>
      <c r="V77" s="245" t="str">
        <f t="shared" si="29"/>
        <v/>
      </c>
      <c r="W77" s="306" t="str">
        <f t="shared" si="32"/>
        <v/>
      </c>
      <c r="X77" s="245" t="str">
        <f t="shared" si="32"/>
        <v/>
      </c>
      <c r="Y77" s="306" t="str">
        <f t="shared" si="32"/>
        <v/>
      </c>
      <c r="Z77" s="245" t="str">
        <f t="shared" si="32"/>
        <v/>
      </c>
      <c r="AA77" s="306" t="str">
        <f t="shared" si="32"/>
        <v/>
      </c>
      <c r="AB77" s="245" t="str">
        <f t="shared" si="32"/>
        <v/>
      </c>
      <c r="AC77" s="306" t="str">
        <f t="shared" si="32"/>
        <v/>
      </c>
      <c r="AD77" s="245" t="str">
        <f t="shared" si="32"/>
        <v/>
      </c>
      <c r="AE77" s="306" t="str">
        <f t="shared" si="32"/>
        <v/>
      </c>
      <c r="AF77" s="245" t="str">
        <f t="shared" si="32"/>
        <v/>
      </c>
      <c r="AG77" s="306" t="str">
        <f t="shared" si="32"/>
        <v/>
      </c>
      <c r="AH77" s="297"/>
      <c r="AI77" s="269" t="str">
        <f t="shared" si="33"/>
        <v/>
      </c>
      <c r="AJ77" s="269" t="str">
        <f t="shared" si="33"/>
        <v/>
      </c>
      <c r="AK77" s="269" t="str">
        <f t="shared" si="33"/>
        <v/>
      </c>
      <c r="AL77" s="269" t="str">
        <f t="shared" si="33"/>
        <v/>
      </c>
      <c r="AM77" s="269" t="str">
        <f t="shared" si="33"/>
        <v/>
      </c>
      <c r="AN77" s="269" t="str">
        <f t="shared" si="33"/>
        <v/>
      </c>
      <c r="AO77" s="269" t="str">
        <f t="shared" si="33"/>
        <v/>
      </c>
      <c r="AP77" s="269" t="str">
        <f t="shared" si="33"/>
        <v/>
      </c>
      <c r="AQ77" s="269" t="str">
        <f t="shared" si="33"/>
        <v/>
      </c>
      <c r="AR77" s="269" t="str">
        <f t="shared" si="33"/>
        <v/>
      </c>
      <c r="AS77" s="269" t="str">
        <f t="shared" si="33"/>
        <v/>
      </c>
      <c r="AT77" s="269" t="str">
        <f t="shared" si="7"/>
        <v/>
      </c>
      <c r="AU77" s="174" t="str">
        <f t="shared" si="22"/>
        <v/>
      </c>
      <c r="AV77" s="239" t="str">
        <f t="shared" si="8"/>
        <v/>
      </c>
      <c r="AW77" s="239" t="str">
        <f t="shared" si="23"/>
        <v/>
      </c>
      <c r="AX77" s="114" t="str">
        <f>IF(AW77="","",IF(AND(H77="無",I77="有")*OR(①基本情報【名簿入力前に必須入力】!$D$4="幼稚園型認定こども園",①基本情報【名簿入力前に必須入力】!$D$4="保育所型認定こども園",①基本情報【名簿入力前に必須入力】!$D$4="地方裁量型認定こども園"),IF(AY77=4,4,5),AW77))</f>
        <v/>
      </c>
      <c r="AY77" s="239" t="str">
        <f t="shared" si="16"/>
        <v/>
      </c>
      <c r="AZ77" s="239" t="str">
        <f t="shared" si="25"/>
        <v/>
      </c>
      <c r="BA77" s="269" t="str">
        <f t="shared" si="37"/>
        <v/>
      </c>
      <c r="BB77" s="269" t="str">
        <f t="shared" si="37"/>
        <v/>
      </c>
      <c r="BC77" s="269" t="str">
        <f t="shared" si="37"/>
        <v/>
      </c>
      <c r="BD77" s="269" t="str">
        <f t="shared" si="36"/>
        <v/>
      </c>
      <c r="BE77" s="269" t="str">
        <f t="shared" si="36"/>
        <v/>
      </c>
      <c r="BF77" s="269" t="str">
        <f t="shared" si="36"/>
        <v/>
      </c>
      <c r="BG77" s="269" t="str">
        <f t="shared" si="36"/>
        <v/>
      </c>
      <c r="BH77" s="269" t="str">
        <f t="shared" si="36"/>
        <v/>
      </c>
      <c r="BI77" s="269" t="str">
        <f t="shared" si="36"/>
        <v/>
      </c>
      <c r="BJ77" s="269" t="str">
        <f t="shared" si="36"/>
        <v/>
      </c>
      <c r="BK77" s="269" t="str">
        <f t="shared" si="36"/>
        <v/>
      </c>
      <c r="BL77" s="269" t="str">
        <f t="shared" si="36"/>
        <v/>
      </c>
      <c r="BM77" s="175">
        <f t="shared" si="10"/>
        <v>0</v>
      </c>
      <c r="BN77" s="175">
        <f t="shared" si="19"/>
        <v>0</v>
      </c>
      <c r="BO77" s="335">
        <f t="shared" si="20"/>
        <v>0</v>
      </c>
      <c r="BP77" s="174" t="str">
        <f t="shared" si="11"/>
        <v/>
      </c>
      <c r="BQ77" s="174" t="str">
        <f t="shared" si="35"/>
        <v/>
      </c>
      <c r="BR77" s="174" t="str">
        <f t="shared" si="35"/>
        <v/>
      </c>
      <c r="BS77" s="174" t="str">
        <f t="shared" si="35"/>
        <v/>
      </c>
      <c r="BT77" s="174" t="str">
        <f t="shared" si="35"/>
        <v/>
      </c>
      <c r="BU77" s="174" t="str">
        <f t="shared" si="35"/>
        <v/>
      </c>
      <c r="BV77" s="174" t="str">
        <f t="shared" si="35"/>
        <v/>
      </c>
      <c r="BW77" s="174" t="str">
        <f t="shared" si="34"/>
        <v/>
      </c>
      <c r="BX77" s="174" t="str">
        <f t="shared" si="34"/>
        <v/>
      </c>
      <c r="BY77" s="174" t="str">
        <f t="shared" si="34"/>
        <v/>
      </c>
      <c r="BZ77" s="174" t="str">
        <f t="shared" si="34"/>
        <v/>
      </c>
      <c r="CA77" s="174" t="str">
        <f t="shared" si="34"/>
        <v/>
      </c>
      <c r="CB77" s="174" t="str">
        <f t="shared" si="34"/>
        <v/>
      </c>
      <c r="CC77" s="174">
        <f t="shared" si="21"/>
        <v>0</v>
      </c>
    </row>
    <row r="78" spans="1:81" s="174" customFormat="1" ht="23.15" customHeight="1">
      <c r="A78" s="265">
        <v>62</v>
      </c>
      <c r="B78" s="15"/>
      <c r="C78" s="143"/>
      <c r="D78" s="144"/>
      <c r="E78" s="145"/>
      <c r="F78" s="146"/>
      <c r="G78" s="147"/>
      <c r="H78" s="148"/>
      <c r="I78" s="148"/>
      <c r="J78" s="149"/>
      <c r="K78" s="150"/>
      <c r="L78" s="150"/>
      <c r="M78" s="150"/>
      <c r="N78" s="151"/>
      <c r="O78" s="97"/>
      <c r="P78" s="152"/>
      <c r="Q78" s="266" t="str">
        <f t="shared" si="13"/>
        <v/>
      </c>
      <c r="R78" s="267"/>
      <c r="S78" s="268"/>
      <c r="T78" s="268"/>
      <c r="U78" s="268"/>
      <c r="V78" s="245" t="str">
        <f t="shared" si="29"/>
        <v/>
      </c>
      <c r="W78" s="306" t="str">
        <f t="shared" si="32"/>
        <v/>
      </c>
      <c r="X78" s="245" t="str">
        <f t="shared" si="32"/>
        <v/>
      </c>
      <c r="Y78" s="306" t="str">
        <f t="shared" si="32"/>
        <v/>
      </c>
      <c r="Z78" s="245" t="str">
        <f t="shared" si="32"/>
        <v/>
      </c>
      <c r="AA78" s="306" t="str">
        <f t="shared" si="32"/>
        <v/>
      </c>
      <c r="AB78" s="245" t="str">
        <f t="shared" si="32"/>
        <v/>
      </c>
      <c r="AC78" s="306" t="str">
        <f t="shared" si="32"/>
        <v/>
      </c>
      <c r="AD78" s="245" t="str">
        <f t="shared" si="32"/>
        <v/>
      </c>
      <c r="AE78" s="306" t="str">
        <f t="shared" si="32"/>
        <v/>
      </c>
      <c r="AF78" s="245" t="str">
        <f t="shared" si="32"/>
        <v/>
      </c>
      <c r="AG78" s="306" t="str">
        <f t="shared" si="32"/>
        <v/>
      </c>
      <c r="AH78" s="297"/>
      <c r="AI78" s="269" t="str">
        <f t="shared" si="33"/>
        <v/>
      </c>
      <c r="AJ78" s="269" t="str">
        <f t="shared" si="33"/>
        <v/>
      </c>
      <c r="AK78" s="269" t="str">
        <f t="shared" si="33"/>
        <v/>
      </c>
      <c r="AL78" s="269" t="str">
        <f t="shared" si="33"/>
        <v/>
      </c>
      <c r="AM78" s="269" t="str">
        <f t="shared" si="33"/>
        <v/>
      </c>
      <c r="AN78" s="269" t="str">
        <f t="shared" si="33"/>
        <v/>
      </c>
      <c r="AO78" s="269" t="str">
        <f t="shared" si="33"/>
        <v/>
      </c>
      <c r="AP78" s="269" t="str">
        <f t="shared" si="33"/>
        <v/>
      </c>
      <c r="AQ78" s="269" t="str">
        <f t="shared" si="33"/>
        <v/>
      </c>
      <c r="AR78" s="269" t="str">
        <f t="shared" si="33"/>
        <v/>
      </c>
      <c r="AS78" s="269" t="str">
        <f t="shared" si="33"/>
        <v/>
      </c>
      <c r="AT78" s="269" t="str">
        <f t="shared" si="7"/>
        <v/>
      </c>
      <c r="AU78" s="174" t="str">
        <f t="shared" si="22"/>
        <v/>
      </c>
      <c r="AV78" s="239" t="str">
        <f t="shared" si="8"/>
        <v/>
      </c>
      <c r="AW78" s="239" t="str">
        <f t="shared" si="23"/>
        <v/>
      </c>
      <c r="AX78" s="114" t="str">
        <f>IF(AW78="","",IF(AND(H78="無",I78="有")*OR(①基本情報【名簿入力前に必須入力】!$D$4="幼稚園型認定こども園",①基本情報【名簿入力前に必須入力】!$D$4="保育所型認定こども園",①基本情報【名簿入力前に必須入力】!$D$4="地方裁量型認定こども園"),IF(AY78=4,4,5),AW78))</f>
        <v/>
      </c>
      <c r="AY78" s="239" t="str">
        <f t="shared" si="16"/>
        <v/>
      </c>
      <c r="AZ78" s="239" t="str">
        <f t="shared" si="25"/>
        <v/>
      </c>
      <c r="BA78" s="269" t="str">
        <f t="shared" si="37"/>
        <v/>
      </c>
      <c r="BB78" s="269" t="str">
        <f t="shared" si="37"/>
        <v/>
      </c>
      <c r="BC78" s="269" t="str">
        <f t="shared" si="37"/>
        <v/>
      </c>
      <c r="BD78" s="269" t="str">
        <f t="shared" si="36"/>
        <v/>
      </c>
      <c r="BE78" s="269" t="str">
        <f t="shared" si="36"/>
        <v/>
      </c>
      <c r="BF78" s="269" t="str">
        <f t="shared" si="36"/>
        <v/>
      </c>
      <c r="BG78" s="269" t="str">
        <f t="shared" si="36"/>
        <v/>
      </c>
      <c r="BH78" s="269" t="str">
        <f t="shared" si="36"/>
        <v/>
      </c>
      <c r="BI78" s="269" t="str">
        <f t="shared" si="36"/>
        <v/>
      </c>
      <c r="BJ78" s="269" t="str">
        <f t="shared" si="36"/>
        <v/>
      </c>
      <c r="BK78" s="269" t="str">
        <f t="shared" si="36"/>
        <v/>
      </c>
      <c r="BL78" s="269" t="str">
        <f t="shared" si="36"/>
        <v/>
      </c>
      <c r="BM78" s="175">
        <f t="shared" si="10"/>
        <v>0</v>
      </c>
      <c r="BN78" s="175">
        <f t="shared" si="19"/>
        <v>0</v>
      </c>
      <c r="BO78" s="335">
        <f t="shared" si="20"/>
        <v>0</v>
      </c>
      <c r="BP78" s="174" t="str">
        <f t="shared" si="11"/>
        <v/>
      </c>
      <c r="BQ78" s="174" t="str">
        <f t="shared" si="35"/>
        <v/>
      </c>
      <c r="BR78" s="174" t="str">
        <f t="shared" si="35"/>
        <v/>
      </c>
      <c r="BS78" s="174" t="str">
        <f t="shared" si="35"/>
        <v/>
      </c>
      <c r="BT78" s="174" t="str">
        <f t="shared" si="35"/>
        <v/>
      </c>
      <c r="BU78" s="174" t="str">
        <f t="shared" si="35"/>
        <v/>
      </c>
      <c r="BV78" s="174" t="str">
        <f t="shared" si="35"/>
        <v/>
      </c>
      <c r="BW78" s="174" t="str">
        <f t="shared" si="34"/>
        <v/>
      </c>
      <c r="BX78" s="174" t="str">
        <f t="shared" si="34"/>
        <v/>
      </c>
      <c r="BY78" s="174" t="str">
        <f t="shared" si="34"/>
        <v/>
      </c>
      <c r="BZ78" s="174" t="str">
        <f t="shared" si="34"/>
        <v/>
      </c>
      <c r="CA78" s="174" t="str">
        <f t="shared" si="34"/>
        <v/>
      </c>
      <c r="CB78" s="174" t="str">
        <f t="shared" si="34"/>
        <v/>
      </c>
      <c r="CC78" s="174">
        <f t="shared" si="21"/>
        <v>0</v>
      </c>
    </row>
    <row r="79" spans="1:81" s="174" customFormat="1" ht="23.15" customHeight="1">
      <c r="A79" s="265">
        <v>63</v>
      </c>
      <c r="B79" s="15"/>
      <c r="C79" s="143"/>
      <c r="D79" s="144"/>
      <c r="E79" s="145"/>
      <c r="F79" s="146"/>
      <c r="G79" s="147"/>
      <c r="H79" s="148"/>
      <c r="I79" s="148"/>
      <c r="J79" s="149"/>
      <c r="K79" s="150"/>
      <c r="L79" s="150"/>
      <c r="M79" s="150"/>
      <c r="N79" s="151"/>
      <c r="O79" s="97"/>
      <c r="P79" s="152"/>
      <c r="Q79" s="266" t="str">
        <f t="shared" si="13"/>
        <v/>
      </c>
      <c r="R79" s="267"/>
      <c r="S79" s="268"/>
      <c r="T79" s="268"/>
      <c r="U79" s="268"/>
      <c r="V79" s="245" t="str">
        <f t="shared" si="29"/>
        <v/>
      </c>
      <c r="W79" s="306" t="str">
        <f t="shared" si="32"/>
        <v/>
      </c>
      <c r="X79" s="245" t="str">
        <f t="shared" si="32"/>
        <v/>
      </c>
      <c r="Y79" s="306" t="str">
        <f t="shared" si="32"/>
        <v/>
      </c>
      <c r="Z79" s="245" t="str">
        <f t="shared" si="32"/>
        <v/>
      </c>
      <c r="AA79" s="306" t="str">
        <f t="shared" si="32"/>
        <v/>
      </c>
      <c r="AB79" s="245" t="str">
        <f t="shared" si="32"/>
        <v/>
      </c>
      <c r="AC79" s="306" t="str">
        <f t="shared" si="32"/>
        <v/>
      </c>
      <c r="AD79" s="245" t="str">
        <f t="shared" si="32"/>
        <v/>
      </c>
      <c r="AE79" s="306" t="str">
        <f t="shared" si="32"/>
        <v/>
      </c>
      <c r="AF79" s="245" t="str">
        <f t="shared" si="32"/>
        <v/>
      </c>
      <c r="AG79" s="306" t="str">
        <f t="shared" si="32"/>
        <v/>
      </c>
      <c r="AH79" s="297"/>
      <c r="AI79" s="269" t="str">
        <f t="shared" si="33"/>
        <v/>
      </c>
      <c r="AJ79" s="269" t="str">
        <f t="shared" si="33"/>
        <v/>
      </c>
      <c r="AK79" s="269" t="str">
        <f t="shared" si="33"/>
        <v/>
      </c>
      <c r="AL79" s="269" t="str">
        <f t="shared" si="33"/>
        <v/>
      </c>
      <c r="AM79" s="269" t="str">
        <f t="shared" si="33"/>
        <v/>
      </c>
      <c r="AN79" s="269" t="str">
        <f t="shared" si="33"/>
        <v/>
      </c>
      <c r="AO79" s="269" t="str">
        <f t="shared" si="33"/>
        <v/>
      </c>
      <c r="AP79" s="269" t="str">
        <f t="shared" si="33"/>
        <v/>
      </c>
      <c r="AQ79" s="269" t="str">
        <f t="shared" si="33"/>
        <v/>
      </c>
      <c r="AR79" s="269" t="str">
        <f t="shared" si="33"/>
        <v/>
      </c>
      <c r="AS79" s="269" t="str">
        <f t="shared" si="33"/>
        <v/>
      </c>
      <c r="AT79" s="269" t="str">
        <f t="shared" si="7"/>
        <v/>
      </c>
      <c r="AU79" s="174" t="str">
        <f t="shared" si="22"/>
        <v/>
      </c>
      <c r="AV79" s="239" t="str">
        <f t="shared" si="8"/>
        <v/>
      </c>
      <c r="AW79" s="239" t="str">
        <f t="shared" si="23"/>
        <v/>
      </c>
      <c r="AX79" s="114" t="str">
        <f>IF(AW79="","",IF(AND(H79="無",I79="有")*OR(①基本情報【名簿入力前に必須入力】!$D$4="幼稚園型認定こども園",①基本情報【名簿入力前に必須入力】!$D$4="保育所型認定こども園",①基本情報【名簿入力前に必須入力】!$D$4="地方裁量型認定こども園"),IF(AY79=4,4,5),AW79))</f>
        <v/>
      </c>
      <c r="AY79" s="239" t="str">
        <f t="shared" si="16"/>
        <v/>
      </c>
      <c r="AZ79" s="239" t="str">
        <f t="shared" si="25"/>
        <v/>
      </c>
      <c r="BA79" s="269" t="str">
        <f t="shared" si="37"/>
        <v/>
      </c>
      <c r="BB79" s="269" t="str">
        <f t="shared" si="37"/>
        <v/>
      </c>
      <c r="BC79" s="269" t="str">
        <f t="shared" si="37"/>
        <v/>
      </c>
      <c r="BD79" s="269" t="str">
        <f t="shared" si="36"/>
        <v/>
      </c>
      <c r="BE79" s="269" t="str">
        <f t="shared" si="36"/>
        <v/>
      </c>
      <c r="BF79" s="269" t="str">
        <f t="shared" si="36"/>
        <v/>
      </c>
      <c r="BG79" s="269" t="str">
        <f t="shared" si="36"/>
        <v/>
      </c>
      <c r="BH79" s="269" t="str">
        <f t="shared" si="36"/>
        <v/>
      </c>
      <c r="BI79" s="269" t="str">
        <f t="shared" si="36"/>
        <v/>
      </c>
      <c r="BJ79" s="269" t="str">
        <f t="shared" si="36"/>
        <v/>
      </c>
      <c r="BK79" s="269" t="str">
        <f t="shared" si="36"/>
        <v/>
      </c>
      <c r="BL79" s="269" t="str">
        <f t="shared" si="36"/>
        <v/>
      </c>
      <c r="BM79" s="175">
        <f t="shared" si="10"/>
        <v>0</v>
      </c>
      <c r="BN79" s="175">
        <f t="shared" si="19"/>
        <v>0</v>
      </c>
      <c r="BO79" s="335">
        <f t="shared" si="20"/>
        <v>0</v>
      </c>
      <c r="BP79" s="174" t="str">
        <f t="shared" si="11"/>
        <v/>
      </c>
      <c r="BQ79" s="174" t="str">
        <f t="shared" si="35"/>
        <v/>
      </c>
      <c r="BR79" s="174" t="str">
        <f t="shared" si="35"/>
        <v/>
      </c>
      <c r="BS79" s="174" t="str">
        <f t="shared" si="35"/>
        <v/>
      </c>
      <c r="BT79" s="174" t="str">
        <f t="shared" si="35"/>
        <v/>
      </c>
      <c r="BU79" s="174" t="str">
        <f t="shared" si="35"/>
        <v/>
      </c>
      <c r="BV79" s="174" t="str">
        <f t="shared" si="35"/>
        <v/>
      </c>
      <c r="BW79" s="174" t="str">
        <f t="shared" si="34"/>
        <v/>
      </c>
      <c r="BX79" s="174" t="str">
        <f t="shared" si="34"/>
        <v/>
      </c>
      <c r="BY79" s="174" t="str">
        <f t="shared" si="34"/>
        <v/>
      </c>
      <c r="BZ79" s="174" t="str">
        <f t="shared" si="34"/>
        <v/>
      </c>
      <c r="CA79" s="174" t="str">
        <f t="shared" si="34"/>
        <v/>
      </c>
      <c r="CB79" s="174" t="str">
        <f t="shared" si="34"/>
        <v/>
      </c>
      <c r="CC79" s="174">
        <f t="shared" si="21"/>
        <v>0</v>
      </c>
    </row>
    <row r="80" spans="1:81" s="174" customFormat="1" ht="23.15" customHeight="1">
      <c r="A80" s="265">
        <v>64</v>
      </c>
      <c r="B80" s="15"/>
      <c r="C80" s="143"/>
      <c r="D80" s="144"/>
      <c r="E80" s="145"/>
      <c r="F80" s="146"/>
      <c r="G80" s="147"/>
      <c r="H80" s="148"/>
      <c r="I80" s="148"/>
      <c r="J80" s="149"/>
      <c r="K80" s="150"/>
      <c r="L80" s="150"/>
      <c r="M80" s="150"/>
      <c r="N80" s="151"/>
      <c r="O80" s="97"/>
      <c r="P80" s="152"/>
      <c r="Q80" s="266" t="str">
        <f t="shared" si="13"/>
        <v/>
      </c>
      <c r="R80" s="267"/>
      <c r="S80" s="268"/>
      <c r="T80" s="268"/>
      <c r="U80" s="268"/>
      <c r="V80" s="245" t="str">
        <f t="shared" si="29"/>
        <v/>
      </c>
      <c r="W80" s="306" t="str">
        <f t="shared" si="32"/>
        <v/>
      </c>
      <c r="X80" s="245" t="str">
        <f t="shared" si="32"/>
        <v/>
      </c>
      <c r="Y80" s="306" t="str">
        <f t="shared" si="32"/>
        <v/>
      </c>
      <c r="Z80" s="245" t="str">
        <f t="shared" si="32"/>
        <v/>
      </c>
      <c r="AA80" s="306" t="str">
        <f t="shared" si="32"/>
        <v/>
      </c>
      <c r="AB80" s="245" t="str">
        <f t="shared" si="32"/>
        <v/>
      </c>
      <c r="AC80" s="306" t="str">
        <f t="shared" si="32"/>
        <v/>
      </c>
      <c r="AD80" s="245" t="str">
        <f t="shared" si="32"/>
        <v/>
      </c>
      <c r="AE80" s="306" t="str">
        <f t="shared" si="32"/>
        <v/>
      </c>
      <c r="AF80" s="245" t="str">
        <f t="shared" si="32"/>
        <v/>
      </c>
      <c r="AG80" s="306" t="str">
        <f t="shared" si="32"/>
        <v/>
      </c>
      <c r="AH80" s="297"/>
      <c r="AI80" s="269" t="str">
        <f t="shared" si="33"/>
        <v/>
      </c>
      <c r="AJ80" s="269" t="str">
        <f t="shared" si="33"/>
        <v/>
      </c>
      <c r="AK80" s="269" t="str">
        <f t="shared" si="33"/>
        <v/>
      </c>
      <c r="AL80" s="269" t="str">
        <f t="shared" si="33"/>
        <v/>
      </c>
      <c r="AM80" s="269" t="str">
        <f t="shared" si="33"/>
        <v/>
      </c>
      <c r="AN80" s="269" t="str">
        <f t="shared" si="33"/>
        <v/>
      </c>
      <c r="AO80" s="269" t="str">
        <f t="shared" si="33"/>
        <v/>
      </c>
      <c r="AP80" s="269" t="str">
        <f t="shared" si="33"/>
        <v/>
      </c>
      <c r="AQ80" s="269" t="str">
        <f t="shared" si="33"/>
        <v/>
      </c>
      <c r="AR80" s="269" t="str">
        <f t="shared" si="33"/>
        <v/>
      </c>
      <c r="AS80" s="269" t="str">
        <f t="shared" si="33"/>
        <v/>
      </c>
      <c r="AT80" s="269" t="str">
        <f t="shared" si="7"/>
        <v/>
      </c>
      <c r="AU80" s="174" t="str">
        <f t="shared" si="22"/>
        <v/>
      </c>
      <c r="AV80" s="239" t="str">
        <f t="shared" si="8"/>
        <v/>
      </c>
      <c r="AW80" s="239" t="str">
        <f t="shared" si="23"/>
        <v/>
      </c>
      <c r="AX80" s="114" t="str">
        <f>IF(AW80="","",IF(AND(H80="無",I80="有")*OR(①基本情報【名簿入力前に必須入力】!$D$4="幼稚園型認定こども園",①基本情報【名簿入力前に必須入力】!$D$4="保育所型認定こども園",①基本情報【名簿入力前に必須入力】!$D$4="地方裁量型認定こども園"),IF(AY80=4,4,5),AW80))</f>
        <v/>
      </c>
      <c r="AY80" s="239" t="str">
        <f t="shared" si="16"/>
        <v/>
      </c>
      <c r="AZ80" s="239" t="str">
        <f t="shared" si="25"/>
        <v/>
      </c>
      <c r="BA80" s="269" t="str">
        <f t="shared" si="37"/>
        <v/>
      </c>
      <c r="BB80" s="269" t="str">
        <f t="shared" si="37"/>
        <v/>
      </c>
      <c r="BC80" s="269" t="str">
        <f t="shared" si="37"/>
        <v/>
      </c>
      <c r="BD80" s="269" t="str">
        <f t="shared" si="36"/>
        <v/>
      </c>
      <c r="BE80" s="269" t="str">
        <f t="shared" si="36"/>
        <v/>
      </c>
      <c r="BF80" s="269" t="str">
        <f t="shared" si="36"/>
        <v/>
      </c>
      <c r="BG80" s="269" t="str">
        <f t="shared" si="36"/>
        <v/>
      </c>
      <c r="BH80" s="269" t="str">
        <f t="shared" si="36"/>
        <v/>
      </c>
      <c r="BI80" s="269" t="str">
        <f t="shared" si="36"/>
        <v/>
      </c>
      <c r="BJ80" s="269" t="str">
        <f t="shared" si="36"/>
        <v/>
      </c>
      <c r="BK80" s="269" t="str">
        <f t="shared" si="36"/>
        <v/>
      </c>
      <c r="BL80" s="269" t="str">
        <f t="shared" si="36"/>
        <v/>
      </c>
      <c r="BM80" s="175">
        <f t="shared" si="10"/>
        <v>0</v>
      </c>
      <c r="BN80" s="175">
        <f t="shared" si="19"/>
        <v>0</v>
      </c>
      <c r="BO80" s="335">
        <f t="shared" si="20"/>
        <v>0</v>
      </c>
      <c r="BP80" s="174" t="str">
        <f t="shared" si="11"/>
        <v/>
      </c>
      <c r="BQ80" s="174" t="str">
        <f t="shared" si="35"/>
        <v/>
      </c>
      <c r="BR80" s="174" t="str">
        <f t="shared" si="35"/>
        <v/>
      </c>
      <c r="BS80" s="174" t="str">
        <f t="shared" si="35"/>
        <v/>
      </c>
      <c r="BT80" s="174" t="str">
        <f t="shared" si="35"/>
        <v/>
      </c>
      <c r="BU80" s="174" t="str">
        <f t="shared" si="35"/>
        <v/>
      </c>
      <c r="BV80" s="174" t="str">
        <f t="shared" si="35"/>
        <v/>
      </c>
      <c r="BW80" s="174" t="str">
        <f t="shared" si="34"/>
        <v/>
      </c>
      <c r="BX80" s="174" t="str">
        <f t="shared" si="34"/>
        <v/>
      </c>
      <c r="BY80" s="174" t="str">
        <f t="shared" si="34"/>
        <v/>
      </c>
      <c r="BZ80" s="174" t="str">
        <f t="shared" si="34"/>
        <v/>
      </c>
      <c r="CA80" s="174" t="str">
        <f t="shared" si="34"/>
        <v/>
      </c>
      <c r="CB80" s="174" t="str">
        <f t="shared" si="34"/>
        <v/>
      </c>
      <c r="CC80" s="174">
        <f t="shared" si="21"/>
        <v>0</v>
      </c>
    </row>
    <row r="81" spans="1:81" s="174" customFormat="1" ht="23.15" customHeight="1">
      <c r="A81" s="265">
        <v>65</v>
      </c>
      <c r="B81" s="15"/>
      <c r="C81" s="143"/>
      <c r="D81" s="144"/>
      <c r="E81" s="145"/>
      <c r="F81" s="146"/>
      <c r="G81" s="147"/>
      <c r="H81" s="148"/>
      <c r="I81" s="148"/>
      <c r="J81" s="149"/>
      <c r="K81" s="150"/>
      <c r="L81" s="150"/>
      <c r="M81" s="150"/>
      <c r="N81" s="151"/>
      <c r="O81" s="97"/>
      <c r="P81" s="152"/>
      <c r="Q81" s="266" t="str">
        <f t="shared" si="13"/>
        <v/>
      </c>
      <c r="R81" s="267"/>
      <c r="S81" s="268"/>
      <c r="T81" s="268"/>
      <c r="U81" s="268"/>
      <c r="V81" s="245" t="str">
        <f t="shared" si="29"/>
        <v/>
      </c>
      <c r="W81" s="306" t="str">
        <f t="shared" si="32"/>
        <v/>
      </c>
      <c r="X81" s="245" t="str">
        <f t="shared" si="32"/>
        <v/>
      </c>
      <c r="Y81" s="306" t="str">
        <f t="shared" si="32"/>
        <v/>
      </c>
      <c r="Z81" s="245" t="str">
        <f t="shared" si="32"/>
        <v/>
      </c>
      <c r="AA81" s="306" t="str">
        <f t="shared" si="32"/>
        <v/>
      </c>
      <c r="AB81" s="245" t="str">
        <f t="shared" si="32"/>
        <v/>
      </c>
      <c r="AC81" s="306" t="str">
        <f t="shared" si="32"/>
        <v/>
      </c>
      <c r="AD81" s="245" t="str">
        <f t="shared" si="32"/>
        <v/>
      </c>
      <c r="AE81" s="306" t="str">
        <f t="shared" si="32"/>
        <v/>
      </c>
      <c r="AF81" s="245" t="str">
        <f t="shared" si="32"/>
        <v/>
      </c>
      <c r="AG81" s="306" t="str">
        <f t="shared" si="32"/>
        <v/>
      </c>
      <c r="AH81" s="297"/>
      <c r="AI81" s="269" t="str">
        <f t="shared" si="33"/>
        <v/>
      </c>
      <c r="AJ81" s="269" t="str">
        <f t="shared" si="33"/>
        <v/>
      </c>
      <c r="AK81" s="269" t="str">
        <f t="shared" si="33"/>
        <v/>
      </c>
      <c r="AL81" s="269" t="str">
        <f t="shared" si="33"/>
        <v/>
      </c>
      <c r="AM81" s="269" t="str">
        <f t="shared" si="33"/>
        <v/>
      </c>
      <c r="AN81" s="269" t="str">
        <f t="shared" si="33"/>
        <v/>
      </c>
      <c r="AO81" s="269" t="str">
        <f t="shared" si="33"/>
        <v/>
      </c>
      <c r="AP81" s="269" t="str">
        <f t="shared" si="33"/>
        <v/>
      </c>
      <c r="AQ81" s="269" t="str">
        <f t="shared" si="33"/>
        <v/>
      </c>
      <c r="AR81" s="269" t="str">
        <f t="shared" si="33"/>
        <v/>
      </c>
      <c r="AS81" s="269" t="str">
        <f t="shared" si="33"/>
        <v/>
      </c>
      <c r="AT81" s="269" t="str">
        <f t="shared" si="33"/>
        <v/>
      </c>
      <c r="AU81" s="174" t="str">
        <f t="shared" si="22"/>
        <v/>
      </c>
      <c r="AV81" s="239" t="str">
        <f t="shared" ref="AV81:AV91" si="38">IF(AND(C81="正",D81="常"),1,IF(AND(C81="パート",D81="常"),2,""))</f>
        <v/>
      </c>
      <c r="AW81" s="239" t="str">
        <f t="shared" si="23"/>
        <v/>
      </c>
      <c r="AX81" s="114" t="str">
        <f>IF(AW81="","",IF(AND(H81="無",I81="有")*OR(①基本情報【名簿入力前に必須入力】!$D$4="幼稚園型認定こども園",①基本情報【名簿入力前に必須入力】!$D$4="保育所型認定こども園",①基本情報【名簿入力前に必須入力】!$D$4="地方裁量型認定こども園"),IF(AY81=4,4,5),AW81))</f>
        <v/>
      </c>
      <c r="AY81" s="239" t="str">
        <f t="shared" si="16"/>
        <v/>
      </c>
      <c r="AZ81" s="239" t="str">
        <f t="shared" si="25"/>
        <v/>
      </c>
      <c r="BA81" s="269" t="str">
        <f t="shared" si="37"/>
        <v/>
      </c>
      <c r="BB81" s="269" t="str">
        <f t="shared" si="37"/>
        <v/>
      </c>
      <c r="BC81" s="269" t="str">
        <f t="shared" si="37"/>
        <v/>
      </c>
      <c r="BD81" s="269" t="str">
        <f t="shared" si="36"/>
        <v/>
      </c>
      <c r="BE81" s="269" t="str">
        <f t="shared" si="36"/>
        <v/>
      </c>
      <c r="BF81" s="269" t="str">
        <f t="shared" si="36"/>
        <v/>
      </c>
      <c r="BG81" s="269" t="str">
        <f t="shared" si="36"/>
        <v/>
      </c>
      <c r="BH81" s="269" t="str">
        <f t="shared" si="36"/>
        <v/>
      </c>
      <c r="BI81" s="269" t="str">
        <f t="shared" si="36"/>
        <v/>
      </c>
      <c r="BJ81" s="269" t="str">
        <f t="shared" si="36"/>
        <v/>
      </c>
      <c r="BK81" s="269" t="str">
        <f t="shared" si="36"/>
        <v/>
      </c>
      <c r="BL81" s="269" t="str">
        <f t="shared" si="36"/>
        <v/>
      </c>
      <c r="BM81" s="175">
        <f t="shared" ref="BM81:BM116" si="39">COUNT(BA81:BL81)</f>
        <v>0</v>
      </c>
      <c r="BN81" s="175">
        <f t="shared" si="19"/>
        <v>0</v>
      </c>
      <c r="BO81" s="335">
        <f t="shared" si="20"/>
        <v>0</v>
      </c>
      <c r="BP81" s="174" t="str">
        <f t="shared" ref="BP81:BP116" si="40">IF(E81="","",E81)</f>
        <v/>
      </c>
      <c r="BQ81" s="174" t="str">
        <f t="shared" si="35"/>
        <v/>
      </c>
      <c r="BR81" s="174" t="str">
        <f t="shared" si="35"/>
        <v/>
      </c>
      <c r="BS81" s="174" t="str">
        <f t="shared" si="35"/>
        <v/>
      </c>
      <c r="BT81" s="174" t="str">
        <f t="shared" si="35"/>
        <v/>
      </c>
      <c r="BU81" s="174" t="str">
        <f t="shared" si="35"/>
        <v/>
      </c>
      <c r="BV81" s="174" t="str">
        <f t="shared" si="35"/>
        <v/>
      </c>
      <c r="BW81" s="174" t="str">
        <f t="shared" si="34"/>
        <v/>
      </c>
      <c r="BX81" s="174" t="str">
        <f t="shared" si="34"/>
        <v/>
      </c>
      <c r="BY81" s="174" t="str">
        <f t="shared" si="34"/>
        <v/>
      </c>
      <c r="BZ81" s="174" t="str">
        <f t="shared" si="34"/>
        <v/>
      </c>
      <c r="CA81" s="174" t="str">
        <f t="shared" si="34"/>
        <v/>
      </c>
      <c r="CB81" s="174" t="str">
        <f t="shared" si="34"/>
        <v/>
      </c>
      <c r="CC81" s="174">
        <f t="shared" si="21"/>
        <v>0</v>
      </c>
    </row>
    <row r="82" spans="1:81" s="174" customFormat="1" ht="23.15" customHeight="1">
      <c r="A82" s="265">
        <v>66</v>
      </c>
      <c r="B82" s="15"/>
      <c r="C82" s="143"/>
      <c r="D82" s="144"/>
      <c r="E82" s="145"/>
      <c r="F82" s="146"/>
      <c r="G82" s="147"/>
      <c r="H82" s="148"/>
      <c r="I82" s="148"/>
      <c r="J82" s="149"/>
      <c r="K82" s="150"/>
      <c r="L82" s="150"/>
      <c r="M82" s="150"/>
      <c r="N82" s="151"/>
      <c r="O82" s="97"/>
      <c r="P82" s="152"/>
      <c r="Q82" s="266" t="str">
        <f t="shared" ref="Q82:Q116" si="41">IF(AND(AI82="",AJ82="",AK82="",AL82="",AM82="",AN82="",AO82="",AP82="",AQ82="",AR82="",AS82="",AT82=""),"","○")</f>
        <v/>
      </c>
      <c r="R82" s="267"/>
      <c r="S82" s="268"/>
      <c r="T82" s="268"/>
      <c r="U82" s="268"/>
      <c r="V82" s="245" t="str">
        <f t="shared" si="29"/>
        <v/>
      </c>
      <c r="W82" s="306" t="str">
        <f t="shared" si="32"/>
        <v/>
      </c>
      <c r="X82" s="245" t="str">
        <f t="shared" si="32"/>
        <v/>
      </c>
      <c r="Y82" s="306" t="str">
        <f t="shared" si="32"/>
        <v/>
      </c>
      <c r="Z82" s="245" t="str">
        <f t="shared" si="32"/>
        <v/>
      </c>
      <c r="AA82" s="306" t="str">
        <f t="shared" si="32"/>
        <v/>
      </c>
      <c r="AB82" s="245" t="str">
        <f t="shared" si="32"/>
        <v/>
      </c>
      <c r="AC82" s="306" t="str">
        <f t="shared" si="32"/>
        <v/>
      </c>
      <c r="AD82" s="245" t="str">
        <f t="shared" si="32"/>
        <v/>
      </c>
      <c r="AE82" s="306" t="str">
        <f t="shared" si="32"/>
        <v/>
      </c>
      <c r="AF82" s="245" t="str">
        <f t="shared" si="32"/>
        <v/>
      </c>
      <c r="AG82" s="306" t="str">
        <f t="shared" si="32"/>
        <v/>
      </c>
      <c r="AH82" s="297"/>
      <c r="AI82" s="269" t="str">
        <f t="shared" ref="AI82:AT97" si="42">IF($AZ82="",IF($L82="","",IF(AI$15&gt;=$L82,IF($M82="",$AY82,IF(AI$15&gt;$M82,"",$AY82)),"")),IF(AND(AI$15&gt;=$L82,OR($M82&gt;=AI$15,$M82="")),$AZ82,""))</f>
        <v/>
      </c>
      <c r="AJ82" s="269" t="str">
        <f t="shared" si="42"/>
        <v/>
      </c>
      <c r="AK82" s="269" t="str">
        <f t="shared" si="42"/>
        <v/>
      </c>
      <c r="AL82" s="269" t="str">
        <f t="shared" si="42"/>
        <v/>
      </c>
      <c r="AM82" s="269" t="str">
        <f t="shared" si="42"/>
        <v/>
      </c>
      <c r="AN82" s="269" t="str">
        <f t="shared" si="42"/>
        <v/>
      </c>
      <c r="AO82" s="269" t="str">
        <f t="shared" si="42"/>
        <v/>
      </c>
      <c r="AP82" s="269" t="str">
        <f t="shared" si="42"/>
        <v/>
      </c>
      <c r="AQ82" s="269" t="str">
        <f t="shared" si="42"/>
        <v/>
      </c>
      <c r="AR82" s="269" t="str">
        <f t="shared" si="42"/>
        <v/>
      </c>
      <c r="AS82" s="269" t="str">
        <f t="shared" si="42"/>
        <v/>
      </c>
      <c r="AT82" s="269" t="str">
        <f t="shared" si="42"/>
        <v/>
      </c>
      <c r="AU82" s="174" t="str">
        <f t="shared" si="22"/>
        <v/>
      </c>
      <c r="AV82" s="239" t="str">
        <f t="shared" si="38"/>
        <v/>
      </c>
      <c r="AW82" s="239" t="str">
        <f t="shared" si="23"/>
        <v/>
      </c>
      <c r="AX82" s="114" t="str">
        <f>IF(AW82="","",IF(AND(H82="無",I82="有")*OR(①基本情報【名簿入力前に必須入力】!$D$4="幼稚園型認定こども園",①基本情報【名簿入力前に必須入力】!$D$4="保育所型認定こども園",①基本情報【名簿入力前に必須入力】!$D$4="地方裁量型認定こども園"),IF(AY82=4,4,5),AW82))</f>
        <v/>
      </c>
      <c r="AY82" s="239" t="str">
        <f t="shared" ref="AY82:AY116" si="43">IF(AND(AV82=2,O82="派遣"),4,"")</f>
        <v/>
      </c>
      <c r="AZ82" s="239" t="str">
        <f t="shared" si="25"/>
        <v/>
      </c>
      <c r="BA82" s="269" t="str">
        <f t="shared" si="37"/>
        <v/>
      </c>
      <c r="BB82" s="269" t="str">
        <f t="shared" si="37"/>
        <v/>
      </c>
      <c r="BC82" s="269" t="str">
        <f t="shared" si="37"/>
        <v/>
      </c>
      <c r="BD82" s="269" t="str">
        <f t="shared" si="36"/>
        <v/>
      </c>
      <c r="BE82" s="269" t="str">
        <f t="shared" si="36"/>
        <v/>
      </c>
      <c r="BF82" s="269" t="str">
        <f t="shared" si="36"/>
        <v/>
      </c>
      <c r="BG82" s="269" t="str">
        <f t="shared" si="36"/>
        <v/>
      </c>
      <c r="BH82" s="269" t="str">
        <f t="shared" si="36"/>
        <v/>
      </c>
      <c r="BI82" s="269" t="str">
        <f t="shared" si="36"/>
        <v/>
      </c>
      <c r="BJ82" s="269" t="str">
        <f t="shared" si="36"/>
        <v/>
      </c>
      <c r="BK82" s="269" t="str">
        <f t="shared" si="36"/>
        <v/>
      </c>
      <c r="BL82" s="269" t="str">
        <f t="shared" si="36"/>
        <v/>
      </c>
      <c r="BM82" s="175">
        <f t="shared" si="39"/>
        <v>0</v>
      </c>
      <c r="BN82" s="175">
        <f t="shared" ref="BN82:BN116" si="44">$L$4</f>
        <v>0</v>
      </c>
      <c r="BO82" s="335">
        <f t="shared" ref="BO82:BO116" si="45">IF(AND(I82="有",O82=""),COUNT(BA82:BL82),IF(AND(H82="有",O82=""),COUNT(BA82:BL82),0))-COUNTIF(BA82:BL82,5)</f>
        <v>0</v>
      </c>
      <c r="BP82" s="174" t="str">
        <f t="shared" si="40"/>
        <v/>
      </c>
      <c r="BQ82" s="174" t="str">
        <f t="shared" si="35"/>
        <v/>
      </c>
      <c r="BR82" s="174" t="str">
        <f t="shared" si="35"/>
        <v/>
      </c>
      <c r="BS82" s="174" t="str">
        <f t="shared" si="35"/>
        <v/>
      </c>
      <c r="BT82" s="174" t="str">
        <f t="shared" si="35"/>
        <v/>
      </c>
      <c r="BU82" s="174" t="str">
        <f t="shared" si="35"/>
        <v/>
      </c>
      <c r="BV82" s="174" t="str">
        <f t="shared" si="35"/>
        <v/>
      </c>
      <c r="BW82" s="174" t="str">
        <f t="shared" si="34"/>
        <v/>
      </c>
      <c r="BX82" s="174" t="str">
        <f t="shared" si="34"/>
        <v/>
      </c>
      <c r="BY82" s="174" t="str">
        <f t="shared" si="34"/>
        <v/>
      </c>
      <c r="BZ82" s="174" t="str">
        <f t="shared" si="34"/>
        <v/>
      </c>
      <c r="CA82" s="174" t="str">
        <f t="shared" si="34"/>
        <v/>
      </c>
      <c r="CB82" s="174" t="str">
        <f t="shared" si="34"/>
        <v/>
      </c>
      <c r="CC82" s="174">
        <f t="shared" ref="CC82:CC116" si="46">COUNTIF(BQ82:CB82,"○")</f>
        <v>0</v>
      </c>
    </row>
    <row r="83" spans="1:81" s="174" customFormat="1" ht="23.15" customHeight="1">
      <c r="A83" s="265">
        <v>67</v>
      </c>
      <c r="B83" s="15"/>
      <c r="C83" s="143"/>
      <c r="D83" s="144"/>
      <c r="E83" s="145"/>
      <c r="F83" s="146"/>
      <c r="G83" s="147"/>
      <c r="H83" s="148"/>
      <c r="I83" s="148"/>
      <c r="J83" s="149"/>
      <c r="K83" s="150"/>
      <c r="L83" s="150"/>
      <c r="M83" s="150"/>
      <c r="N83" s="151"/>
      <c r="O83" s="97"/>
      <c r="P83" s="152"/>
      <c r="Q83" s="266" t="str">
        <f t="shared" si="41"/>
        <v/>
      </c>
      <c r="R83" s="267"/>
      <c r="S83" s="268"/>
      <c r="T83" s="268"/>
      <c r="U83" s="268"/>
      <c r="V83" s="245" t="str">
        <f t="shared" si="29"/>
        <v/>
      </c>
      <c r="W83" s="306" t="str">
        <f t="shared" si="32"/>
        <v/>
      </c>
      <c r="X83" s="245" t="str">
        <f t="shared" si="32"/>
        <v/>
      </c>
      <c r="Y83" s="306" t="str">
        <f t="shared" si="32"/>
        <v/>
      </c>
      <c r="Z83" s="245" t="str">
        <f t="shared" si="32"/>
        <v/>
      </c>
      <c r="AA83" s="306" t="str">
        <f t="shared" si="32"/>
        <v/>
      </c>
      <c r="AB83" s="245" t="str">
        <f t="shared" si="32"/>
        <v/>
      </c>
      <c r="AC83" s="306" t="str">
        <f t="shared" si="32"/>
        <v/>
      </c>
      <c r="AD83" s="245" t="str">
        <f t="shared" si="32"/>
        <v/>
      </c>
      <c r="AE83" s="306" t="str">
        <f t="shared" si="32"/>
        <v/>
      </c>
      <c r="AF83" s="245" t="str">
        <f t="shared" si="32"/>
        <v/>
      </c>
      <c r="AG83" s="306" t="str">
        <f t="shared" si="32"/>
        <v/>
      </c>
      <c r="AH83" s="297"/>
      <c r="AI83" s="269" t="str">
        <f t="shared" si="42"/>
        <v/>
      </c>
      <c r="AJ83" s="269" t="str">
        <f t="shared" si="42"/>
        <v/>
      </c>
      <c r="AK83" s="269" t="str">
        <f t="shared" si="42"/>
        <v/>
      </c>
      <c r="AL83" s="269" t="str">
        <f t="shared" si="42"/>
        <v/>
      </c>
      <c r="AM83" s="269" t="str">
        <f t="shared" si="42"/>
        <v/>
      </c>
      <c r="AN83" s="269" t="str">
        <f t="shared" si="42"/>
        <v/>
      </c>
      <c r="AO83" s="269" t="str">
        <f t="shared" si="42"/>
        <v/>
      </c>
      <c r="AP83" s="269" t="str">
        <f t="shared" si="42"/>
        <v/>
      </c>
      <c r="AQ83" s="269" t="str">
        <f t="shared" si="42"/>
        <v/>
      </c>
      <c r="AR83" s="269" t="str">
        <f t="shared" si="42"/>
        <v/>
      </c>
      <c r="AS83" s="269" t="str">
        <f t="shared" si="42"/>
        <v/>
      </c>
      <c r="AT83" s="269" t="str">
        <f t="shared" si="42"/>
        <v/>
      </c>
      <c r="AU83" s="174" t="str">
        <f t="shared" ref="AU83:AU91" si="47">IF(OR(H83="有",I83="有"),IF(OR(B83="園長",B83="施設長",B83="保育教諭等",B83="副園長",B83="教頭",B83="主幹保育教諭等",B83="指導保育教諭等"),1,IF(OR(B83="保育教諭等
（常勤的非常勤）",B83="保育教諭等
（短時間）"),2,0)),IF(AND(H83="無",I83="無"),IF(OR(B83="要件緩和対象",B83="保健師
（みなし保育教諭）",B83="看護師
（みなし保育教諭）",B83="准看護師
（みなし保育教諭）"),3,""),""))</f>
        <v/>
      </c>
      <c r="AV83" s="239" t="str">
        <f t="shared" si="38"/>
        <v/>
      </c>
      <c r="AW83" s="239" t="str">
        <f t="shared" ref="AW83:AW91" si="48">IF(AND(AU83=1,AV83=1),1,IF(AND(AU83=2,AV83=2),2,IF(AND(AU83=3,AV83=1),3,IF(AND(AU83=3,AV83=2),3,IF(AND(AU83=1,AV83=2),1,"")))))</f>
        <v/>
      </c>
      <c r="AX83" s="114" t="str">
        <f>IF(AW83="","",IF(AND(H83="無",I83="有")*OR(①基本情報【名簿入力前に必須入力】!$D$4="幼稚園型認定こども園",①基本情報【名簿入力前に必須入力】!$D$4="保育所型認定こども園",①基本情報【名簿入力前に必須入力】!$D$4="地方裁量型認定こども園"),IF(AY83=4,4,5),AW83))</f>
        <v/>
      </c>
      <c r="AY83" s="239" t="str">
        <f t="shared" si="43"/>
        <v/>
      </c>
      <c r="AZ83" s="239" t="str">
        <f t="shared" si="25"/>
        <v/>
      </c>
      <c r="BA83" s="269" t="str">
        <f t="shared" si="37"/>
        <v/>
      </c>
      <c r="BB83" s="269" t="str">
        <f t="shared" si="37"/>
        <v/>
      </c>
      <c r="BC83" s="269" t="str">
        <f t="shared" si="37"/>
        <v/>
      </c>
      <c r="BD83" s="269" t="str">
        <f t="shared" si="36"/>
        <v/>
      </c>
      <c r="BE83" s="269" t="str">
        <f t="shared" si="36"/>
        <v/>
      </c>
      <c r="BF83" s="269" t="str">
        <f t="shared" si="36"/>
        <v/>
      </c>
      <c r="BG83" s="269" t="str">
        <f t="shared" si="36"/>
        <v/>
      </c>
      <c r="BH83" s="269" t="str">
        <f t="shared" si="36"/>
        <v/>
      </c>
      <c r="BI83" s="269" t="str">
        <f t="shared" si="36"/>
        <v/>
      </c>
      <c r="BJ83" s="269" t="str">
        <f t="shared" si="36"/>
        <v/>
      </c>
      <c r="BK83" s="269" t="str">
        <f t="shared" si="36"/>
        <v/>
      </c>
      <c r="BL83" s="269" t="str">
        <f t="shared" si="36"/>
        <v/>
      </c>
      <c r="BM83" s="175">
        <f t="shared" si="39"/>
        <v>0</v>
      </c>
      <c r="BN83" s="175">
        <f t="shared" si="44"/>
        <v>0</v>
      </c>
      <c r="BO83" s="335">
        <f t="shared" si="45"/>
        <v>0</v>
      </c>
      <c r="BP83" s="174" t="str">
        <f t="shared" si="40"/>
        <v/>
      </c>
      <c r="BQ83" s="174" t="str">
        <f t="shared" si="35"/>
        <v/>
      </c>
      <c r="BR83" s="174" t="str">
        <f t="shared" si="35"/>
        <v/>
      </c>
      <c r="BS83" s="174" t="str">
        <f t="shared" si="35"/>
        <v/>
      </c>
      <c r="BT83" s="174" t="str">
        <f t="shared" si="35"/>
        <v/>
      </c>
      <c r="BU83" s="174" t="str">
        <f t="shared" si="35"/>
        <v/>
      </c>
      <c r="BV83" s="174" t="str">
        <f t="shared" si="35"/>
        <v/>
      </c>
      <c r="BW83" s="174" t="str">
        <f t="shared" si="34"/>
        <v/>
      </c>
      <c r="BX83" s="174" t="str">
        <f t="shared" si="34"/>
        <v/>
      </c>
      <c r="BY83" s="174" t="str">
        <f t="shared" si="34"/>
        <v/>
      </c>
      <c r="BZ83" s="174" t="str">
        <f t="shared" si="34"/>
        <v/>
      </c>
      <c r="CA83" s="174" t="str">
        <f t="shared" si="34"/>
        <v/>
      </c>
      <c r="CB83" s="174" t="str">
        <f t="shared" si="34"/>
        <v/>
      </c>
      <c r="CC83" s="174">
        <f t="shared" si="46"/>
        <v>0</v>
      </c>
    </row>
    <row r="84" spans="1:81" s="174" customFormat="1" ht="23.15" customHeight="1">
      <c r="A84" s="265">
        <v>68</v>
      </c>
      <c r="B84" s="15"/>
      <c r="C84" s="143"/>
      <c r="D84" s="144"/>
      <c r="E84" s="145"/>
      <c r="F84" s="146"/>
      <c r="G84" s="147"/>
      <c r="H84" s="148"/>
      <c r="I84" s="148"/>
      <c r="J84" s="149"/>
      <c r="K84" s="150"/>
      <c r="L84" s="150"/>
      <c r="M84" s="150"/>
      <c r="N84" s="151"/>
      <c r="O84" s="97"/>
      <c r="P84" s="152"/>
      <c r="Q84" s="266" t="str">
        <f t="shared" si="41"/>
        <v/>
      </c>
      <c r="R84" s="267"/>
      <c r="S84" s="268"/>
      <c r="T84" s="268"/>
      <c r="U84" s="268"/>
      <c r="V84" s="245" t="str">
        <f t="shared" si="29"/>
        <v/>
      </c>
      <c r="W84" s="306" t="str">
        <f t="shared" si="32"/>
        <v/>
      </c>
      <c r="X84" s="245" t="str">
        <f t="shared" si="32"/>
        <v/>
      </c>
      <c r="Y84" s="306" t="str">
        <f t="shared" si="32"/>
        <v/>
      </c>
      <c r="Z84" s="245" t="str">
        <f t="shared" si="32"/>
        <v/>
      </c>
      <c r="AA84" s="306" t="str">
        <f t="shared" si="32"/>
        <v/>
      </c>
      <c r="AB84" s="245" t="str">
        <f t="shared" si="32"/>
        <v/>
      </c>
      <c r="AC84" s="306" t="str">
        <f t="shared" si="32"/>
        <v/>
      </c>
      <c r="AD84" s="245" t="str">
        <f t="shared" si="32"/>
        <v/>
      </c>
      <c r="AE84" s="306" t="str">
        <f t="shared" si="32"/>
        <v/>
      </c>
      <c r="AF84" s="245" t="str">
        <f t="shared" si="32"/>
        <v/>
      </c>
      <c r="AG84" s="306" t="str">
        <f t="shared" si="32"/>
        <v/>
      </c>
      <c r="AH84" s="297"/>
      <c r="AI84" s="269" t="str">
        <f t="shared" si="42"/>
        <v/>
      </c>
      <c r="AJ84" s="269" t="str">
        <f t="shared" si="42"/>
        <v/>
      </c>
      <c r="AK84" s="269" t="str">
        <f t="shared" si="42"/>
        <v/>
      </c>
      <c r="AL84" s="269" t="str">
        <f t="shared" si="42"/>
        <v/>
      </c>
      <c r="AM84" s="269" t="str">
        <f t="shared" si="42"/>
        <v/>
      </c>
      <c r="AN84" s="269" t="str">
        <f t="shared" si="42"/>
        <v/>
      </c>
      <c r="AO84" s="269" t="str">
        <f t="shared" si="42"/>
        <v/>
      </c>
      <c r="AP84" s="269" t="str">
        <f t="shared" si="42"/>
        <v/>
      </c>
      <c r="AQ84" s="269" t="str">
        <f t="shared" si="42"/>
        <v/>
      </c>
      <c r="AR84" s="269" t="str">
        <f t="shared" si="42"/>
        <v/>
      </c>
      <c r="AS84" s="269" t="str">
        <f t="shared" si="42"/>
        <v/>
      </c>
      <c r="AT84" s="269" t="str">
        <f t="shared" si="42"/>
        <v/>
      </c>
      <c r="AU84" s="174" t="str">
        <f t="shared" si="47"/>
        <v/>
      </c>
      <c r="AV84" s="239" t="str">
        <f t="shared" si="38"/>
        <v/>
      </c>
      <c r="AW84" s="239" t="str">
        <f t="shared" si="48"/>
        <v/>
      </c>
      <c r="AX84" s="114" t="str">
        <f>IF(AW84="","",IF(AND(H84="無",I84="有")*OR(①基本情報【名簿入力前に必須入力】!$D$4="幼稚園型認定こども園",①基本情報【名簿入力前に必須入力】!$D$4="保育所型認定こども園",①基本情報【名簿入力前に必須入力】!$D$4="地方裁量型認定こども園"),IF(AY84=4,4,5),AW84))</f>
        <v/>
      </c>
      <c r="AY84" s="239" t="str">
        <f t="shared" si="43"/>
        <v/>
      </c>
      <c r="AZ84" s="239" t="str">
        <f t="shared" si="25"/>
        <v/>
      </c>
      <c r="BA84" s="269" t="str">
        <f t="shared" si="37"/>
        <v/>
      </c>
      <c r="BB84" s="269" t="str">
        <f t="shared" si="37"/>
        <v/>
      </c>
      <c r="BC84" s="269" t="str">
        <f t="shared" si="37"/>
        <v/>
      </c>
      <c r="BD84" s="269" t="str">
        <f t="shared" si="36"/>
        <v/>
      </c>
      <c r="BE84" s="269" t="str">
        <f t="shared" si="36"/>
        <v/>
      </c>
      <c r="BF84" s="269" t="str">
        <f t="shared" si="36"/>
        <v/>
      </c>
      <c r="BG84" s="269" t="str">
        <f t="shared" si="36"/>
        <v/>
      </c>
      <c r="BH84" s="269" t="str">
        <f t="shared" si="36"/>
        <v/>
      </c>
      <c r="BI84" s="269" t="str">
        <f t="shared" si="36"/>
        <v/>
      </c>
      <c r="BJ84" s="269" t="str">
        <f t="shared" si="36"/>
        <v/>
      </c>
      <c r="BK84" s="269" t="str">
        <f t="shared" si="36"/>
        <v/>
      </c>
      <c r="BL84" s="269" t="str">
        <f t="shared" si="36"/>
        <v/>
      </c>
      <c r="BM84" s="175">
        <f t="shared" si="39"/>
        <v>0</v>
      </c>
      <c r="BN84" s="175">
        <f t="shared" si="44"/>
        <v>0</v>
      </c>
      <c r="BO84" s="335">
        <f t="shared" si="45"/>
        <v>0</v>
      </c>
      <c r="BP84" s="174" t="str">
        <f t="shared" si="40"/>
        <v/>
      </c>
      <c r="BQ84" s="174" t="str">
        <f t="shared" si="35"/>
        <v/>
      </c>
      <c r="BR84" s="174" t="str">
        <f t="shared" si="35"/>
        <v/>
      </c>
      <c r="BS84" s="174" t="str">
        <f t="shared" si="35"/>
        <v/>
      </c>
      <c r="BT84" s="174" t="str">
        <f t="shared" si="35"/>
        <v/>
      </c>
      <c r="BU84" s="174" t="str">
        <f t="shared" si="35"/>
        <v/>
      </c>
      <c r="BV84" s="174" t="str">
        <f t="shared" si="35"/>
        <v/>
      </c>
      <c r="BW84" s="174" t="str">
        <f t="shared" si="34"/>
        <v/>
      </c>
      <c r="BX84" s="174" t="str">
        <f t="shared" si="34"/>
        <v/>
      </c>
      <c r="BY84" s="174" t="str">
        <f t="shared" si="34"/>
        <v/>
      </c>
      <c r="BZ84" s="174" t="str">
        <f t="shared" si="34"/>
        <v/>
      </c>
      <c r="CA84" s="174" t="str">
        <f t="shared" si="34"/>
        <v/>
      </c>
      <c r="CB84" s="174" t="str">
        <f t="shared" si="34"/>
        <v/>
      </c>
      <c r="CC84" s="174">
        <f t="shared" si="46"/>
        <v>0</v>
      </c>
    </row>
    <row r="85" spans="1:81" s="174" customFormat="1" ht="23.15" customHeight="1">
      <c r="A85" s="265">
        <v>69</v>
      </c>
      <c r="B85" s="15"/>
      <c r="C85" s="143"/>
      <c r="D85" s="144"/>
      <c r="E85" s="145"/>
      <c r="F85" s="146"/>
      <c r="G85" s="147"/>
      <c r="H85" s="148"/>
      <c r="I85" s="148"/>
      <c r="J85" s="149"/>
      <c r="K85" s="150"/>
      <c r="L85" s="150"/>
      <c r="M85" s="150"/>
      <c r="N85" s="151"/>
      <c r="O85" s="97"/>
      <c r="P85" s="152"/>
      <c r="Q85" s="266" t="str">
        <f t="shared" si="41"/>
        <v/>
      </c>
      <c r="R85" s="267"/>
      <c r="S85" s="268"/>
      <c r="T85" s="268"/>
      <c r="U85" s="268"/>
      <c r="V85" s="245" t="str">
        <f t="shared" si="29"/>
        <v/>
      </c>
      <c r="W85" s="306" t="str">
        <f t="shared" si="32"/>
        <v/>
      </c>
      <c r="X85" s="245" t="str">
        <f t="shared" si="32"/>
        <v/>
      </c>
      <c r="Y85" s="306" t="str">
        <f t="shared" si="32"/>
        <v/>
      </c>
      <c r="Z85" s="245" t="str">
        <f t="shared" si="32"/>
        <v/>
      </c>
      <c r="AA85" s="306" t="str">
        <f t="shared" si="32"/>
        <v/>
      </c>
      <c r="AB85" s="245" t="str">
        <f t="shared" si="32"/>
        <v/>
      </c>
      <c r="AC85" s="306" t="str">
        <f t="shared" ref="AC85:AG85" si="49">IF(AND($Q85="○",AC$15&gt;=$L85,OR($M85&gt;=AC$15,$M85="")),"●","")</f>
        <v/>
      </c>
      <c r="AD85" s="245" t="str">
        <f t="shared" si="49"/>
        <v/>
      </c>
      <c r="AE85" s="306" t="str">
        <f t="shared" si="49"/>
        <v/>
      </c>
      <c r="AF85" s="245" t="str">
        <f t="shared" si="49"/>
        <v/>
      </c>
      <c r="AG85" s="306" t="str">
        <f t="shared" si="49"/>
        <v/>
      </c>
      <c r="AH85" s="297"/>
      <c r="AI85" s="269" t="str">
        <f t="shared" si="42"/>
        <v/>
      </c>
      <c r="AJ85" s="269" t="str">
        <f t="shared" si="42"/>
        <v/>
      </c>
      <c r="AK85" s="269" t="str">
        <f t="shared" si="42"/>
        <v/>
      </c>
      <c r="AL85" s="269" t="str">
        <f t="shared" si="42"/>
        <v/>
      </c>
      <c r="AM85" s="269" t="str">
        <f t="shared" si="42"/>
        <v/>
      </c>
      <c r="AN85" s="269" t="str">
        <f t="shared" si="42"/>
        <v/>
      </c>
      <c r="AO85" s="269" t="str">
        <f t="shared" si="42"/>
        <v/>
      </c>
      <c r="AP85" s="269" t="str">
        <f t="shared" si="42"/>
        <v/>
      </c>
      <c r="AQ85" s="269" t="str">
        <f t="shared" si="42"/>
        <v/>
      </c>
      <c r="AR85" s="269" t="str">
        <f t="shared" si="42"/>
        <v/>
      </c>
      <c r="AS85" s="269" t="str">
        <f t="shared" si="42"/>
        <v/>
      </c>
      <c r="AT85" s="269" t="str">
        <f t="shared" si="42"/>
        <v/>
      </c>
      <c r="AU85" s="174" t="str">
        <f t="shared" si="47"/>
        <v/>
      </c>
      <c r="AV85" s="239" t="str">
        <f t="shared" si="38"/>
        <v/>
      </c>
      <c r="AW85" s="239" t="str">
        <f t="shared" si="48"/>
        <v/>
      </c>
      <c r="AX85" s="114" t="str">
        <f>IF(AW85="","",IF(AND(H85="無",I85="有")*OR(①基本情報【名簿入力前に必須入力】!$D$4="幼稚園型認定こども園",①基本情報【名簿入力前に必須入力】!$D$4="保育所型認定こども園",①基本情報【名簿入力前に必須入力】!$D$4="地方裁量型認定こども園"),IF(AY85=4,4,5),AW85))</f>
        <v/>
      </c>
      <c r="AY85" s="239" t="str">
        <f t="shared" si="43"/>
        <v/>
      </c>
      <c r="AZ85" s="239" t="str">
        <f t="shared" si="25"/>
        <v/>
      </c>
      <c r="BA85" s="269" t="str">
        <f t="shared" si="37"/>
        <v/>
      </c>
      <c r="BB85" s="269" t="str">
        <f t="shared" si="37"/>
        <v/>
      </c>
      <c r="BC85" s="269" t="str">
        <f t="shared" si="37"/>
        <v/>
      </c>
      <c r="BD85" s="269" t="str">
        <f t="shared" si="36"/>
        <v/>
      </c>
      <c r="BE85" s="269" t="str">
        <f t="shared" si="36"/>
        <v/>
      </c>
      <c r="BF85" s="269" t="str">
        <f t="shared" si="36"/>
        <v/>
      </c>
      <c r="BG85" s="269" t="str">
        <f t="shared" si="36"/>
        <v/>
      </c>
      <c r="BH85" s="269" t="str">
        <f t="shared" si="36"/>
        <v/>
      </c>
      <c r="BI85" s="269" t="str">
        <f t="shared" si="36"/>
        <v/>
      </c>
      <c r="BJ85" s="269" t="str">
        <f t="shared" si="36"/>
        <v/>
      </c>
      <c r="BK85" s="269" t="str">
        <f t="shared" si="36"/>
        <v/>
      </c>
      <c r="BL85" s="269" t="str">
        <f t="shared" si="36"/>
        <v/>
      </c>
      <c r="BM85" s="175">
        <f t="shared" si="39"/>
        <v>0</v>
      </c>
      <c r="BN85" s="175">
        <f t="shared" si="44"/>
        <v>0</v>
      </c>
      <c r="BO85" s="335">
        <f t="shared" si="45"/>
        <v>0</v>
      </c>
      <c r="BP85" s="174" t="str">
        <f t="shared" si="40"/>
        <v/>
      </c>
      <c r="BQ85" s="174" t="str">
        <f t="shared" si="35"/>
        <v/>
      </c>
      <c r="BR85" s="174" t="str">
        <f t="shared" si="35"/>
        <v/>
      </c>
      <c r="BS85" s="174" t="str">
        <f t="shared" si="35"/>
        <v/>
      </c>
      <c r="BT85" s="174" t="str">
        <f t="shared" si="35"/>
        <v/>
      </c>
      <c r="BU85" s="174" t="str">
        <f t="shared" si="35"/>
        <v/>
      </c>
      <c r="BV85" s="174" t="str">
        <f t="shared" si="35"/>
        <v/>
      </c>
      <c r="BW85" s="174" t="str">
        <f t="shared" si="34"/>
        <v/>
      </c>
      <c r="BX85" s="174" t="str">
        <f t="shared" si="34"/>
        <v/>
      </c>
      <c r="BY85" s="174" t="str">
        <f t="shared" si="34"/>
        <v/>
      </c>
      <c r="BZ85" s="174" t="str">
        <f t="shared" si="34"/>
        <v/>
      </c>
      <c r="CA85" s="174" t="str">
        <f t="shared" si="34"/>
        <v/>
      </c>
      <c r="CB85" s="174" t="str">
        <f t="shared" si="34"/>
        <v/>
      </c>
      <c r="CC85" s="174">
        <f t="shared" si="46"/>
        <v>0</v>
      </c>
    </row>
    <row r="86" spans="1:81" s="174" customFormat="1" ht="23.15" customHeight="1">
      <c r="A86" s="265">
        <v>70</v>
      </c>
      <c r="B86" s="15"/>
      <c r="C86" s="143"/>
      <c r="D86" s="144"/>
      <c r="E86" s="145"/>
      <c r="F86" s="146"/>
      <c r="G86" s="147"/>
      <c r="H86" s="148"/>
      <c r="I86" s="148"/>
      <c r="J86" s="149"/>
      <c r="K86" s="150"/>
      <c r="L86" s="150"/>
      <c r="M86" s="150"/>
      <c r="N86" s="151"/>
      <c r="O86" s="97"/>
      <c r="P86" s="152"/>
      <c r="Q86" s="266" t="str">
        <f t="shared" si="41"/>
        <v/>
      </c>
      <c r="R86" s="267"/>
      <c r="S86" s="268"/>
      <c r="T86" s="268"/>
      <c r="U86" s="268"/>
      <c r="V86" s="245" t="str">
        <f t="shared" si="29"/>
        <v/>
      </c>
      <c r="W86" s="306" t="str">
        <f t="shared" si="29"/>
        <v/>
      </c>
      <c r="X86" s="245" t="str">
        <f t="shared" si="29"/>
        <v/>
      </c>
      <c r="Y86" s="306" t="str">
        <f t="shared" si="29"/>
        <v/>
      </c>
      <c r="Z86" s="245" t="str">
        <f t="shared" si="29"/>
        <v/>
      </c>
      <c r="AA86" s="306" t="str">
        <f t="shared" si="29"/>
        <v/>
      </c>
      <c r="AB86" s="245" t="str">
        <f t="shared" si="29"/>
        <v/>
      </c>
      <c r="AC86" s="306" t="str">
        <f t="shared" si="29"/>
        <v/>
      </c>
      <c r="AD86" s="245" t="str">
        <f t="shared" si="29"/>
        <v/>
      </c>
      <c r="AE86" s="306" t="str">
        <f t="shared" si="29"/>
        <v/>
      </c>
      <c r="AF86" s="245" t="str">
        <f t="shared" si="29"/>
        <v/>
      </c>
      <c r="AG86" s="306" t="str">
        <f t="shared" si="29"/>
        <v/>
      </c>
      <c r="AH86" s="297"/>
      <c r="AI86" s="269" t="str">
        <f t="shared" si="42"/>
        <v/>
      </c>
      <c r="AJ86" s="269" t="str">
        <f t="shared" si="42"/>
        <v/>
      </c>
      <c r="AK86" s="269" t="str">
        <f t="shared" si="42"/>
        <v/>
      </c>
      <c r="AL86" s="269" t="str">
        <f t="shared" si="42"/>
        <v/>
      </c>
      <c r="AM86" s="269" t="str">
        <f t="shared" si="42"/>
        <v/>
      </c>
      <c r="AN86" s="269" t="str">
        <f t="shared" si="42"/>
        <v/>
      </c>
      <c r="AO86" s="269" t="str">
        <f t="shared" si="42"/>
        <v/>
      </c>
      <c r="AP86" s="269" t="str">
        <f t="shared" si="42"/>
        <v/>
      </c>
      <c r="AQ86" s="269" t="str">
        <f t="shared" si="42"/>
        <v/>
      </c>
      <c r="AR86" s="269" t="str">
        <f t="shared" si="42"/>
        <v/>
      </c>
      <c r="AS86" s="269" t="str">
        <f t="shared" si="42"/>
        <v/>
      </c>
      <c r="AT86" s="269" t="str">
        <f t="shared" si="42"/>
        <v/>
      </c>
      <c r="AU86" s="174" t="str">
        <f t="shared" si="47"/>
        <v/>
      </c>
      <c r="AV86" s="239" t="str">
        <f t="shared" si="38"/>
        <v/>
      </c>
      <c r="AW86" s="239" t="str">
        <f t="shared" si="48"/>
        <v/>
      </c>
      <c r="AX86" s="114" t="str">
        <f>IF(AW86="","",IF(AND(H86="無",I86="有")*OR(①基本情報【名簿入力前に必須入力】!$D$4="幼稚園型認定こども園",①基本情報【名簿入力前に必須入力】!$D$4="保育所型認定こども園",①基本情報【名簿入力前に必須入力】!$D$4="地方裁量型認定こども園"),IF(AY86=4,4,5),AW86))</f>
        <v/>
      </c>
      <c r="AY86" s="239" t="str">
        <f t="shared" si="43"/>
        <v/>
      </c>
      <c r="AZ86" s="239" t="str">
        <f t="shared" si="25"/>
        <v/>
      </c>
      <c r="BA86" s="269" t="str">
        <f t="shared" si="37"/>
        <v/>
      </c>
      <c r="BB86" s="269" t="str">
        <f t="shared" si="37"/>
        <v/>
      </c>
      <c r="BC86" s="269" t="str">
        <f t="shared" si="37"/>
        <v/>
      </c>
      <c r="BD86" s="269" t="str">
        <f t="shared" si="36"/>
        <v/>
      </c>
      <c r="BE86" s="269" t="str">
        <f t="shared" si="36"/>
        <v/>
      </c>
      <c r="BF86" s="269" t="str">
        <f t="shared" si="36"/>
        <v/>
      </c>
      <c r="BG86" s="269" t="str">
        <f t="shared" si="36"/>
        <v/>
      </c>
      <c r="BH86" s="269" t="str">
        <f t="shared" si="36"/>
        <v/>
      </c>
      <c r="BI86" s="269" t="str">
        <f t="shared" si="36"/>
        <v/>
      </c>
      <c r="BJ86" s="269" t="str">
        <f t="shared" si="36"/>
        <v/>
      </c>
      <c r="BK86" s="269" t="str">
        <f t="shared" si="36"/>
        <v/>
      </c>
      <c r="BL86" s="269" t="str">
        <f t="shared" si="36"/>
        <v/>
      </c>
      <c r="BM86" s="175">
        <f t="shared" si="39"/>
        <v>0</v>
      </c>
      <c r="BN86" s="175">
        <f t="shared" si="44"/>
        <v>0</v>
      </c>
      <c r="BO86" s="335">
        <f t="shared" si="45"/>
        <v>0</v>
      </c>
      <c r="BP86" s="174" t="str">
        <f t="shared" si="40"/>
        <v/>
      </c>
      <c r="BQ86" s="174" t="str">
        <f t="shared" si="35"/>
        <v/>
      </c>
      <c r="BR86" s="174" t="str">
        <f t="shared" si="35"/>
        <v/>
      </c>
      <c r="BS86" s="174" t="str">
        <f t="shared" si="35"/>
        <v/>
      </c>
      <c r="BT86" s="174" t="str">
        <f t="shared" si="35"/>
        <v/>
      </c>
      <c r="BU86" s="174" t="str">
        <f t="shared" si="35"/>
        <v/>
      </c>
      <c r="BV86" s="174" t="str">
        <f t="shared" si="35"/>
        <v/>
      </c>
      <c r="BW86" s="174" t="str">
        <f t="shared" si="34"/>
        <v/>
      </c>
      <c r="BX86" s="174" t="str">
        <f t="shared" si="34"/>
        <v/>
      </c>
      <c r="BY86" s="174" t="str">
        <f t="shared" si="34"/>
        <v/>
      </c>
      <c r="BZ86" s="174" t="str">
        <f t="shared" si="34"/>
        <v/>
      </c>
      <c r="CA86" s="174" t="str">
        <f t="shared" si="34"/>
        <v/>
      </c>
      <c r="CB86" s="174" t="str">
        <f t="shared" si="34"/>
        <v/>
      </c>
      <c r="CC86" s="174">
        <f t="shared" si="46"/>
        <v>0</v>
      </c>
    </row>
    <row r="87" spans="1:81" s="174" customFormat="1" ht="23.15" customHeight="1">
      <c r="A87" s="265">
        <v>71</v>
      </c>
      <c r="B87" s="15"/>
      <c r="C87" s="143"/>
      <c r="D87" s="144"/>
      <c r="E87" s="145"/>
      <c r="F87" s="146"/>
      <c r="G87" s="147"/>
      <c r="H87" s="148"/>
      <c r="I87" s="148"/>
      <c r="J87" s="149"/>
      <c r="K87" s="150"/>
      <c r="L87" s="150"/>
      <c r="M87" s="150"/>
      <c r="N87" s="151"/>
      <c r="O87" s="97"/>
      <c r="P87" s="152"/>
      <c r="Q87" s="266" t="str">
        <f t="shared" si="41"/>
        <v/>
      </c>
      <c r="R87" s="267"/>
      <c r="S87" s="268"/>
      <c r="T87" s="268"/>
      <c r="U87" s="268"/>
      <c r="V87" s="245" t="str">
        <f t="shared" si="29"/>
        <v/>
      </c>
      <c r="W87" s="306" t="str">
        <f t="shared" si="29"/>
        <v/>
      </c>
      <c r="X87" s="245" t="str">
        <f t="shared" si="29"/>
        <v/>
      </c>
      <c r="Y87" s="306" t="str">
        <f t="shared" si="29"/>
        <v/>
      </c>
      <c r="Z87" s="245" t="str">
        <f t="shared" si="29"/>
        <v/>
      </c>
      <c r="AA87" s="306" t="str">
        <f t="shared" si="29"/>
        <v/>
      </c>
      <c r="AB87" s="245" t="str">
        <f t="shared" si="29"/>
        <v/>
      </c>
      <c r="AC87" s="306" t="str">
        <f t="shared" si="29"/>
        <v/>
      </c>
      <c r="AD87" s="245" t="str">
        <f t="shared" si="29"/>
        <v/>
      </c>
      <c r="AE87" s="306" t="str">
        <f t="shared" si="29"/>
        <v/>
      </c>
      <c r="AF87" s="245" t="str">
        <f t="shared" si="29"/>
        <v/>
      </c>
      <c r="AG87" s="306" t="str">
        <f t="shared" si="29"/>
        <v/>
      </c>
      <c r="AH87" s="297"/>
      <c r="AI87" s="269" t="str">
        <f t="shared" si="42"/>
        <v/>
      </c>
      <c r="AJ87" s="269" t="str">
        <f t="shared" si="42"/>
        <v/>
      </c>
      <c r="AK87" s="269" t="str">
        <f t="shared" si="42"/>
        <v/>
      </c>
      <c r="AL87" s="269" t="str">
        <f t="shared" si="42"/>
        <v/>
      </c>
      <c r="AM87" s="269" t="str">
        <f t="shared" si="42"/>
        <v/>
      </c>
      <c r="AN87" s="269" t="str">
        <f t="shared" si="42"/>
        <v/>
      </c>
      <c r="AO87" s="269" t="str">
        <f t="shared" si="42"/>
        <v/>
      </c>
      <c r="AP87" s="269" t="str">
        <f t="shared" si="42"/>
        <v/>
      </c>
      <c r="AQ87" s="269" t="str">
        <f t="shared" si="42"/>
        <v/>
      </c>
      <c r="AR87" s="269" t="str">
        <f t="shared" si="42"/>
        <v/>
      </c>
      <c r="AS87" s="269" t="str">
        <f t="shared" si="42"/>
        <v/>
      </c>
      <c r="AT87" s="269" t="str">
        <f t="shared" si="42"/>
        <v/>
      </c>
      <c r="AU87" s="174" t="str">
        <f t="shared" si="47"/>
        <v/>
      </c>
      <c r="AV87" s="239" t="str">
        <f t="shared" si="38"/>
        <v/>
      </c>
      <c r="AW87" s="239" t="str">
        <f t="shared" si="48"/>
        <v/>
      </c>
      <c r="AX87" s="114" t="str">
        <f>IF(AW87="","",IF(AND(H87="無",I87="有")*OR(①基本情報【名簿入力前に必須入力】!$D$4="幼稚園型認定こども園",①基本情報【名簿入力前に必須入力】!$D$4="保育所型認定こども園",①基本情報【名簿入力前に必須入力】!$D$4="地方裁量型認定こども園"),IF(AY87=4,4,5),AW87))</f>
        <v/>
      </c>
      <c r="AY87" s="239" t="str">
        <f t="shared" si="43"/>
        <v/>
      </c>
      <c r="AZ87" s="239" t="str">
        <f t="shared" si="25"/>
        <v/>
      </c>
      <c r="BA87" s="269" t="str">
        <f t="shared" si="37"/>
        <v/>
      </c>
      <c r="BB87" s="269" t="str">
        <f t="shared" si="37"/>
        <v/>
      </c>
      <c r="BC87" s="269" t="str">
        <f t="shared" si="37"/>
        <v/>
      </c>
      <c r="BD87" s="269" t="str">
        <f t="shared" si="36"/>
        <v/>
      </c>
      <c r="BE87" s="269" t="str">
        <f t="shared" si="36"/>
        <v/>
      </c>
      <c r="BF87" s="269" t="str">
        <f t="shared" si="36"/>
        <v/>
      </c>
      <c r="BG87" s="269" t="str">
        <f t="shared" si="36"/>
        <v/>
      </c>
      <c r="BH87" s="269" t="str">
        <f t="shared" si="36"/>
        <v/>
      </c>
      <c r="BI87" s="269" t="str">
        <f t="shared" si="36"/>
        <v/>
      </c>
      <c r="BJ87" s="269" t="str">
        <f t="shared" si="36"/>
        <v/>
      </c>
      <c r="BK87" s="269" t="str">
        <f t="shared" si="36"/>
        <v/>
      </c>
      <c r="BL87" s="269" t="str">
        <f t="shared" si="36"/>
        <v/>
      </c>
      <c r="BM87" s="175">
        <f t="shared" si="39"/>
        <v>0</v>
      </c>
      <c r="BN87" s="175">
        <f t="shared" si="44"/>
        <v>0</v>
      </c>
      <c r="BO87" s="335">
        <f t="shared" si="45"/>
        <v>0</v>
      </c>
      <c r="BP87" s="174" t="str">
        <f t="shared" si="40"/>
        <v/>
      </c>
      <c r="BQ87" s="174" t="str">
        <f t="shared" si="35"/>
        <v/>
      </c>
      <c r="BR87" s="174" t="str">
        <f t="shared" si="35"/>
        <v/>
      </c>
      <c r="BS87" s="174" t="str">
        <f t="shared" si="35"/>
        <v/>
      </c>
      <c r="BT87" s="174" t="str">
        <f t="shared" si="35"/>
        <v/>
      </c>
      <c r="BU87" s="174" t="str">
        <f t="shared" si="35"/>
        <v/>
      </c>
      <c r="BV87" s="174" t="str">
        <f t="shared" si="35"/>
        <v/>
      </c>
      <c r="BW87" s="174" t="str">
        <f t="shared" si="34"/>
        <v/>
      </c>
      <c r="BX87" s="174" t="str">
        <f t="shared" si="34"/>
        <v/>
      </c>
      <c r="BY87" s="174" t="str">
        <f t="shared" si="34"/>
        <v/>
      </c>
      <c r="BZ87" s="174" t="str">
        <f t="shared" si="34"/>
        <v/>
      </c>
      <c r="CA87" s="174" t="str">
        <f t="shared" si="34"/>
        <v/>
      </c>
      <c r="CB87" s="174" t="str">
        <f t="shared" si="34"/>
        <v/>
      </c>
      <c r="CC87" s="174">
        <f t="shared" si="46"/>
        <v>0</v>
      </c>
    </row>
    <row r="88" spans="1:81" s="174" customFormat="1" ht="23.15" customHeight="1">
      <c r="A88" s="265">
        <v>72</v>
      </c>
      <c r="B88" s="15"/>
      <c r="C88" s="143"/>
      <c r="D88" s="144"/>
      <c r="E88" s="145"/>
      <c r="F88" s="146"/>
      <c r="G88" s="147"/>
      <c r="H88" s="148"/>
      <c r="I88" s="148"/>
      <c r="J88" s="149"/>
      <c r="K88" s="150"/>
      <c r="L88" s="150"/>
      <c r="M88" s="150"/>
      <c r="N88" s="151"/>
      <c r="O88" s="97"/>
      <c r="P88" s="152"/>
      <c r="Q88" s="266" t="str">
        <f t="shared" si="41"/>
        <v/>
      </c>
      <c r="R88" s="267"/>
      <c r="S88" s="268"/>
      <c r="T88" s="268"/>
      <c r="U88" s="268"/>
      <c r="V88" s="245" t="str">
        <f t="shared" si="29"/>
        <v/>
      </c>
      <c r="W88" s="306" t="str">
        <f t="shared" si="29"/>
        <v/>
      </c>
      <c r="X88" s="245" t="str">
        <f t="shared" si="29"/>
        <v/>
      </c>
      <c r="Y88" s="306" t="str">
        <f t="shared" si="29"/>
        <v/>
      </c>
      <c r="Z88" s="245" t="str">
        <f t="shared" si="29"/>
        <v/>
      </c>
      <c r="AA88" s="306" t="str">
        <f t="shared" si="29"/>
        <v/>
      </c>
      <c r="AB88" s="245" t="str">
        <f t="shared" si="29"/>
        <v/>
      </c>
      <c r="AC88" s="306" t="str">
        <f t="shared" si="29"/>
        <v/>
      </c>
      <c r="AD88" s="245" t="str">
        <f t="shared" si="29"/>
        <v/>
      </c>
      <c r="AE88" s="306" t="str">
        <f t="shared" si="29"/>
        <v/>
      </c>
      <c r="AF88" s="245" t="str">
        <f t="shared" si="29"/>
        <v/>
      </c>
      <c r="AG88" s="306" t="str">
        <f t="shared" si="29"/>
        <v/>
      </c>
      <c r="AH88" s="297"/>
      <c r="AI88" s="269" t="str">
        <f t="shared" si="42"/>
        <v/>
      </c>
      <c r="AJ88" s="269" t="str">
        <f t="shared" si="42"/>
        <v/>
      </c>
      <c r="AK88" s="269" t="str">
        <f t="shared" si="42"/>
        <v/>
      </c>
      <c r="AL88" s="269" t="str">
        <f t="shared" si="42"/>
        <v/>
      </c>
      <c r="AM88" s="269" t="str">
        <f t="shared" si="42"/>
        <v/>
      </c>
      <c r="AN88" s="269" t="str">
        <f t="shared" si="42"/>
        <v/>
      </c>
      <c r="AO88" s="269" t="str">
        <f t="shared" si="42"/>
        <v/>
      </c>
      <c r="AP88" s="269" t="str">
        <f t="shared" si="42"/>
        <v/>
      </c>
      <c r="AQ88" s="269" t="str">
        <f t="shared" si="42"/>
        <v/>
      </c>
      <c r="AR88" s="269" t="str">
        <f t="shared" si="42"/>
        <v/>
      </c>
      <c r="AS88" s="269" t="str">
        <f t="shared" si="42"/>
        <v/>
      </c>
      <c r="AT88" s="269" t="str">
        <f t="shared" si="42"/>
        <v/>
      </c>
      <c r="AU88" s="174" t="str">
        <f t="shared" si="47"/>
        <v/>
      </c>
      <c r="AV88" s="239" t="str">
        <f t="shared" si="38"/>
        <v/>
      </c>
      <c r="AW88" s="239" t="str">
        <f t="shared" si="48"/>
        <v/>
      </c>
      <c r="AX88" s="114" t="str">
        <f>IF(AW88="","",IF(AND(H88="無",I88="有")*OR(①基本情報【名簿入力前に必須入力】!$D$4="幼稚園型認定こども園",①基本情報【名簿入力前に必須入力】!$D$4="保育所型認定こども園",①基本情報【名簿入力前に必須入力】!$D$4="地方裁量型認定こども園"),IF(AY88=4,4,5),AW88))</f>
        <v/>
      </c>
      <c r="AY88" s="239" t="str">
        <f t="shared" si="43"/>
        <v/>
      </c>
      <c r="AZ88" s="239" t="str">
        <f t="shared" si="25"/>
        <v/>
      </c>
      <c r="BA88" s="269" t="str">
        <f t="shared" si="37"/>
        <v/>
      </c>
      <c r="BB88" s="269" t="str">
        <f t="shared" si="37"/>
        <v/>
      </c>
      <c r="BC88" s="269" t="str">
        <f t="shared" si="37"/>
        <v/>
      </c>
      <c r="BD88" s="269" t="str">
        <f t="shared" si="36"/>
        <v/>
      </c>
      <c r="BE88" s="269" t="str">
        <f t="shared" si="36"/>
        <v/>
      </c>
      <c r="BF88" s="269" t="str">
        <f t="shared" si="36"/>
        <v/>
      </c>
      <c r="BG88" s="269" t="str">
        <f t="shared" si="36"/>
        <v/>
      </c>
      <c r="BH88" s="269" t="str">
        <f t="shared" si="36"/>
        <v/>
      </c>
      <c r="BI88" s="269" t="str">
        <f t="shared" si="36"/>
        <v/>
      </c>
      <c r="BJ88" s="269" t="str">
        <f t="shared" si="36"/>
        <v/>
      </c>
      <c r="BK88" s="269" t="str">
        <f t="shared" si="36"/>
        <v/>
      </c>
      <c r="BL88" s="269" t="str">
        <f t="shared" si="36"/>
        <v/>
      </c>
      <c r="BM88" s="175">
        <f t="shared" si="39"/>
        <v>0</v>
      </c>
      <c r="BN88" s="175">
        <f t="shared" si="44"/>
        <v>0</v>
      </c>
      <c r="BO88" s="335">
        <f t="shared" si="45"/>
        <v>0</v>
      </c>
      <c r="BP88" s="174" t="str">
        <f t="shared" si="40"/>
        <v/>
      </c>
      <c r="BQ88" s="174" t="str">
        <f t="shared" si="35"/>
        <v/>
      </c>
      <c r="BR88" s="174" t="str">
        <f t="shared" si="35"/>
        <v/>
      </c>
      <c r="BS88" s="174" t="str">
        <f t="shared" si="35"/>
        <v/>
      </c>
      <c r="BT88" s="174" t="str">
        <f t="shared" si="35"/>
        <v/>
      </c>
      <c r="BU88" s="174" t="str">
        <f t="shared" si="35"/>
        <v/>
      </c>
      <c r="BV88" s="174" t="str">
        <f t="shared" si="35"/>
        <v/>
      </c>
      <c r="BW88" s="174" t="str">
        <f t="shared" si="34"/>
        <v/>
      </c>
      <c r="BX88" s="174" t="str">
        <f t="shared" si="34"/>
        <v/>
      </c>
      <c r="BY88" s="174" t="str">
        <f t="shared" si="34"/>
        <v/>
      </c>
      <c r="BZ88" s="174" t="str">
        <f t="shared" si="34"/>
        <v/>
      </c>
      <c r="CA88" s="174" t="str">
        <f t="shared" si="34"/>
        <v/>
      </c>
      <c r="CB88" s="174" t="str">
        <f t="shared" si="34"/>
        <v/>
      </c>
      <c r="CC88" s="174">
        <f t="shared" si="46"/>
        <v>0</v>
      </c>
    </row>
    <row r="89" spans="1:81" s="174" customFormat="1" ht="23.15" customHeight="1">
      <c r="A89" s="265">
        <v>73</v>
      </c>
      <c r="B89" s="15"/>
      <c r="C89" s="143"/>
      <c r="D89" s="144"/>
      <c r="E89" s="145"/>
      <c r="F89" s="146"/>
      <c r="G89" s="147"/>
      <c r="H89" s="148"/>
      <c r="I89" s="148"/>
      <c r="J89" s="149"/>
      <c r="K89" s="150"/>
      <c r="L89" s="150"/>
      <c r="M89" s="150"/>
      <c r="N89" s="151"/>
      <c r="O89" s="97"/>
      <c r="P89" s="152"/>
      <c r="Q89" s="266" t="str">
        <f t="shared" si="41"/>
        <v/>
      </c>
      <c r="R89" s="267"/>
      <c r="S89" s="268"/>
      <c r="T89" s="268"/>
      <c r="U89" s="268"/>
      <c r="V89" s="245" t="str">
        <f t="shared" si="29"/>
        <v/>
      </c>
      <c r="W89" s="306" t="str">
        <f t="shared" si="29"/>
        <v/>
      </c>
      <c r="X89" s="245" t="str">
        <f t="shared" si="29"/>
        <v/>
      </c>
      <c r="Y89" s="306" t="str">
        <f t="shared" si="29"/>
        <v/>
      </c>
      <c r="Z89" s="245" t="str">
        <f t="shared" si="29"/>
        <v/>
      </c>
      <c r="AA89" s="306" t="str">
        <f t="shared" si="29"/>
        <v/>
      </c>
      <c r="AB89" s="245" t="str">
        <f t="shared" si="29"/>
        <v/>
      </c>
      <c r="AC89" s="306" t="str">
        <f t="shared" si="29"/>
        <v/>
      </c>
      <c r="AD89" s="245" t="str">
        <f t="shared" si="29"/>
        <v/>
      </c>
      <c r="AE89" s="306" t="str">
        <f t="shared" si="29"/>
        <v/>
      </c>
      <c r="AF89" s="245" t="str">
        <f t="shared" si="29"/>
        <v/>
      </c>
      <c r="AG89" s="306" t="str">
        <f t="shared" si="29"/>
        <v/>
      </c>
      <c r="AH89" s="297"/>
      <c r="AI89" s="269" t="str">
        <f t="shared" si="42"/>
        <v/>
      </c>
      <c r="AJ89" s="269" t="str">
        <f t="shared" si="42"/>
        <v/>
      </c>
      <c r="AK89" s="269" t="str">
        <f t="shared" si="42"/>
        <v/>
      </c>
      <c r="AL89" s="269" t="str">
        <f t="shared" si="42"/>
        <v/>
      </c>
      <c r="AM89" s="269" t="str">
        <f t="shared" si="42"/>
        <v/>
      </c>
      <c r="AN89" s="269" t="str">
        <f t="shared" si="42"/>
        <v/>
      </c>
      <c r="AO89" s="269" t="str">
        <f t="shared" si="42"/>
        <v/>
      </c>
      <c r="AP89" s="269" t="str">
        <f t="shared" si="42"/>
        <v/>
      </c>
      <c r="AQ89" s="269" t="str">
        <f t="shared" si="42"/>
        <v/>
      </c>
      <c r="AR89" s="269" t="str">
        <f t="shared" si="42"/>
        <v/>
      </c>
      <c r="AS89" s="269" t="str">
        <f t="shared" si="42"/>
        <v/>
      </c>
      <c r="AT89" s="269" t="str">
        <f t="shared" si="42"/>
        <v/>
      </c>
      <c r="AU89" s="174" t="str">
        <f t="shared" si="47"/>
        <v/>
      </c>
      <c r="AV89" s="239" t="str">
        <f t="shared" si="38"/>
        <v/>
      </c>
      <c r="AW89" s="239" t="str">
        <f t="shared" si="48"/>
        <v/>
      </c>
      <c r="AX89" s="114" t="str">
        <f>IF(AW89="","",IF(AND(H89="無",I89="有")*OR(①基本情報【名簿入力前に必須入力】!$D$4="幼稚園型認定こども園",①基本情報【名簿入力前に必須入力】!$D$4="保育所型認定こども園",①基本情報【名簿入力前に必須入力】!$D$4="地方裁量型認定こども園"),IF(AY89=4,4,5),AW89))</f>
        <v/>
      </c>
      <c r="AY89" s="239" t="str">
        <f t="shared" si="43"/>
        <v/>
      </c>
      <c r="AZ89" s="239" t="str">
        <f t="shared" si="25"/>
        <v/>
      </c>
      <c r="BA89" s="269" t="str">
        <f t="shared" si="37"/>
        <v/>
      </c>
      <c r="BB89" s="269" t="str">
        <f t="shared" si="37"/>
        <v/>
      </c>
      <c r="BC89" s="269" t="str">
        <f t="shared" si="37"/>
        <v/>
      </c>
      <c r="BD89" s="269" t="str">
        <f t="shared" si="36"/>
        <v/>
      </c>
      <c r="BE89" s="269" t="str">
        <f t="shared" si="36"/>
        <v/>
      </c>
      <c r="BF89" s="269" t="str">
        <f t="shared" si="36"/>
        <v/>
      </c>
      <c r="BG89" s="269" t="str">
        <f t="shared" si="36"/>
        <v/>
      </c>
      <c r="BH89" s="269" t="str">
        <f t="shared" si="36"/>
        <v/>
      </c>
      <c r="BI89" s="269" t="str">
        <f t="shared" si="36"/>
        <v/>
      </c>
      <c r="BJ89" s="269" t="str">
        <f t="shared" si="36"/>
        <v/>
      </c>
      <c r="BK89" s="269" t="str">
        <f t="shared" si="36"/>
        <v/>
      </c>
      <c r="BL89" s="269" t="str">
        <f t="shared" si="36"/>
        <v/>
      </c>
      <c r="BM89" s="175">
        <f t="shared" si="39"/>
        <v>0</v>
      </c>
      <c r="BN89" s="175">
        <f t="shared" si="44"/>
        <v>0</v>
      </c>
      <c r="BO89" s="335">
        <f t="shared" si="45"/>
        <v>0</v>
      </c>
      <c r="BP89" s="174" t="str">
        <f t="shared" si="40"/>
        <v/>
      </c>
      <c r="BQ89" s="174" t="str">
        <f t="shared" si="35"/>
        <v/>
      </c>
      <c r="BR89" s="174" t="str">
        <f t="shared" si="35"/>
        <v/>
      </c>
      <c r="BS89" s="174" t="str">
        <f t="shared" si="35"/>
        <v/>
      </c>
      <c r="BT89" s="174" t="str">
        <f t="shared" si="35"/>
        <v/>
      </c>
      <c r="BU89" s="174" t="str">
        <f t="shared" si="35"/>
        <v/>
      </c>
      <c r="BV89" s="174" t="str">
        <f t="shared" si="35"/>
        <v/>
      </c>
      <c r="BW89" s="174" t="str">
        <f t="shared" si="34"/>
        <v/>
      </c>
      <c r="BX89" s="174" t="str">
        <f t="shared" si="34"/>
        <v/>
      </c>
      <c r="BY89" s="174" t="str">
        <f t="shared" si="34"/>
        <v/>
      </c>
      <c r="BZ89" s="174" t="str">
        <f t="shared" si="34"/>
        <v/>
      </c>
      <c r="CA89" s="174" t="str">
        <f t="shared" si="34"/>
        <v/>
      </c>
      <c r="CB89" s="174" t="str">
        <f t="shared" si="34"/>
        <v/>
      </c>
      <c r="CC89" s="174">
        <f t="shared" si="46"/>
        <v>0</v>
      </c>
    </row>
    <row r="90" spans="1:81" s="174" customFormat="1" ht="23.15" customHeight="1">
      <c r="A90" s="265">
        <v>74</v>
      </c>
      <c r="B90" s="15"/>
      <c r="C90" s="143"/>
      <c r="D90" s="144"/>
      <c r="E90" s="145"/>
      <c r="F90" s="146"/>
      <c r="G90" s="147"/>
      <c r="H90" s="148"/>
      <c r="I90" s="148"/>
      <c r="J90" s="149"/>
      <c r="K90" s="150"/>
      <c r="L90" s="150"/>
      <c r="M90" s="150"/>
      <c r="N90" s="151"/>
      <c r="O90" s="97"/>
      <c r="P90" s="152"/>
      <c r="Q90" s="266" t="str">
        <f t="shared" si="41"/>
        <v/>
      </c>
      <c r="R90" s="267"/>
      <c r="S90" s="268"/>
      <c r="T90" s="268"/>
      <c r="U90" s="268"/>
      <c r="V90" s="245" t="str">
        <f t="shared" si="29"/>
        <v/>
      </c>
      <c r="W90" s="306" t="str">
        <f t="shared" si="29"/>
        <v/>
      </c>
      <c r="X90" s="245" t="str">
        <f t="shared" si="29"/>
        <v/>
      </c>
      <c r="Y90" s="306" t="str">
        <f t="shared" si="29"/>
        <v/>
      </c>
      <c r="Z90" s="245" t="str">
        <f t="shared" si="29"/>
        <v/>
      </c>
      <c r="AA90" s="306" t="str">
        <f t="shared" si="29"/>
        <v/>
      </c>
      <c r="AB90" s="245" t="str">
        <f t="shared" si="29"/>
        <v/>
      </c>
      <c r="AC90" s="306" t="str">
        <f t="shared" si="29"/>
        <v/>
      </c>
      <c r="AD90" s="245" t="str">
        <f t="shared" si="29"/>
        <v/>
      </c>
      <c r="AE90" s="306" t="str">
        <f t="shared" si="29"/>
        <v/>
      </c>
      <c r="AF90" s="245" t="str">
        <f t="shared" si="29"/>
        <v/>
      </c>
      <c r="AG90" s="306" t="str">
        <f t="shared" si="29"/>
        <v/>
      </c>
      <c r="AH90" s="297"/>
      <c r="AI90" s="269" t="str">
        <f t="shared" si="42"/>
        <v/>
      </c>
      <c r="AJ90" s="269" t="str">
        <f t="shared" si="42"/>
        <v/>
      </c>
      <c r="AK90" s="269" t="str">
        <f t="shared" si="42"/>
        <v/>
      </c>
      <c r="AL90" s="269" t="str">
        <f t="shared" si="42"/>
        <v/>
      </c>
      <c r="AM90" s="269" t="str">
        <f t="shared" si="42"/>
        <v/>
      </c>
      <c r="AN90" s="269" t="str">
        <f t="shared" si="42"/>
        <v/>
      </c>
      <c r="AO90" s="269" t="str">
        <f t="shared" si="42"/>
        <v/>
      </c>
      <c r="AP90" s="269" t="str">
        <f t="shared" si="42"/>
        <v/>
      </c>
      <c r="AQ90" s="269" t="str">
        <f t="shared" si="42"/>
        <v/>
      </c>
      <c r="AR90" s="269" t="str">
        <f t="shared" si="42"/>
        <v/>
      </c>
      <c r="AS90" s="269" t="str">
        <f t="shared" si="42"/>
        <v/>
      </c>
      <c r="AT90" s="269" t="str">
        <f t="shared" si="42"/>
        <v/>
      </c>
      <c r="AU90" s="174" t="str">
        <f t="shared" si="47"/>
        <v/>
      </c>
      <c r="AV90" s="239" t="str">
        <f t="shared" si="38"/>
        <v/>
      </c>
      <c r="AW90" s="239" t="str">
        <f t="shared" si="48"/>
        <v/>
      </c>
      <c r="AX90" s="114" t="str">
        <f>IF(AW90="","",IF(AND(H90="無",I90="有")*OR(①基本情報【名簿入力前に必須入力】!$D$4="幼稚園型認定こども園",①基本情報【名簿入力前に必須入力】!$D$4="保育所型認定こども園",①基本情報【名簿入力前に必須入力】!$D$4="地方裁量型認定こども園"),IF(AY90=4,4,5),AW90))</f>
        <v/>
      </c>
      <c r="AY90" s="239" t="str">
        <f t="shared" si="43"/>
        <v/>
      </c>
      <c r="AZ90" s="239" t="str">
        <f t="shared" si="25"/>
        <v/>
      </c>
      <c r="BA90" s="269" t="str">
        <f t="shared" si="37"/>
        <v/>
      </c>
      <c r="BB90" s="269" t="str">
        <f t="shared" si="37"/>
        <v/>
      </c>
      <c r="BC90" s="269" t="str">
        <f t="shared" si="37"/>
        <v/>
      </c>
      <c r="BD90" s="269" t="str">
        <f t="shared" si="36"/>
        <v/>
      </c>
      <c r="BE90" s="269" t="str">
        <f t="shared" si="36"/>
        <v/>
      </c>
      <c r="BF90" s="269" t="str">
        <f t="shared" si="36"/>
        <v/>
      </c>
      <c r="BG90" s="269" t="str">
        <f t="shared" si="36"/>
        <v/>
      </c>
      <c r="BH90" s="269" t="str">
        <f t="shared" si="36"/>
        <v/>
      </c>
      <c r="BI90" s="269" t="str">
        <f t="shared" si="36"/>
        <v/>
      </c>
      <c r="BJ90" s="269" t="str">
        <f t="shared" si="36"/>
        <v/>
      </c>
      <c r="BK90" s="269" t="str">
        <f t="shared" si="36"/>
        <v/>
      </c>
      <c r="BL90" s="269" t="str">
        <f t="shared" si="36"/>
        <v/>
      </c>
      <c r="BM90" s="175">
        <f t="shared" si="39"/>
        <v>0</v>
      </c>
      <c r="BN90" s="175">
        <f t="shared" si="44"/>
        <v>0</v>
      </c>
      <c r="BO90" s="335">
        <f t="shared" si="45"/>
        <v>0</v>
      </c>
      <c r="BP90" s="174" t="str">
        <f t="shared" si="40"/>
        <v/>
      </c>
      <c r="BQ90" s="174" t="str">
        <f t="shared" si="35"/>
        <v/>
      </c>
      <c r="BR90" s="174" t="str">
        <f t="shared" si="35"/>
        <v/>
      </c>
      <c r="BS90" s="174" t="str">
        <f t="shared" si="35"/>
        <v/>
      </c>
      <c r="BT90" s="174" t="str">
        <f t="shared" si="35"/>
        <v/>
      </c>
      <c r="BU90" s="174" t="str">
        <f t="shared" si="35"/>
        <v/>
      </c>
      <c r="BV90" s="174" t="str">
        <f t="shared" si="35"/>
        <v/>
      </c>
      <c r="BW90" s="174" t="str">
        <f t="shared" si="34"/>
        <v/>
      </c>
      <c r="BX90" s="174" t="str">
        <f t="shared" si="34"/>
        <v/>
      </c>
      <c r="BY90" s="174" t="str">
        <f t="shared" si="34"/>
        <v/>
      </c>
      <c r="BZ90" s="174" t="str">
        <f t="shared" si="34"/>
        <v/>
      </c>
      <c r="CA90" s="174" t="str">
        <f t="shared" si="34"/>
        <v/>
      </c>
      <c r="CB90" s="174" t="str">
        <f t="shared" si="34"/>
        <v/>
      </c>
      <c r="CC90" s="174">
        <f t="shared" si="46"/>
        <v>0</v>
      </c>
    </row>
    <row r="91" spans="1:81" s="174" customFormat="1" ht="23.15" customHeight="1">
      <c r="A91" s="265">
        <v>75</v>
      </c>
      <c r="B91" s="15"/>
      <c r="C91" s="143"/>
      <c r="D91" s="144"/>
      <c r="E91" s="145"/>
      <c r="F91" s="146"/>
      <c r="G91" s="147"/>
      <c r="H91" s="148"/>
      <c r="I91" s="148"/>
      <c r="J91" s="149"/>
      <c r="K91" s="150"/>
      <c r="L91" s="150"/>
      <c r="M91" s="150"/>
      <c r="N91" s="151"/>
      <c r="O91" s="97"/>
      <c r="P91" s="152"/>
      <c r="Q91" s="266" t="str">
        <f t="shared" si="41"/>
        <v/>
      </c>
      <c r="R91" s="267"/>
      <c r="S91" s="268"/>
      <c r="T91" s="268"/>
      <c r="U91" s="268"/>
      <c r="V91" s="245" t="str">
        <f t="shared" si="29"/>
        <v/>
      </c>
      <c r="W91" s="306" t="str">
        <f t="shared" si="29"/>
        <v/>
      </c>
      <c r="X91" s="245" t="str">
        <f t="shared" si="29"/>
        <v/>
      </c>
      <c r="Y91" s="306" t="str">
        <f t="shared" si="29"/>
        <v/>
      </c>
      <c r="Z91" s="245" t="str">
        <f t="shared" si="29"/>
        <v/>
      </c>
      <c r="AA91" s="306" t="str">
        <f t="shared" si="29"/>
        <v/>
      </c>
      <c r="AB91" s="245" t="str">
        <f t="shared" si="29"/>
        <v/>
      </c>
      <c r="AC91" s="306" t="str">
        <f t="shared" si="29"/>
        <v/>
      </c>
      <c r="AD91" s="245" t="str">
        <f t="shared" si="29"/>
        <v/>
      </c>
      <c r="AE91" s="306" t="str">
        <f t="shared" si="29"/>
        <v/>
      </c>
      <c r="AF91" s="245" t="str">
        <f t="shared" si="29"/>
        <v/>
      </c>
      <c r="AG91" s="306" t="str">
        <f t="shared" si="29"/>
        <v/>
      </c>
      <c r="AH91" s="297"/>
      <c r="AI91" s="269" t="str">
        <f t="shared" si="42"/>
        <v/>
      </c>
      <c r="AJ91" s="269" t="str">
        <f t="shared" si="42"/>
        <v/>
      </c>
      <c r="AK91" s="269" t="str">
        <f t="shared" si="42"/>
        <v/>
      </c>
      <c r="AL91" s="269" t="str">
        <f t="shared" si="42"/>
        <v/>
      </c>
      <c r="AM91" s="269" t="str">
        <f t="shared" si="42"/>
        <v/>
      </c>
      <c r="AN91" s="269" t="str">
        <f t="shared" si="42"/>
        <v/>
      </c>
      <c r="AO91" s="269" t="str">
        <f t="shared" si="42"/>
        <v/>
      </c>
      <c r="AP91" s="269" t="str">
        <f t="shared" si="42"/>
        <v/>
      </c>
      <c r="AQ91" s="269" t="str">
        <f t="shared" si="42"/>
        <v/>
      </c>
      <c r="AR91" s="269" t="str">
        <f t="shared" si="42"/>
        <v/>
      </c>
      <c r="AS91" s="269" t="str">
        <f t="shared" si="42"/>
        <v/>
      </c>
      <c r="AT91" s="269" t="str">
        <f t="shared" si="42"/>
        <v/>
      </c>
      <c r="AU91" s="174" t="str">
        <f t="shared" si="47"/>
        <v/>
      </c>
      <c r="AV91" s="239" t="str">
        <f t="shared" si="38"/>
        <v/>
      </c>
      <c r="AW91" s="239" t="str">
        <f t="shared" si="48"/>
        <v/>
      </c>
      <c r="AX91" s="114" t="str">
        <f>IF(AW91="","",IF(AND(H91="無",I91="有")*OR(①基本情報【名簿入力前に必須入力】!$D$4="幼稚園型認定こども園",①基本情報【名簿入力前に必須入力】!$D$4="保育所型認定こども園",①基本情報【名簿入力前に必須入力】!$D$4="地方裁量型認定こども園"),IF(AY91=4,4,5),AW91))</f>
        <v/>
      </c>
      <c r="AY91" s="239" t="str">
        <f t="shared" si="43"/>
        <v/>
      </c>
      <c r="AZ91" s="239" t="str">
        <f t="shared" si="25"/>
        <v/>
      </c>
      <c r="BA91" s="269" t="str">
        <f t="shared" si="37"/>
        <v/>
      </c>
      <c r="BB91" s="269" t="str">
        <f t="shared" si="37"/>
        <v/>
      </c>
      <c r="BC91" s="269" t="str">
        <f t="shared" si="37"/>
        <v/>
      </c>
      <c r="BD91" s="269" t="str">
        <f t="shared" si="36"/>
        <v/>
      </c>
      <c r="BE91" s="269" t="str">
        <f t="shared" si="36"/>
        <v/>
      </c>
      <c r="BF91" s="269" t="str">
        <f t="shared" si="36"/>
        <v/>
      </c>
      <c r="BG91" s="269" t="str">
        <f t="shared" si="36"/>
        <v/>
      </c>
      <c r="BH91" s="269" t="str">
        <f t="shared" si="36"/>
        <v/>
      </c>
      <c r="BI91" s="269" t="str">
        <f t="shared" si="36"/>
        <v/>
      </c>
      <c r="BJ91" s="269" t="str">
        <f t="shared" si="36"/>
        <v/>
      </c>
      <c r="BK91" s="269" t="str">
        <f t="shared" si="36"/>
        <v/>
      </c>
      <c r="BL91" s="269" t="str">
        <f t="shared" si="36"/>
        <v/>
      </c>
      <c r="BM91" s="175">
        <f t="shared" si="39"/>
        <v>0</v>
      </c>
      <c r="BN91" s="175">
        <f t="shared" si="44"/>
        <v>0</v>
      </c>
      <c r="BO91" s="335">
        <f t="shared" si="45"/>
        <v>0</v>
      </c>
      <c r="BP91" s="174" t="str">
        <f t="shared" si="40"/>
        <v/>
      </c>
      <c r="BQ91" s="174" t="str">
        <f t="shared" si="35"/>
        <v/>
      </c>
      <c r="BR91" s="174" t="str">
        <f t="shared" si="35"/>
        <v/>
      </c>
      <c r="BS91" s="174" t="str">
        <f t="shared" si="35"/>
        <v/>
      </c>
      <c r="BT91" s="174" t="str">
        <f t="shared" si="35"/>
        <v/>
      </c>
      <c r="BU91" s="174" t="str">
        <f t="shared" si="35"/>
        <v/>
      </c>
      <c r="BV91" s="174" t="str">
        <f t="shared" si="35"/>
        <v/>
      </c>
      <c r="BW91" s="174" t="str">
        <f t="shared" si="34"/>
        <v/>
      </c>
      <c r="BX91" s="174" t="str">
        <f t="shared" si="34"/>
        <v/>
      </c>
      <c r="BY91" s="174" t="str">
        <f t="shared" si="34"/>
        <v/>
      </c>
      <c r="BZ91" s="174" t="str">
        <f t="shared" si="34"/>
        <v/>
      </c>
      <c r="CA91" s="174" t="str">
        <f t="shared" si="34"/>
        <v/>
      </c>
      <c r="CB91" s="174" t="str">
        <f t="shared" si="34"/>
        <v/>
      </c>
      <c r="CC91" s="174">
        <f t="shared" si="46"/>
        <v>0</v>
      </c>
    </row>
    <row r="92" spans="1:81" s="174" customFormat="1" ht="23.15" customHeight="1">
      <c r="A92" s="265">
        <v>76</v>
      </c>
      <c r="B92" s="15"/>
      <c r="C92" s="143"/>
      <c r="D92" s="144"/>
      <c r="E92" s="145"/>
      <c r="F92" s="146"/>
      <c r="G92" s="147"/>
      <c r="H92" s="148"/>
      <c r="I92" s="148"/>
      <c r="J92" s="149"/>
      <c r="K92" s="150"/>
      <c r="L92" s="150"/>
      <c r="M92" s="150"/>
      <c r="N92" s="151"/>
      <c r="O92" s="97"/>
      <c r="P92" s="152"/>
      <c r="Q92" s="266" t="str">
        <f t="shared" si="41"/>
        <v/>
      </c>
      <c r="R92" s="267"/>
      <c r="S92" s="268"/>
      <c r="T92" s="268"/>
      <c r="U92" s="268"/>
      <c r="V92" s="245" t="str">
        <f t="shared" si="29"/>
        <v/>
      </c>
      <c r="W92" s="306" t="str">
        <f t="shared" si="29"/>
        <v/>
      </c>
      <c r="X92" s="245" t="str">
        <f t="shared" si="29"/>
        <v/>
      </c>
      <c r="Y92" s="306" t="str">
        <f t="shared" si="29"/>
        <v/>
      </c>
      <c r="Z92" s="245" t="str">
        <f t="shared" si="29"/>
        <v/>
      </c>
      <c r="AA92" s="306" t="str">
        <f t="shared" si="29"/>
        <v/>
      </c>
      <c r="AB92" s="245" t="str">
        <f t="shared" si="29"/>
        <v/>
      </c>
      <c r="AC92" s="306" t="str">
        <f t="shared" si="29"/>
        <v/>
      </c>
      <c r="AD92" s="245" t="str">
        <f t="shared" si="29"/>
        <v/>
      </c>
      <c r="AE92" s="306" t="str">
        <f t="shared" si="29"/>
        <v/>
      </c>
      <c r="AF92" s="245" t="str">
        <f t="shared" si="29"/>
        <v/>
      </c>
      <c r="AG92" s="306" t="str">
        <f t="shared" si="29"/>
        <v/>
      </c>
      <c r="AH92" s="297"/>
      <c r="AI92" s="269" t="str">
        <f t="shared" si="42"/>
        <v/>
      </c>
      <c r="AJ92" s="269" t="str">
        <f t="shared" si="42"/>
        <v/>
      </c>
      <c r="AK92" s="269" t="str">
        <f t="shared" si="42"/>
        <v/>
      </c>
      <c r="AL92" s="269" t="str">
        <f t="shared" si="42"/>
        <v/>
      </c>
      <c r="AM92" s="269" t="str">
        <f t="shared" si="42"/>
        <v/>
      </c>
      <c r="AN92" s="269" t="str">
        <f t="shared" si="42"/>
        <v/>
      </c>
      <c r="AO92" s="269" t="str">
        <f t="shared" si="42"/>
        <v/>
      </c>
      <c r="AP92" s="269" t="str">
        <f t="shared" si="42"/>
        <v/>
      </c>
      <c r="AQ92" s="269" t="str">
        <f t="shared" si="42"/>
        <v/>
      </c>
      <c r="AR92" s="269" t="str">
        <f t="shared" si="42"/>
        <v/>
      </c>
      <c r="AS92" s="269" t="str">
        <f t="shared" si="42"/>
        <v/>
      </c>
      <c r="AT92" s="269" t="str">
        <f t="shared" si="42"/>
        <v/>
      </c>
      <c r="AU92" s="268"/>
      <c r="AV92" s="268"/>
      <c r="AW92" s="239" t="str">
        <f t="shared" ref="AW92:AW116" si="50">IF(I92="有",IF(OR(B92="園長",B92="施設長",B92="管理者",B92="主任保育士",B92="保育士",B92="家庭的保育者"),1,IF(OR(B92="準保育士",B92="短時間保育士"),2,0)),IF(I92="無",IF(OR(B92="要件緩和対象",B92="保健師（みなし保育士）",B92="看護師（みなし保育士）",B92="准看護師（みなし保育士）"),3,""),""))</f>
        <v/>
      </c>
      <c r="AX92" s="114" t="str">
        <f>IF(AW92="","",IF(AND(H92="無",I92="有")*OR(①基本情報【名簿入力前に必須入力】!$D$4="幼稚園型認定こども園",①基本情報【名簿入力前に必須入力】!$D$4="保育所型認定こども園",①基本情報【名簿入力前に必須入力】!$D$4="地方裁量型認定こども園"),IF(AY92=4,4,5),AW92))</f>
        <v/>
      </c>
      <c r="AY92" s="239" t="str">
        <f t="shared" si="43"/>
        <v/>
      </c>
      <c r="AZ92" s="239" t="str">
        <f t="shared" ref="AZ92:AZ116" si="51">IF(AND(AX92=2,O92="派遣"),4,IF(AX92=1,"",""))</f>
        <v/>
      </c>
      <c r="BA92" s="269" t="str">
        <f t="shared" si="37"/>
        <v/>
      </c>
      <c r="BB92" s="269" t="str">
        <f t="shared" si="37"/>
        <v/>
      </c>
      <c r="BC92" s="269" t="str">
        <f t="shared" si="37"/>
        <v/>
      </c>
      <c r="BD92" s="269" t="str">
        <f t="shared" si="36"/>
        <v/>
      </c>
      <c r="BE92" s="269" t="str">
        <f t="shared" si="36"/>
        <v/>
      </c>
      <c r="BF92" s="269" t="str">
        <f t="shared" si="36"/>
        <v/>
      </c>
      <c r="BG92" s="269" t="str">
        <f t="shared" si="36"/>
        <v/>
      </c>
      <c r="BH92" s="269" t="str">
        <f t="shared" si="36"/>
        <v/>
      </c>
      <c r="BI92" s="269" t="str">
        <f t="shared" si="36"/>
        <v/>
      </c>
      <c r="BJ92" s="269" t="str">
        <f t="shared" si="36"/>
        <v/>
      </c>
      <c r="BK92" s="269" t="str">
        <f t="shared" si="36"/>
        <v/>
      </c>
      <c r="BL92" s="269" t="str">
        <f t="shared" si="36"/>
        <v/>
      </c>
      <c r="BM92" s="175">
        <f t="shared" si="39"/>
        <v>0</v>
      </c>
      <c r="BN92" s="175">
        <f t="shared" si="44"/>
        <v>0</v>
      </c>
      <c r="BO92" s="335">
        <f t="shared" si="45"/>
        <v>0</v>
      </c>
      <c r="BP92" s="174" t="str">
        <f t="shared" si="40"/>
        <v/>
      </c>
      <c r="BQ92" s="174" t="str">
        <f t="shared" si="35"/>
        <v/>
      </c>
      <c r="BR92" s="174" t="str">
        <f t="shared" si="35"/>
        <v/>
      </c>
      <c r="BS92" s="174" t="str">
        <f t="shared" si="35"/>
        <v/>
      </c>
      <c r="BT92" s="174" t="str">
        <f t="shared" si="35"/>
        <v/>
      </c>
      <c r="BU92" s="174" t="str">
        <f t="shared" si="35"/>
        <v/>
      </c>
      <c r="BV92" s="174" t="str">
        <f t="shared" si="35"/>
        <v/>
      </c>
      <c r="BW92" s="174" t="str">
        <f t="shared" si="34"/>
        <v/>
      </c>
      <c r="BX92" s="174" t="str">
        <f t="shared" si="34"/>
        <v/>
      </c>
      <c r="BY92" s="174" t="str">
        <f t="shared" si="34"/>
        <v/>
      </c>
      <c r="BZ92" s="174" t="str">
        <f t="shared" si="34"/>
        <v/>
      </c>
      <c r="CA92" s="174" t="str">
        <f t="shared" si="34"/>
        <v/>
      </c>
      <c r="CB92" s="174" t="str">
        <f t="shared" si="34"/>
        <v/>
      </c>
      <c r="CC92" s="174">
        <f t="shared" si="46"/>
        <v>0</v>
      </c>
    </row>
    <row r="93" spans="1:81" s="174" customFormat="1" ht="23.15" customHeight="1">
      <c r="A93" s="265">
        <v>77</v>
      </c>
      <c r="B93" s="15"/>
      <c r="C93" s="143"/>
      <c r="D93" s="144"/>
      <c r="E93" s="145"/>
      <c r="F93" s="146"/>
      <c r="G93" s="147"/>
      <c r="H93" s="148"/>
      <c r="I93" s="148"/>
      <c r="J93" s="149"/>
      <c r="K93" s="150"/>
      <c r="L93" s="150"/>
      <c r="M93" s="150"/>
      <c r="N93" s="151"/>
      <c r="O93" s="97"/>
      <c r="P93" s="152"/>
      <c r="Q93" s="266" t="str">
        <f t="shared" si="41"/>
        <v/>
      </c>
      <c r="R93" s="267"/>
      <c r="S93" s="268"/>
      <c r="T93" s="268"/>
      <c r="U93" s="268"/>
      <c r="V93" s="245" t="str">
        <f t="shared" si="29"/>
        <v/>
      </c>
      <c r="W93" s="306" t="str">
        <f t="shared" si="29"/>
        <v/>
      </c>
      <c r="X93" s="245" t="str">
        <f t="shared" si="29"/>
        <v/>
      </c>
      <c r="Y93" s="306" t="str">
        <f t="shared" si="29"/>
        <v/>
      </c>
      <c r="Z93" s="245" t="str">
        <f t="shared" si="29"/>
        <v/>
      </c>
      <c r="AA93" s="306" t="str">
        <f t="shared" si="29"/>
        <v/>
      </c>
      <c r="AB93" s="245" t="str">
        <f t="shared" si="29"/>
        <v/>
      </c>
      <c r="AC93" s="306" t="str">
        <f t="shared" si="29"/>
        <v/>
      </c>
      <c r="AD93" s="245" t="str">
        <f t="shared" si="29"/>
        <v/>
      </c>
      <c r="AE93" s="306" t="str">
        <f t="shared" si="29"/>
        <v/>
      </c>
      <c r="AF93" s="245" t="str">
        <f t="shared" si="29"/>
        <v/>
      </c>
      <c r="AG93" s="306" t="str">
        <f t="shared" si="29"/>
        <v/>
      </c>
      <c r="AH93" s="297"/>
      <c r="AI93" s="269" t="str">
        <f t="shared" si="42"/>
        <v/>
      </c>
      <c r="AJ93" s="269" t="str">
        <f t="shared" si="42"/>
        <v/>
      </c>
      <c r="AK93" s="269" t="str">
        <f t="shared" si="42"/>
        <v/>
      </c>
      <c r="AL93" s="269" t="str">
        <f t="shared" si="42"/>
        <v/>
      </c>
      <c r="AM93" s="269" t="str">
        <f t="shared" si="42"/>
        <v/>
      </c>
      <c r="AN93" s="269" t="str">
        <f t="shared" si="42"/>
        <v/>
      </c>
      <c r="AO93" s="269" t="str">
        <f t="shared" si="42"/>
        <v/>
      </c>
      <c r="AP93" s="269" t="str">
        <f t="shared" si="42"/>
        <v/>
      </c>
      <c r="AQ93" s="269" t="str">
        <f t="shared" si="42"/>
        <v/>
      </c>
      <c r="AR93" s="269" t="str">
        <f t="shared" si="42"/>
        <v/>
      </c>
      <c r="AS93" s="269" t="str">
        <f t="shared" si="42"/>
        <v/>
      </c>
      <c r="AT93" s="269" t="str">
        <f t="shared" si="42"/>
        <v/>
      </c>
      <c r="AU93" s="268"/>
      <c r="AV93" s="268"/>
      <c r="AW93" s="239" t="str">
        <f t="shared" si="50"/>
        <v/>
      </c>
      <c r="AX93" s="114" t="str">
        <f>IF(AW93="","",IF(AND(H93="無",I93="有")*OR(①基本情報【名簿入力前に必須入力】!$D$4="幼稚園型認定こども園",①基本情報【名簿入力前に必須入力】!$D$4="保育所型認定こども園",①基本情報【名簿入力前に必須入力】!$D$4="地方裁量型認定こども園"),IF(AY93=4,4,5),AW93))</f>
        <v/>
      </c>
      <c r="AY93" s="239" t="str">
        <f t="shared" si="43"/>
        <v/>
      </c>
      <c r="AZ93" s="239" t="str">
        <f t="shared" si="51"/>
        <v/>
      </c>
      <c r="BA93" s="269" t="str">
        <f t="shared" si="37"/>
        <v/>
      </c>
      <c r="BB93" s="269" t="str">
        <f t="shared" si="37"/>
        <v/>
      </c>
      <c r="BC93" s="269" t="str">
        <f t="shared" si="37"/>
        <v/>
      </c>
      <c r="BD93" s="269" t="str">
        <f t="shared" si="36"/>
        <v/>
      </c>
      <c r="BE93" s="269" t="str">
        <f t="shared" si="36"/>
        <v/>
      </c>
      <c r="BF93" s="269" t="str">
        <f t="shared" si="36"/>
        <v/>
      </c>
      <c r="BG93" s="269" t="str">
        <f t="shared" si="36"/>
        <v/>
      </c>
      <c r="BH93" s="269" t="str">
        <f t="shared" si="36"/>
        <v/>
      </c>
      <c r="BI93" s="269" t="str">
        <f t="shared" si="36"/>
        <v/>
      </c>
      <c r="BJ93" s="269" t="str">
        <f t="shared" si="36"/>
        <v/>
      </c>
      <c r="BK93" s="269" t="str">
        <f t="shared" si="36"/>
        <v/>
      </c>
      <c r="BL93" s="269" t="str">
        <f t="shared" si="36"/>
        <v/>
      </c>
      <c r="BM93" s="175">
        <f t="shared" si="39"/>
        <v>0</v>
      </c>
      <c r="BN93" s="175">
        <f t="shared" si="44"/>
        <v>0</v>
      </c>
      <c r="BO93" s="335">
        <f t="shared" si="45"/>
        <v>0</v>
      </c>
      <c r="BP93" s="174" t="str">
        <f t="shared" si="40"/>
        <v/>
      </c>
      <c r="BQ93" s="174" t="str">
        <f t="shared" si="35"/>
        <v/>
      </c>
      <c r="BR93" s="174" t="str">
        <f t="shared" si="35"/>
        <v/>
      </c>
      <c r="BS93" s="174" t="str">
        <f t="shared" si="35"/>
        <v/>
      </c>
      <c r="BT93" s="174" t="str">
        <f t="shared" si="35"/>
        <v/>
      </c>
      <c r="BU93" s="174" t="str">
        <f t="shared" si="35"/>
        <v/>
      </c>
      <c r="BV93" s="174" t="str">
        <f t="shared" si="35"/>
        <v/>
      </c>
      <c r="BW93" s="174" t="str">
        <f t="shared" si="34"/>
        <v/>
      </c>
      <c r="BX93" s="174" t="str">
        <f t="shared" si="34"/>
        <v/>
      </c>
      <c r="BY93" s="174" t="str">
        <f t="shared" si="34"/>
        <v/>
      </c>
      <c r="BZ93" s="174" t="str">
        <f t="shared" si="34"/>
        <v/>
      </c>
      <c r="CA93" s="174" t="str">
        <f t="shared" si="34"/>
        <v/>
      </c>
      <c r="CB93" s="174" t="str">
        <f t="shared" si="34"/>
        <v/>
      </c>
      <c r="CC93" s="174">
        <f t="shared" si="46"/>
        <v>0</v>
      </c>
    </row>
    <row r="94" spans="1:81" s="174" customFormat="1" ht="23.15" customHeight="1">
      <c r="A94" s="265">
        <v>78</v>
      </c>
      <c r="B94" s="15"/>
      <c r="C94" s="143"/>
      <c r="D94" s="144"/>
      <c r="E94" s="145"/>
      <c r="F94" s="146"/>
      <c r="G94" s="147"/>
      <c r="H94" s="148"/>
      <c r="I94" s="148"/>
      <c r="J94" s="149"/>
      <c r="K94" s="150"/>
      <c r="L94" s="150"/>
      <c r="M94" s="150"/>
      <c r="N94" s="151"/>
      <c r="O94" s="97"/>
      <c r="P94" s="152"/>
      <c r="Q94" s="266" t="str">
        <f t="shared" si="41"/>
        <v/>
      </c>
      <c r="R94" s="267"/>
      <c r="S94" s="268"/>
      <c r="T94" s="268"/>
      <c r="U94" s="268"/>
      <c r="V94" s="245" t="str">
        <f t="shared" si="29"/>
        <v/>
      </c>
      <c r="W94" s="306" t="str">
        <f t="shared" si="29"/>
        <v/>
      </c>
      <c r="X94" s="245" t="str">
        <f t="shared" si="29"/>
        <v/>
      </c>
      <c r="Y94" s="306" t="str">
        <f t="shared" si="29"/>
        <v/>
      </c>
      <c r="Z94" s="245" t="str">
        <f t="shared" si="29"/>
        <v/>
      </c>
      <c r="AA94" s="306" t="str">
        <f t="shared" si="29"/>
        <v/>
      </c>
      <c r="AB94" s="245" t="str">
        <f t="shared" si="29"/>
        <v/>
      </c>
      <c r="AC94" s="306" t="str">
        <f t="shared" si="29"/>
        <v/>
      </c>
      <c r="AD94" s="245" t="str">
        <f t="shared" si="29"/>
        <v/>
      </c>
      <c r="AE94" s="306" t="str">
        <f t="shared" si="29"/>
        <v/>
      </c>
      <c r="AF94" s="245" t="str">
        <f t="shared" si="29"/>
        <v/>
      </c>
      <c r="AG94" s="306" t="str">
        <f t="shared" si="29"/>
        <v/>
      </c>
      <c r="AH94" s="297"/>
      <c r="AI94" s="269" t="str">
        <f t="shared" si="42"/>
        <v/>
      </c>
      <c r="AJ94" s="269" t="str">
        <f t="shared" si="42"/>
        <v/>
      </c>
      <c r="AK94" s="269" t="str">
        <f t="shared" si="42"/>
        <v/>
      </c>
      <c r="AL94" s="269" t="str">
        <f t="shared" si="42"/>
        <v/>
      </c>
      <c r="AM94" s="269" t="str">
        <f t="shared" si="42"/>
        <v/>
      </c>
      <c r="AN94" s="269" t="str">
        <f t="shared" si="42"/>
        <v/>
      </c>
      <c r="AO94" s="269" t="str">
        <f t="shared" si="42"/>
        <v/>
      </c>
      <c r="AP94" s="269" t="str">
        <f t="shared" si="42"/>
        <v/>
      </c>
      <c r="AQ94" s="269" t="str">
        <f t="shared" si="42"/>
        <v/>
      </c>
      <c r="AR94" s="269" t="str">
        <f t="shared" si="42"/>
        <v/>
      </c>
      <c r="AS94" s="269" t="str">
        <f t="shared" si="42"/>
        <v/>
      </c>
      <c r="AT94" s="269" t="str">
        <f t="shared" si="42"/>
        <v/>
      </c>
      <c r="AU94" s="268"/>
      <c r="AV94" s="268"/>
      <c r="AW94" s="239" t="str">
        <f t="shared" si="50"/>
        <v/>
      </c>
      <c r="AX94" s="114" t="str">
        <f>IF(AW94="","",IF(AND(H94="無",I94="有")*OR(①基本情報【名簿入力前に必須入力】!$D$4="幼稚園型認定こども園",①基本情報【名簿入力前に必須入力】!$D$4="保育所型認定こども園",①基本情報【名簿入力前に必須入力】!$D$4="地方裁量型認定こども園"),IF(AY94=4,4,5),AW94))</f>
        <v/>
      </c>
      <c r="AY94" s="239" t="str">
        <f t="shared" si="43"/>
        <v/>
      </c>
      <c r="AZ94" s="239" t="str">
        <f t="shared" si="51"/>
        <v/>
      </c>
      <c r="BA94" s="269" t="str">
        <f t="shared" si="37"/>
        <v/>
      </c>
      <c r="BB94" s="269" t="str">
        <f t="shared" si="37"/>
        <v/>
      </c>
      <c r="BC94" s="269" t="str">
        <f t="shared" si="37"/>
        <v/>
      </c>
      <c r="BD94" s="269" t="str">
        <f t="shared" si="36"/>
        <v/>
      </c>
      <c r="BE94" s="269" t="str">
        <f t="shared" si="36"/>
        <v/>
      </c>
      <c r="BF94" s="269" t="str">
        <f t="shared" si="36"/>
        <v/>
      </c>
      <c r="BG94" s="269" t="str">
        <f t="shared" si="36"/>
        <v/>
      </c>
      <c r="BH94" s="269" t="str">
        <f t="shared" si="36"/>
        <v/>
      </c>
      <c r="BI94" s="269" t="str">
        <f t="shared" si="36"/>
        <v/>
      </c>
      <c r="BJ94" s="269" t="str">
        <f t="shared" si="36"/>
        <v/>
      </c>
      <c r="BK94" s="269" t="str">
        <f t="shared" si="36"/>
        <v/>
      </c>
      <c r="BL94" s="269" t="str">
        <f t="shared" si="36"/>
        <v/>
      </c>
      <c r="BM94" s="175">
        <f t="shared" si="39"/>
        <v>0</v>
      </c>
      <c r="BN94" s="175">
        <f t="shared" si="44"/>
        <v>0</v>
      </c>
      <c r="BO94" s="335">
        <f t="shared" si="45"/>
        <v>0</v>
      </c>
      <c r="BP94" s="174" t="str">
        <f t="shared" si="40"/>
        <v/>
      </c>
      <c r="BQ94" s="174" t="str">
        <f t="shared" si="35"/>
        <v/>
      </c>
      <c r="BR94" s="174" t="str">
        <f t="shared" si="35"/>
        <v/>
      </c>
      <c r="BS94" s="174" t="str">
        <f t="shared" si="35"/>
        <v/>
      </c>
      <c r="BT94" s="174" t="str">
        <f t="shared" si="35"/>
        <v/>
      </c>
      <c r="BU94" s="174" t="str">
        <f t="shared" si="35"/>
        <v/>
      </c>
      <c r="BV94" s="174" t="str">
        <f t="shared" si="35"/>
        <v/>
      </c>
      <c r="BW94" s="174" t="str">
        <f t="shared" si="34"/>
        <v/>
      </c>
      <c r="BX94" s="174" t="str">
        <f t="shared" si="34"/>
        <v/>
      </c>
      <c r="BY94" s="174" t="str">
        <f t="shared" si="34"/>
        <v/>
      </c>
      <c r="BZ94" s="174" t="str">
        <f t="shared" si="34"/>
        <v/>
      </c>
      <c r="CA94" s="174" t="str">
        <f t="shared" si="34"/>
        <v/>
      </c>
      <c r="CB94" s="174" t="str">
        <f t="shared" si="34"/>
        <v/>
      </c>
      <c r="CC94" s="174">
        <f t="shared" si="46"/>
        <v>0</v>
      </c>
    </row>
    <row r="95" spans="1:81" s="174" customFormat="1" ht="23.15" customHeight="1">
      <c r="A95" s="265">
        <v>79</v>
      </c>
      <c r="B95" s="15"/>
      <c r="C95" s="143"/>
      <c r="D95" s="144"/>
      <c r="E95" s="145"/>
      <c r="F95" s="146"/>
      <c r="G95" s="147"/>
      <c r="H95" s="148"/>
      <c r="I95" s="148"/>
      <c r="J95" s="149"/>
      <c r="K95" s="150"/>
      <c r="L95" s="150"/>
      <c r="M95" s="150"/>
      <c r="N95" s="151"/>
      <c r="O95" s="97"/>
      <c r="P95" s="152"/>
      <c r="Q95" s="266" t="str">
        <f t="shared" si="41"/>
        <v/>
      </c>
      <c r="R95" s="267"/>
      <c r="S95" s="268"/>
      <c r="T95" s="268"/>
      <c r="U95" s="268"/>
      <c r="V95" s="245" t="str">
        <f t="shared" si="29"/>
        <v/>
      </c>
      <c r="W95" s="306" t="str">
        <f t="shared" si="29"/>
        <v/>
      </c>
      <c r="X95" s="245" t="str">
        <f t="shared" si="29"/>
        <v/>
      </c>
      <c r="Y95" s="306" t="str">
        <f t="shared" si="29"/>
        <v/>
      </c>
      <c r="Z95" s="245" t="str">
        <f t="shared" si="29"/>
        <v/>
      </c>
      <c r="AA95" s="306" t="str">
        <f t="shared" si="29"/>
        <v/>
      </c>
      <c r="AB95" s="245" t="str">
        <f t="shared" si="29"/>
        <v/>
      </c>
      <c r="AC95" s="306" t="str">
        <f t="shared" si="29"/>
        <v/>
      </c>
      <c r="AD95" s="245" t="str">
        <f t="shared" si="29"/>
        <v/>
      </c>
      <c r="AE95" s="306" t="str">
        <f t="shared" si="29"/>
        <v/>
      </c>
      <c r="AF95" s="245" t="str">
        <f t="shared" si="29"/>
        <v/>
      </c>
      <c r="AG95" s="306" t="str">
        <f t="shared" si="29"/>
        <v/>
      </c>
      <c r="AH95" s="297"/>
      <c r="AI95" s="269" t="str">
        <f t="shared" si="42"/>
        <v/>
      </c>
      <c r="AJ95" s="269" t="str">
        <f t="shared" si="42"/>
        <v/>
      </c>
      <c r="AK95" s="269" t="str">
        <f t="shared" si="42"/>
        <v/>
      </c>
      <c r="AL95" s="269" t="str">
        <f t="shared" si="42"/>
        <v/>
      </c>
      <c r="AM95" s="269" t="str">
        <f t="shared" si="42"/>
        <v/>
      </c>
      <c r="AN95" s="269" t="str">
        <f t="shared" si="42"/>
        <v/>
      </c>
      <c r="AO95" s="269" t="str">
        <f t="shared" si="42"/>
        <v/>
      </c>
      <c r="AP95" s="269" t="str">
        <f t="shared" si="42"/>
        <v/>
      </c>
      <c r="AQ95" s="269" t="str">
        <f t="shared" si="42"/>
        <v/>
      </c>
      <c r="AR95" s="269" t="str">
        <f t="shared" si="42"/>
        <v/>
      </c>
      <c r="AS95" s="269" t="str">
        <f t="shared" si="42"/>
        <v/>
      </c>
      <c r="AT95" s="269" t="str">
        <f t="shared" si="42"/>
        <v/>
      </c>
      <c r="AU95" s="268"/>
      <c r="AV95" s="268"/>
      <c r="AW95" s="239" t="str">
        <f t="shared" si="50"/>
        <v/>
      </c>
      <c r="AX95" s="114" t="str">
        <f>IF(AW95="","",IF(AND(H95="無",I95="有")*OR(①基本情報【名簿入力前に必須入力】!$D$4="幼稚園型認定こども園",①基本情報【名簿入力前に必須入力】!$D$4="保育所型認定こども園",①基本情報【名簿入力前に必須入力】!$D$4="地方裁量型認定こども園"),IF(AY95=4,4,5),AW95))</f>
        <v/>
      </c>
      <c r="AY95" s="239" t="str">
        <f t="shared" si="43"/>
        <v/>
      </c>
      <c r="AZ95" s="239" t="str">
        <f t="shared" si="51"/>
        <v/>
      </c>
      <c r="BA95" s="269" t="str">
        <f t="shared" si="37"/>
        <v/>
      </c>
      <c r="BB95" s="269" t="str">
        <f t="shared" si="37"/>
        <v/>
      </c>
      <c r="BC95" s="269" t="str">
        <f t="shared" si="37"/>
        <v/>
      </c>
      <c r="BD95" s="269" t="str">
        <f t="shared" si="36"/>
        <v/>
      </c>
      <c r="BE95" s="269" t="str">
        <f t="shared" si="36"/>
        <v/>
      </c>
      <c r="BF95" s="269" t="str">
        <f t="shared" si="36"/>
        <v/>
      </c>
      <c r="BG95" s="269" t="str">
        <f t="shared" si="36"/>
        <v/>
      </c>
      <c r="BH95" s="269" t="str">
        <f t="shared" si="36"/>
        <v/>
      </c>
      <c r="BI95" s="269" t="str">
        <f t="shared" si="36"/>
        <v/>
      </c>
      <c r="BJ95" s="269" t="str">
        <f t="shared" si="36"/>
        <v/>
      </c>
      <c r="BK95" s="269" t="str">
        <f t="shared" si="36"/>
        <v/>
      </c>
      <c r="BL95" s="269" t="str">
        <f t="shared" si="36"/>
        <v/>
      </c>
      <c r="BM95" s="175">
        <f t="shared" si="39"/>
        <v>0</v>
      </c>
      <c r="BN95" s="175">
        <f t="shared" si="44"/>
        <v>0</v>
      </c>
      <c r="BO95" s="335">
        <f t="shared" si="45"/>
        <v>0</v>
      </c>
      <c r="BP95" s="174" t="str">
        <f t="shared" si="40"/>
        <v/>
      </c>
      <c r="BQ95" s="174" t="str">
        <f t="shared" si="35"/>
        <v/>
      </c>
      <c r="BR95" s="174" t="str">
        <f t="shared" si="35"/>
        <v/>
      </c>
      <c r="BS95" s="174" t="str">
        <f t="shared" si="35"/>
        <v/>
      </c>
      <c r="BT95" s="174" t="str">
        <f t="shared" si="35"/>
        <v/>
      </c>
      <c r="BU95" s="174" t="str">
        <f t="shared" si="35"/>
        <v/>
      </c>
      <c r="BV95" s="174" t="str">
        <f t="shared" si="35"/>
        <v/>
      </c>
      <c r="BW95" s="174" t="str">
        <f t="shared" si="34"/>
        <v/>
      </c>
      <c r="BX95" s="174" t="str">
        <f t="shared" si="34"/>
        <v/>
      </c>
      <c r="BY95" s="174" t="str">
        <f t="shared" si="34"/>
        <v/>
      </c>
      <c r="BZ95" s="174" t="str">
        <f t="shared" si="34"/>
        <v/>
      </c>
      <c r="CA95" s="174" t="str">
        <f t="shared" si="34"/>
        <v/>
      </c>
      <c r="CB95" s="174" t="str">
        <f t="shared" si="34"/>
        <v/>
      </c>
      <c r="CC95" s="174">
        <f t="shared" si="46"/>
        <v>0</v>
      </c>
    </row>
    <row r="96" spans="1:81" s="174" customFormat="1" ht="23.15" customHeight="1">
      <c r="A96" s="265">
        <v>80</v>
      </c>
      <c r="B96" s="15"/>
      <c r="C96" s="143"/>
      <c r="D96" s="144"/>
      <c r="E96" s="145"/>
      <c r="F96" s="146"/>
      <c r="G96" s="147"/>
      <c r="H96" s="148"/>
      <c r="I96" s="148"/>
      <c r="J96" s="149"/>
      <c r="K96" s="150"/>
      <c r="L96" s="150"/>
      <c r="M96" s="150"/>
      <c r="N96" s="151"/>
      <c r="O96" s="97"/>
      <c r="P96" s="152"/>
      <c r="Q96" s="266" t="str">
        <f t="shared" si="41"/>
        <v/>
      </c>
      <c r="R96" s="267"/>
      <c r="S96" s="268"/>
      <c r="T96" s="268"/>
      <c r="U96" s="268"/>
      <c r="V96" s="245" t="str">
        <f t="shared" si="29"/>
        <v/>
      </c>
      <c r="W96" s="306" t="str">
        <f t="shared" si="29"/>
        <v/>
      </c>
      <c r="X96" s="245" t="str">
        <f t="shared" si="29"/>
        <v/>
      </c>
      <c r="Y96" s="306" t="str">
        <f t="shared" si="29"/>
        <v/>
      </c>
      <c r="Z96" s="245" t="str">
        <f t="shared" si="29"/>
        <v/>
      </c>
      <c r="AA96" s="306" t="str">
        <f t="shared" si="29"/>
        <v/>
      </c>
      <c r="AB96" s="245" t="str">
        <f t="shared" si="29"/>
        <v/>
      </c>
      <c r="AC96" s="306" t="str">
        <f t="shared" si="29"/>
        <v/>
      </c>
      <c r="AD96" s="245" t="str">
        <f t="shared" si="29"/>
        <v/>
      </c>
      <c r="AE96" s="306" t="str">
        <f t="shared" si="29"/>
        <v/>
      </c>
      <c r="AF96" s="245" t="str">
        <f t="shared" si="29"/>
        <v/>
      </c>
      <c r="AG96" s="306" t="str">
        <f t="shared" si="29"/>
        <v/>
      </c>
      <c r="AH96" s="297"/>
      <c r="AI96" s="269" t="str">
        <f t="shared" si="42"/>
        <v/>
      </c>
      <c r="AJ96" s="269" t="str">
        <f t="shared" si="42"/>
        <v/>
      </c>
      <c r="AK96" s="269" t="str">
        <f t="shared" si="42"/>
        <v/>
      </c>
      <c r="AL96" s="269" t="str">
        <f t="shared" si="42"/>
        <v/>
      </c>
      <c r="AM96" s="269" t="str">
        <f t="shared" si="42"/>
        <v/>
      </c>
      <c r="AN96" s="269" t="str">
        <f t="shared" si="42"/>
        <v/>
      </c>
      <c r="AO96" s="269" t="str">
        <f t="shared" si="42"/>
        <v/>
      </c>
      <c r="AP96" s="269" t="str">
        <f t="shared" si="42"/>
        <v/>
      </c>
      <c r="AQ96" s="269" t="str">
        <f t="shared" si="42"/>
        <v/>
      </c>
      <c r="AR96" s="269" t="str">
        <f t="shared" si="42"/>
        <v/>
      </c>
      <c r="AS96" s="269" t="str">
        <f t="shared" si="42"/>
        <v/>
      </c>
      <c r="AT96" s="269" t="str">
        <f t="shared" si="42"/>
        <v/>
      </c>
      <c r="AU96" s="268"/>
      <c r="AV96" s="268"/>
      <c r="AW96" s="239" t="str">
        <f t="shared" si="50"/>
        <v/>
      </c>
      <c r="AX96" s="114" t="str">
        <f>IF(AW96="","",IF(AND(H96="無",I96="有")*OR(①基本情報【名簿入力前に必須入力】!$D$4="幼稚園型認定こども園",①基本情報【名簿入力前に必須入力】!$D$4="保育所型認定こども園",①基本情報【名簿入力前に必須入力】!$D$4="地方裁量型認定こども園"),IF(AY96=4,4,5),AW96))</f>
        <v/>
      </c>
      <c r="AY96" s="239" t="str">
        <f t="shared" si="43"/>
        <v/>
      </c>
      <c r="AZ96" s="239" t="str">
        <f t="shared" si="51"/>
        <v/>
      </c>
      <c r="BA96" s="269" t="str">
        <f t="shared" si="37"/>
        <v/>
      </c>
      <c r="BB96" s="269" t="str">
        <f t="shared" si="37"/>
        <v/>
      </c>
      <c r="BC96" s="269" t="str">
        <f t="shared" si="37"/>
        <v/>
      </c>
      <c r="BD96" s="269" t="str">
        <f t="shared" si="36"/>
        <v/>
      </c>
      <c r="BE96" s="269" t="str">
        <f t="shared" si="36"/>
        <v/>
      </c>
      <c r="BF96" s="269" t="str">
        <f t="shared" si="36"/>
        <v/>
      </c>
      <c r="BG96" s="269" t="str">
        <f t="shared" si="36"/>
        <v/>
      </c>
      <c r="BH96" s="269" t="str">
        <f t="shared" si="36"/>
        <v/>
      </c>
      <c r="BI96" s="269" t="str">
        <f t="shared" si="36"/>
        <v/>
      </c>
      <c r="BJ96" s="269" t="str">
        <f t="shared" si="36"/>
        <v/>
      </c>
      <c r="BK96" s="269" t="str">
        <f t="shared" si="36"/>
        <v/>
      </c>
      <c r="BL96" s="269" t="str">
        <f t="shared" si="36"/>
        <v/>
      </c>
      <c r="BM96" s="175">
        <f t="shared" si="39"/>
        <v>0</v>
      </c>
      <c r="BN96" s="175">
        <f t="shared" si="44"/>
        <v>0</v>
      </c>
      <c r="BO96" s="335">
        <f t="shared" si="45"/>
        <v>0</v>
      </c>
      <c r="BP96" s="174" t="str">
        <f t="shared" si="40"/>
        <v/>
      </c>
      <c r="BQ96" s="174" t="str">
        <f t="shared" si="35"/>
        <v/>
      </c>
      <c r="BR96" s="174" t="str">
        <f t="shared" si="35"/>
        <v/>
      </c>
      <c r="BS96" s="174" t="str">
        <f t="shared" si="35"/>
        <v/>
      </c>
      <c r="BT96" s="174" t="str">
        <f t="shared" si="35"/>
        <v/>
      </c>
      <c r="BU96" s="174" t="str">
        <f t="shared" si="35"/>
        <v/>
      </c>
      <c r="BV96" s="174" t="str">
        <f t="shared" si="35"/>
        <v/>
      </c>
      <c r="BW96" s="174" t="str">
        <f t="shared" si="34"/>
        <v/>
      </c>
      <c r="BX96" s="174" t="str">
        <f t="shared" si="34"/>
        <v/>
      </c>
      <c r="BY96" s="174" t="str">
        <f t="shared" si="34"/>
        <v/>
      </c>
      <c r="BZ96" s="174" t="str">
        <f t="shared" si="34"/>
        <v/>
      </c>
      <c r="CA96" s="174" t="str">
        <f t="shared" si="34"/>
        <v/>
      </c>
      <c r="CB96" s="174" t="str">
        <f t="shared" si="34"/>
        <v/>
      </c>
      <c r="CC96" s="174">
        <f t="shared" si="46"/>
        <v>0</v>
      </c>
    </row>
    <row r="97" spans="1:81" s="174" customFormat="1" ht="23.15" customHeight="1">
      <c r="A97" s="265">
        <v>81</v>
      </c>
      <c r="B97" s="15"/>
      <c r="C97" s="143"/>
      <c r="D97" s="144"/>
      <c r="E97" s="145"/>
      <c r="F97" s="146"/>
      <c r="G97" s="147"/>
      <c r="H97" s="148"/>
      <c r="I97" s="148"/>
      <c r="J97" s="149"/>
      <c r="K97" s="150"/>
      <c r="L97" s="150"/>
      <c r="M97" s="150"/>
      <c r="N97" s="151"/>
      <c r="O97" s="97"/>
      <c r="P97" s="152"/>
      <c r="Q97" s="266" t="str">
        <f t="shared" si="41"/>
        <v/>
      </c>
      <c r="R97" s="267"/>
      <c r="S97" s="268"/>
      <c r="T97" s="268"/>
      <c r="U97" s="268"/>
      <c r="V97" s="245" t="str">
        <f t="shared" si="29"/>
        <v/>
      </c>
      <c r="W97" s="306" t="str">
        <f t="shared" si="29"/>
        <v/>
      </c>
      <c r="X97" s="245" t="str">
        <f t="shared" si="29"/>
        <v/>
      </c>
      <c r="Y97" s="306" t="str">
        <f t="shared" si="29"/>
        <v/>
      </c>
      <c r="Z97" s="245" t="str">
        <f t="shared" si="29"/>
        <v/>
      </c>
      <c r="AA97" s="306" t="str">
        <f t="shared" si="29"/>
        <v/>
      </c>
      <c r="AB97" s="245" t="str">
        <f t="shared" si="29"/>
        <v/>
      </c>
      <c r="AC97" s="306" t="str">
        <f t="shared" si="29"/>
        <v/>
      </c>
      <c r="AD97" s="245" t="str">
        <f t="shared" si="29"/>
        <v/>
      </c>
      <c r="AE97" s="306" t="str">
        <f t="shared" si="29"/>
        <v/>
      </c>
      <c r="AF97" s="245" t="str">
        <f t="shared" si="29"/>
        <v/>
      </c>
      <c r="AG97" s="306" t="str">
        <f t="shared" si="29"/>
        <v/>
      </c>
      <c r="AH97" s="297"/>
      <c r="AI97" s="269" t="str">
        <f t="shared" si="42"/>
        <v/>
      </c>
      <c r="AJ97" s="269" t="str">
        <f t="shared" si="42"/>
        <v/>
      </c>
      <c r="AK97" s="269" t="str">
        <f t="shared" si="42"/>
        <v/>
      </c>
      <c r="AL97" s="269" t="str">
        <f t="shared" si="42"/>
        <v/>
      </c>
      <c r="AM97" s="269" t="str">
        <f t="shared" si="42"/>
        <v/>
      </c>
      <c r="AN97" s="269" t="str">
        <f t="shared" si="42"/>
        <v/>
      </c>
      <c r="AO97" s="269" t="str">
        <f t="shared" si="42"/>
        <v/>
      </c>
      <c r="AP97" s="269" t="str">
        <f t="shared" si="42"/>
        <v/>
      </c>
      <c r="AQ97" s="269" t="str">
        <f t="shared" si="42"/>
        <v/>
      </c>
      <c r="AR97" s="269" t="str">
        <f t="shared" si="42"/>
        <v/>
      </c>
      <c r="AS97" s="269" t="str">
        <f t="shared" si="42"/>
        <v/>
      </c>
      <c r="AT97" s="269" t="str">
        <f t="shared" si="42"/>
        <v/>
      </c>
      <c r="AU97" s="268"/>
      <c r="AV97" s="268"/>
      <c r="AW97" s="239" t="str">
        <f t="shared" si="50"/>
        <v/>
      </c>
      <c r="AX97" s="114" t="str">
        <f>IF(AW97="","",IF(AND(H97="無",I97="有")*OR(①基本情報【名簿入力前に必須入力】!$D$4="幼稚園型認定こども園",①基本情報【名簿入力前に必須入力】!$D$4="保育所型認定こども園",①基本情報【名簿入力前に必須入力】!$D$4="地方裁量型認定こども園"),IF(AY97=4,4,5),AW97))</f>
        <v/>
      </c>
      <c r="AY97" s="239" t="str">
        <f t="shared" si="43"/>
        <v/>
      </c>
      <c r="AZ97" s="239" t="str">
        <f t="shared" si="51"/>
        <v/>
      </c>
      <c r="BA97" s="269" t="str">
        <f t="shared" si="37"/>
        <v/>
      </c>
      <c r="BB97" s="269" t="str">
        <f t="shared" si="37"/>
        <v/>
      </c>
      <c r="BC97" s="269" t="str">
        <f t="shared" si="37"/>
        <v/>
      </c>
      <c r="BD97" s="269" t="str">
        <f t="shared" si="36"/>
        <v/>
      </c>
      <c r="BE97" s="269" t="str">
        <f t="shared" si="36"/>
        <v/>
      </c>
      <c r="BF97" s="269" t="str">
        <f t="shared" si="36"/>
        <v/>
      </c>
      <c r="BG97" s="269" t="str">
        <f t="shared" si="36"/>
        <v/>
      </c>
      <c r="BH97" s="269" t="str">
        <f t="shared" si="36"/>
        <v/>
      </c>
      <c r="BI97" s="269" t="str">
        <f t="shared" si="36"/>
        <v/>
      </c>
      <c r="BJ97" s="269" t="str">
        <f t="shared" si="36"/>
        <v/>
      </c>
      <c r="BK97" s="269" t="str">
        <f t="shared" si="36"/>
        <v/>
      </c>
      <c r="BL97" s="269" t="str">
        <f t="shared" si="36"/>
        <v/>
      </c>
      <c r="BM97" s="175">
        <f t="shared" si="39"/>
        <v>0</v>
      </c>
      <c r="BN97" s="175">
        <f t="shared" si="44"/>
        <v>0</v>
      </c>
      <c r="BO97" s="335">
        <f t="shared" si="45"/>
        <v>0</v>
      </c>
      <c r="BP97" s="174" t="str">
        <f t="shared" si="40"/>
        <v/>
      </c>
      <c r="BQ97" s="174" t="str">
        <f t="shared" si="35"/>
        <v/>
      </c>
      <c r="BR97" s="174" t="str">
        <f t="shared" si="35"/>
        <v/>
      </c>
      <c r="BS97" s="174" t="str">
        <f t="shared" si="35"/>
        <v/>
      </c>
      <c r="BT97" s="174" t="str">
        <f t="shared" si="35"/>
        <v/>
      </c>
      <c r="BU97" s="174" t="str">
        <f t="shared" si="35"/>
        <v/>
      </c>
      <c r="BV97" s="174" t="str">
        <f t="shared" si="35"/>
        <v/>
      </c>
      <c r="BW97" s="174" t="str">
        <f t="shared" si="34"/>
        <v/>
      </c>
      <c r="BX97" s="174" t="str">
        <f t="shared" si="34"/>
        <v/>
      </c>
      <c r="BY97" s="174" t="str">
        <f t="shared" si="34"/>
        <v/>
      </c>
      <c r="BZ97" s="174" t="str">
        <f t="shared" si="34"/>
        <v/>
      </c>
      <c r="CA97" s="174" t="str">
        <f t="shared" si="34"/>
        <v/>
      </c>
      <c r="CB97" s="174" t="str">
        <f t="shared" si="34"/>
        <v/>
      </c>
      <c r="CC97" s="174">
        <f t="shared" si="46"/>
        <v>0</v>
      </c>
    </row>
    <row r="98" spans="1:81" s="174" customFormat="1" ht="23.15" customHeight="1">
      <c r="A98" s="265">
        <v>82</v>
      </c>
      <c r="B98" s="15"/>
      <c r="C98" s="143"/>
      <c r="D98" s="144"/>
      <c r="E98" s="145"/>
      <c r="F98" s="146"/>
      <c r="G98" s="147"/>
      <c r="H98" s="148"/>
      <c r="I98" s="148"/>
      <c r="J98" s="149"/>
      <c r="K98" s="150"/>
      <c r="L98" s="150"/>
      <c r="M98" s="150"/>
      <c r="N98" s="151"/>
      <c r="O98" s="97"/>
      <c r="P98" s="152"/>
      <c r="Q98" s="266" t="str">
        <f t="shared" si="41"/>
        <v/>
      </c>
      <c r="R98" s="267"/>
      <c r="S98" s="268"/>
      <c r="T98" s="268"/>
      <c r="U98" s="268"/>
      <c r="V98" s="245" t="str">
        <f t="shared" si="29"/>
        <v/>
      </c>
      <c r="W98" s="306" t="str">
        <f t="shared" si="29"/>
        <v/>
      </c>
      <c r="X98" s="245" t="str">
        <f t="shared" si="29"/>
        <v/>
      </c>
      <c r="Y98" s="306" t="str">
        <f t="shared" si="29"/>
        <v/>
      </c>
      <c r="Z98" s="245" t="str">
        <f t="shared" si="29"/>
        <v/>
      </c>
      <c r="AA98" s="306" t="str">
        <f t="shared" si="29"/>
        <v/>
      </c>
      <c r="AB98" s="245" t="str">
        <f t="shared" si="29"/>
        <v/>
      </c>
      <c r="AC98" s="306" t="str">
        <f t="shared" si="29"/>
        <v/>
      </c>
      <c r="AD98" s="245" t="str">
        <f t="shared" si="29"/>
        <v/>
      </c>
      <c r="AE98" s="306" t="str">
        <f t="shared" si="29"/>
        <v/>
      </c>
      <c r="AF98" s="245" t="str">
        <f t="shared" si="29"/>
        <v/>
      </c>
      <c r="AG98" s="306" t="str">
        <f t="shared" si="29"/>
        <v/>
      </c>
      <c r="AH98" s="297"/>
      <c r="AI98" s="269" t="str">
        <f t="shared" ref="AI98:AT113" si="52">IF($AZ98="",IF($L98="","",IF(AI$15&gt;=$L98,IF($M98="",$AY98,IF(AI$15&gt;$M98,"",$AY98)),"")),IF(AND(AI$15&gt;=$L98,OR($M98&gt;=AI$15,$M98="")),$AZ98,""))</f>
        <v/>
      </c>
      <c r="AJ98" s="269" t="str">
        <f t="shared" si="52"/>
        <v/>
      </c>
      <c r="AK98" s="269" t="str">
        <f t="shared" si="52"/>
        <v/>
      </c>
      <c r="AL98" s="269" t="str">
        <f t="shared" si="52"/>
        <v/>
      </c>
      <c r="AM98" s="269" t="str">
        <f t="shared" si="52"/>
        <v/>
      </c>
      <c r="AN98" s="269" t="str">
        <f t="shared" si="52"/>
        <v/>
      </c>
      <c r="AO98" s="269" t="str">
        <f t="shared" si="52"/>
        <v/>
      </c>
      <c r="AP98" s="269" t="str">
        <f t="shared" si="52"/>
        <v/>
      </c>
      <c r="AQ98" s="269" t="str">
        <f t="shared" si="52"/>
        <v/>
      </c>
      <c r="AR98" s="269" t="str">
        <f t="shared" si="52"/>
        <v/>
      </c>
      <c r="AS98" s="269" t="str">
        <f t="shared" si="52"/>
        <v/>
      </c>
      <c r="AT98" s="269" t="str">
        <f t="shared" si="52"/>
        <v/>
      </c>
      <c r="AU98" s="268"/>
      <c r="AV98" s="268"/>
      <c r="AW98" s="239" t="str">
        <f t="shared" si="50"/>
        <v/>
      </c>
      <c r="AX98" s="114" t="str">
        <f>IF(AW98="","",IF(AND(H98="無",I98="有")*OR(①基本情報【名簿入力前に必須入力】!$D$4="幼稚園型認定こども園",①基本情報【名簿入力前に必須入力】!$D$4="保育所型認定こども園",①基本情報【名簿入力前に必須入力】!$D$4="地方裁量型認定こども園"),IF(AY98=4,4,5),AW98))</f>
        <v/>
      </c>
      <c r="AY98" s="239" t="str">
        <f t="shared" si="43"/>
        <v/>
      </c>
      <c r="AZ98" s="239" t="str">
        <f t="shared" si="51"/>
        <v/>
      </c>
      <c r="BA98" s="269" t="str">
        <f t="shared" si="37"/>
        <v/>
      </c>
      <c r="BB98" s="269" t="str">
        <f t="shared" si="37"/>
        <v/>
      </c>
      <c r="BC98" s="269" t="str">
        <f t="shared" si="37"/>
        <v/>
      </c>
      <c r="BD98" s="269" t="str">
        <f t="shared" si="36"/>
        <v/>
      </c>
      <c r="BE98" s="269" t="str">
        <f t="shared" si="36"/>
        <v/>
      </c>
      <c r="BF98" s="269" t="str">
        <f t="shared" si="36"/>
        <v/>
      </c>
      <c r="BG98" s="269" t="str">
        <f t="shared" si="36"/>
        <v/>
      </c>
      <c r="BH98" s="269" t="str">
        <f t="shared" si="36"/>
        <v/>
      </c>
      <c r="BI98" s="269" t="str">
        <f t="shared" si="36"/>
        <v/>
      </c>
      <c r="BJ98" s="269" t="str">
        <f t="shared" si="36"/>
        <v/>
      </c>
      <c r="BK98" s="269" t="str">
        <f t="shared" si="36"/>
        <v/>
      </c>
      <c r="BL98" s="269" t="str">
        <f t="shared" si="36"/>
        <v/>
      </c>
      <c r="BM98" s="175">
        <f t="shared" si="39"/>
        <v>0</v>
      </c>
      <c r="BN98" s="175">
        <f t="shared" si="44"/>
        <v>0</v>
      </c>
      <c r="BO98" s="335">
        <f t="shared" si="45"/>
        <v>0</v>
      </c>
      <c r="BP98" s="174" t="str">
        <f t="shared" si="40"/>
        <v/>
      </c>
      <c r="BQ98" s="174" t="str">
        <f t="shared" si="35"/>
        <v/>
      </c>
      <c r="BR98" s="174" t="str">
        <f t="shared" si="35"/>
        <v/>
      </c>
      <c r="BS98" s="174" t="str">
        <f t="shared" si="35"/>
        <v/>
      </c>
      <c r="BT98" s="174" t="str">
        <f t="shared" si="35"/>
        <v/>
      </c>
      <c r="BU98" s="174" t="str">
        <f t="shared" si="35"/>
        <v/>
      </c>
      <c r="BV98" s="174" t="str">
        <f t="shared" si="35"/>
        <v/>
      </c>
      <c r="BW98" s="174" t="str">
        <f t="shared" si="35"/>
        <v/>
      </c>
      <c r="BX98" s="174" t="str">
        <f t="shared" si="35"/>
        <v/>
      </c>
      <c r="BY98" s="174" t="str">
        <f t="shared" si="35"/>
        <v/>
      </c>
      <c r="BZ98" s="174" t="str">
        <f t="shared" si="35"/>
        <v/>
      </c>
      <c r="CA98" s="174" t="str">
        <f t="shared" si="35"/>
        <v/>
      </c>
      <c r="CB98" s="174" t="str">
        <f t="shared" si="35"/>
        <v/>
      </c>
      <c r="CC98" s="174">
        <f t="shared" si="46"/>
        <v>0</v>
      </c>
    </row>
    <row r="99" spans="1:81" s="174" customFormat="1" ht="23.15" customHeight="1">
      <c r="A99" s="265">
        <v>83</v>
      </c>
      <c r="B99" s="15"/>
      <c r="C99" s="143"/>
      <c r="D99" s="144"/>
      <c r="E99" s="145"/>
      <c r="F99" s="146"/>
      <c r="G99" s="147"/>
      <c r="H99" s="148"/>
      <c r="I99" s="148"/>
      <c r="J99" s="149"/>
      <c r="K99" s="150"/>
      <c r="L99" s="150"/>
      <c r="M99" s="150"/>
      <c r="N99" s="151"/>
      <c r="O99" s="97"/>
      <c r="P99" s="152"/>
      <c r="Q99" s="266" t="str">
        <f t="shared" si="41"/>
        <v/>
      </c>
      <c r="R99" s="267"/>
      <c r="S99" s="268"/>
      <c r="T99" s="268"/>
      <c r="U99" s="268"/>
      <c r="V99" s="245" t="str">
        <f t="shared" si="29"/>
        <v/>
      </c>
      <c r="W99" s="306" t="str">
        <f t="shared" si="29"/>
        <v/>
      </c>
      <c r="X99" s="245" t="str">
        <f t="shared" si="29"/>
        <v/>
      </c>
      <c r="Y99" s="306" t="str">
        <f t="shared" si="29"/>
        <v/>
      </c>
      <c r="Z99" s="245" t="str">
        <f t="shared" si="29"/>
        <v/>
      </c>
      <c r="AA99" s="306" t="str">
        <f t="shared" si="29"/>
        <v/>
      </c>
      <c r="AB99" s="245" t="str">
        <f t="shared" si="29"/>
        <v/>
      </c>
      <c r="AC99" s="306" t="str">
        <f t="shared" si="29"/>
        <v/>
      </c>
      <c r="AD99" s="245" t="str">
        <f t="shared" si="29"/>
        <v/>
      </c>
      <c r="AE99" s="306" t="str">
        <f t="shared" si="29"/>
        <v/>
      </c>
      <c r="AF99" s="245" t="str">
        <f t="shared" si="29"/>
        <v/>
      </c>
      <c r="AG99" s="306" t="str">
        <f t="shared" si="29"/>
        <v/>
      </c>
      <c r="AH99" s="297"/>
      <c r="AI99" s="269" t="str">
        <f t="shared" si="52"/>
        <v/>
      </c>
      <c r="AJ99" s="269" t="str">
        <f t="shared" si="52"/>
        <v/>
      </c>
      <c r="AK99" s="269" t="str">
        <f t="shared" si="52"/>
        <v/>
      </c>
      <c r="AL99" s="269" t="str">
        <f t="shared" si="52"/>
        <v/>
      </c>
      <c r="AM99" s="269" t="str">
        <f t="shared" si="52"/>
        <v/>
      </c>
      <c r="AN99" s="269" t="str">
        <f t="shared" si="52"/>
        <v/>
      </c>
      <c r="AO99" s="269" t="str">
        <f t="shared" si="52"/>
        <v/>
      </c>
      <c r="AP99" s="269" t="str">
        <f t="shared" si="52"/>
        <v/>
      </c>
      <c r="AQ99" s="269" t="str">
        <f t="shared" si="52"/>
        <v/>
      </c>
      <c r="AR99" s="269" t="str">
        <f t="shared" si="52"/>
        <v/>
      </c>
      <c r="AS99" s="269" t="str">
        <f t="shared" si="52"/>
        <v/>
      </c>
      <c r="AT99" s="269" t="str">
        <f t="shared" si="52"/>
        <v/>
      </c>
      <c r="AU99" s="268"/>
      <c r="AV99" s="268"/>
      <c r="AW99" s="239" t="str">
        <f t="shared" si="50"/>
        <v/>
      </c>
      <c r="AX99" s="114" t="str">
        <f>IF(AW99="","",IF(AND(H99="無",I99="有")*OR(①基本情報【名簿入力前に必須入力】!$D$4="幼稚園型認定こども園",①基本情報【名簿入力前に必須入力】!$D$4="保育所型認定こども園",①基本情報【名簿入力前に必須入力】!$D$4="地方裁量型認定こども園"),IF(AY99=4,4,5),AW99))</f>
        <v/>
      </c>
      <c r="AY99" s="239" t="str">
        <f t="shared" si="43"/>
        <v/>
      </c>
      <c r="AZ99" s="239" t="str">
        <f t="shared" si="51"/>
        <v/>
      </c>
      <c r="BA99" s="269" t="str">
        <f t="shared" si="37"/>
        <v/>
      </c>
      <c r="BB99" s="269" t="str">
        <f t="shared" si="37"/>
        <v/>
      </c>
      <c r="BC99" s="269" t="str">
        <f t="shared" si="37"/>
        <v/>
      </c>
      <c r="BD99" s="269" t="str">
        <f t="shared" si="36"/>
        <v/>
      </c>
      <c r="BE99" s="269" t="str">
        <f t="shared" si="36"/>
        <v/>
      </c>
      <c r="BF99" s="269" t="str">
        <f t="shared" si="36"/>
        <v/>
      </c>
      <c r="BG99" s="269" t="str">
        <f t="shared" si="36"/>
        <v/>
      </c>
      <c r="BH99" s="269" t="str">
        <f t="shared" si="36"/>
        <v/>
      </c>
      <c r="BI99" s="269" t="str">
        <f t="shared" si="36"/>
        <v/>
      </c>
      <c r="BJ99" s="269" t="str">
        <f t="shared" si="36"/>
        <v/>
      </c>
      <c r="BK99" s="269" t="str">
        <f t="shared" si="36"/>
        <v/>
      </c>
      <c r="BL99" s="269" t="str">
        <f t="shared" si="36"/>
        <v/>
      </c>
      <c r="BM99" s="175">
        <f t="shared" si="39"/>
        <v>0</v>
      </c>
      <c r="BN99" s="175">
        <f t="shared" si="44"/>
        <v>0</v>
      </c>
      <c r="BO99" s="335">
        <f t="shared" si="45"/>
        <v>0</v>
      </c>
      <c r="BP99" s="174" t="str">
        <f t="shared" si="40"/>
        <v/>
      </c>
      <c r="BQ99" s="174" t="str">
        <f t="shared" si="35"/>
        <v/>
      </c>
      <c r="BR99" s="174" t="str">
        <f t="shared" si="35"/>
        <v/>
      </c>
      <c r="BS99" s="174" t="str">
        <f t="shared" si="35"/>
        <v/>
      </c>
      <c r="BT99" s="174" t="str">
        <f t="shared" si="35"/>
        <v/>
      </c>
      <c r="BU99" s="174" t="str">
        <f t="shared" si="35"/>
        <v/>
      </c>
      <c r="BV99" s="174" t="str">
        <f t="shared" si="35"/>
        <v/>
      </c>
      <c r="BW99" s="174" t="str">
        <f t="shared" si="35"/>
        <v/>
      </c>
      <c r="BX99" s="174" t="str">
        <f t="shared" si="35"/>
        <v/>
      </c>
      <c r="BY99" s="174" t="str">
        <f t="shared" si="35"/>
        <v/>
      </c>
      <c r="BZ99" s="174" t="str">
        <f t="shared" si="35"/>
        <v/>
      </c>
      <c r="CA99" s="174" t="str">
        <f t="shared" si="35"/>
        <v/>
      </c>
      <c r="CB99" s="174" t="str">
        <f t="shared" si="35"/>
        <v/>
      </c>
      <c r="CC99" s="174">
        <f t="shared" si="46"/>
        <v>0</v>
      </c>
    </row>
    <row r="100" spans="1:81" s="174" customFormat="1" ht="23.15" customHeight="1">
      <c r="A100" s="265">
        <v>84</v>
      </c>
      <c r="B100" s="15"/>
      <c r="C100" s="143"/>
      <c r="D100" s="144"/>
      <c r="E100" s="145"/>
      <c r="F100" s="146"/>
      <c r="G100" s="147"/>
      <c r="H100" s="148"/>
      <c r="I100" s="148"/>
      <c r="J100" s="149"/>
      <c r="K100" s="150"/>
      <c r="L100" s="150"/>
      <c r="M100" s="150"/>
      <c r="N100" s="151"/>
      <c r="O100" s="97"/>
      <c r="P100" s="152"/>
      <c r="Q100" s="266" t="str">
        <f t="shared" si="41"/>
        <v/>
      </c>
      <c r="R100" s="267"/>
      <c r="S100" s="268"/>
      <c r="T100" s="268"/>
      <c r="U100" s="268"/>
      <c r="V100" s="245" t="str">
        <f t="shared" si="29"/>
        <v/>
      </c>
      <c r="W100" s="306" t="str">
        <f t="shared" si="29"/>
        <v/>
      </c>
      <c r="X100" s="245" t="str">
        <f t="shared" si="29"/>
        <v/>
      </c>
      <c r="Y100" s="306" t="str">
        <f t="shared" si="29"/>
        <v/>
      </c>
      <c r="Z100" s="245" t="str">
        <f t="shared" si="29"/>
        <v/>
      </c>
      <c r="AA100" s="306" t="str">
        <f t="shared" si="29"/>
        <v/>
      </c>
      <c r="AB100" s="245" t="str">
        <f t="shared" si="29"/>
        <v/>
      </c>
      <c r="AC100" s="306" t="str">
        <f t="shared" si="29"/>
        <v/>
      </c>
      <c r="AD100" s="245" t="str">
        <f t="shared" si="29"/>
        <v/>
      </c>
      <c r="AE100" s="306" t="str">
        <f t="shared" si="29"/>
        <v/>
      </c>
      <c r="AF100" s="245" t="str">
        <f t="shared" si="29"/>
        <v/>
      </c>
      <c r="AG100" s="306" t="str">
        <f t="shared" si="29"/>
        <v/>
      </c>
      <c r="AH100" s="297"/>
      <c r="AI100" s="269" t="str">
        <f t="shared" si="52"/>
        <v/>
      </c>
      <c r="AJ100" s="269" t="str">
        <f t="shared" si="52"/>
        <v/>
      </c>
      <c r="AK100" s="269" t="str">
        <f t="shared" si="52"/>
        <v/>
      </c>
      <c r="AL100" s="269" t="str">
        <f t="shared" si="52"/>
        <v/>
      </c>
      <c r="AM100" s="269" t="str">
        <f t="shared" si="52"/>
        <v/>
      </c>
      <c r="AN100" s="269" t="str">
        <f t="shared" si="52"/>
        <v/>
      </c>
      <c r="AO100" s="269" t="str">
        <f t="shared" si="52"/>
        <v/>
      </c>
      <c r="AP100" s="269" t="str">
        <f t="shared" si="52"/>
        <v/>
      </c>
      <c r="AQ100" s="269" t="str">
        <f t="shared" si="52"/>
        <v/>
      </c>
      <c r="AR100" s="269" t="str">
        <f t="shared" si="52"/>
        <v/>
      </c>
      <c r="AS100" s="269" t="str">
        <f t="shared" si="52"/>
        <v/>
      </c>
      <c r="AT100" s="269" t="str">
        <f t="shared" si="52"/>
        <v/>
      </c>
      <c r="AU100" s="268"/>
      <c r="AV100" s="268"/>
      <c r="AW100" s="239" t="str">
        <f t="shared" si="50"/>
        <v/>
      </c>
      <c r="AX100" s="114" t="str">
        <f>IF(AW100="","",IF(AND(H100="無",I100="有")*OR(①基本情報【名簿入力前に必須入力】!$D$4="幼稚園型認定こども園",①基本情報【名簿入力前に必須入力】!$D$4="保育所型認定こども園",①基本情報【名簿入力前に必須入力】!$D$4="地方裁量型認定こども園"),IF(AY100=4,4,5),AW100))</f>
        <v/>
      </c>
      <c r="AY100" s="239" t="str">
        <f t="shared" si="43"/>
        <v/>
      </c>
      <c r="AZ100" s="239" t="str">
        <f t="shared" si="51"/>
        <v/>
      </c>
      <c r="BA100" s="269" t="str">
        <f t="shared" si="37"/>
        <v/>
      </c>
      <c r="BB100" s="269" t="str">
        <f t="shared" si="37"/>
        <v/>
      </c>
      <c r="BC100" s="269" t="str">
        <f t="shared" si="37"/>
        <v/>
      </c>
      <c r="BD100" s="269" t="str">
        <f t="shared" si="36"/>
        <v/>
      </c>
      <c r="BE100" s="269" t="str">
        <f t="shared" si="36"/>
        <v/>
      </c>
      <c r="BF100" s="269" t="str">
        <f t="shared" si="36"/>
        <v/>
      </c>
      <c r="BG100" s="269" t="str">
        <f t="shared" si="36"/>
        <v/>
      </c>
      <c r="BH100" s="269" t="str">
        <f t="shared" si="36"/>
        <v/>
      </c>
      <c r="BI100" s="269" t="str">
        <f t="shared" si="36"/>
        <v/>
      </c>
      <c r="BJ100" s="269" t="str">
        <f t="shared" si="36"/>
        <v/>
      </c>
      <c r="BK100" s="269" t="str">
        <f t="shared" si="36"/>
        <v/>
      </c>
      <c r="BL100" s="269" t="str">
        <f t="shared" si="36"/>
        <v/>
      </c>
      <c r="BM100" s="175">
        <f t="shared" si="39"/>
        <v>0</v>
      </c>
      <c r="BN100" s="175">
        <f t="shared" si="44"/>
        <v>0</v>
      </c>
      <c r="BO100" s="335">
        <f t="shared" si="45"/>
        <v>0</v>
      </c>
      <c r="BP100" s="174" t="str">
        <f t="shared" si="40"/>
        <v/>
      </c>
      <c r="BQ100" s="174" t="str">
        <f t="shared" si="35"/>
        <v/>
      </c>
      <c r="BR100" s="174" t="str">
        <f t="shared" si="35"/>
        <v/>
      </c>
      <c r="BS100" s="174" t="str">
        <f t="shared" si="35"/>
        <v/>
      </c>
      <c r="BT100" s="174" t="str">
        <f t="shared" si="35"/>
        <v/>
      </c>
      <c r="BU100" s="174" t="str">
        <f t="shared" si="35"/>
        <v/>
      </c>
      <c r="BV100" s="174" t="str">
        <f t="shared" si="35"/>
        <v/>
      </c>
      <c r="BW100" s="174" t="str">
        <f t="shared" si="35"/>
        <v/>
      </c>
      <c r="BX100" s="174" t="str">
        <f t="shared" si="35"/>
        <v/>
      </c>
      <c r="BY100" s="174" t="str">
        <f t="shared" si="35"/>
        <v/>
      </c>
      <c r="BZ100" s="174" t="str">
        <f t="shared" si="35"/>
        <v/>
      </c>
      <c r="CA100" s="174" t="str">
        <f t="shared" si="35"/>
        <v/>
      </c>
      <c r="CB100" s="174" t="str">
        <f t="shared" si="35"/>
        <v/>
      </c>
      <c r="CC100" s="174">
        <f t="shared" si="46"/>
        <v>0</v>
      </c>
    </row>
    <row r="101" spans="1:81" s="174" customFormat="1" ht="23.15" customHeight="1">
      <c r="A101" s="265">
        <v>85</v>
      </c>
      <c r="B101" s="15"/>
      <c r="C101" s="143"/>
      <c r="D101" s="144"/>
      <c r="E101" s="145"/>
      <c r="F101" s="146"/>
      <c r="G101" s="147"/>
      <c r="H101" s="148"/>
      <c r="I101" s="148"/>
      <c r="J101" s="149"/>
      <c r="K101" s="150"/>
      <c r="L101" s="150"/>
      <c r="M101" s="150"/>
      <c r="N101" s="151"/>
      <c r="O101" s="97"/>
      <c r="P101" s="152"/>
      <c r="Q101" s="266" t="str">
        <f t="shared" si="41"/>
        <v/>
      </c>
      <c r="R101" s="267"/>
      <c r="S101" s="268"/>
      <c r="T101" s="268"/>
      <c r="U101" s="268"/>
      <c r="V101" s="245" t="str">
        <f t="shared" si="29"/>
        <v/>
      </c>
      <c r="W101" s="306" t="str">
        <f t="shared" si="29"/>
        <v/>
      </c>
      <c r="X101" s="245" t="str">
        <f t="shared" si="29"/>
        <v/>
      </c>
      <c r="Y101" s="306" t="str">
        <f t="shared" si="29"/>
        <v/>
      </c>
      <c r="Z101" s="245" t="str">
        <f t="shared" si="29"/>
        <v/>
      </c>
      <c r="AA101" s="306" t="str">
        <f t="shared" si="29"/>
        <v/>
      </c>
      <c r="AB101" s="245" t="str">
        <f t="shared" si="29"/>
        <v/>
      </c>
      <c r="AC101" s="306" t="str">
        <f t="shared" si="29"/>
        <v/>
      </c>
      <c r="AD101" s="245" t="str">
        <f t="shared" si="29"/>
        <v/>
      </c>
      <c r="AE101" s="306" t="str">
        <f t="shared" si="29"/>
        <v/>
      </c>
      <c r="AF101" s="245" t="str">
        <f t="shared" si="29"/>
        <v/>
      </c>
      <c r="AG101" s="306" t="str">
        <f t="shared" si="29"/>
        <v/>
      </c>
      <c r="AH101" s="297"/>
      <c r="AI101" s="269" t="str">
        <f t="shared" si="52"/>
        <v/>
      </c>
      <c r="AJ101" s="269" t="str">
        <f t="shared" si="52"/>
        <v/>
      </c>
      <c r="AK101" s="269" t="str">
        <f t="shared" si="52"/>
        <v/>
      </c>
      <c r="AL101" s="269" t="str">
        <f t="shared" si="52"/>
        <v/>
      </c>
      <c r="AM101" s="269" t="str">
        <f t="shared" si="52"/>
        <v/>
      </c>
      <c r="AN101" s="269" t="str">
        <f t="shared" si="52"/>
        <v/>
      </c>
      <c r="AO101" s="269" t="str">
        <f t="shared" si="52"/>
        <v/>
      </c>
      <c r="AP101" s="269" t="str">
        <f t="shared" si="52"/>
        <v/>
      </c>
      <c r="AQ101" s="269" t="str">
        <f t="shared" si="52"/>
        <v/>
      </c>
      <c r="AR101" s="269" t="str">
        <f t="shared" si="52"/>
        <v/>
      </c>
      <c r="AS101" s="269" t="str">
        <f t="shared" si="52"/>
        <v/>
      </c>
      <c r="AT101" s="269" t="str">
        <f t="shared" si="52"/>
        <v/>
      </c>
      <c r="AU101" s="268"/>
      <c r="AV101" s="268"/>
      <c r="AW101" s="239" t="str">
        <f t="shared" si="50"/>
        <v/>
      </c>
      <c r="AX101" s="114" t="str">
        <f>IF(AW101="","",IF(AND(H101="無",I101="有")*OR(①基本情報【名簿入力前に必須入力】!$D$4="幼稚園型認定こども園",①基本情報【名簿入力前に必須入力】!$D$4="保育所型認定こども園",①基本情報【名簿入力前に必須入力】!$D$4="地方裁量型認定こども園"),IF(AY101=4,4,5),AW101))</f>
        <v/>
      </c>
      <c r="AY101" s="239" t="str">
        <f t="shared" si="43"/>
        <v/>
      </c>
      <c r="AZ101" s="239" t="str">
        <f t="shared" si="51"/>
        <v/>
      </c>
      <c r="BA101" s="269" t="str">
        <f t="shared" si="37"/>
        <v/>
      </c>
      <c r="BB101" s="269" t="str">
        <f t="shared" si="37"/>
        <v/>
      </c>
      <c r="BC101" s="269" t="str">
        <f t="shared" si="37"/>
        <v/>
      </c>
      <c r="BD101" s="269" t="str">
        <f t="shared" si="36"/>
        <v/>
      </c>
      <c r="BE101" s="269" t="str">
        <f t="shared" si="36"/>
        <v/>
      </c>
      <c r="BF101" s="269" t="str">
        <f t="shared" si="36"/>
        <v/>
      </c>
      <c r="BG101" s="269" t="str">
        <f t="shared" si="36"/>
        <v/>
      </c>
      <c r="BH101" s="269" t="str">
        <f t="shared" si="36"/>
        <v/>
      </c>
      <c r="BI101" s="269" t="str">
        <f t="shared" si="36"/>
        <v/>
      </c>
      <c r="BJ101" s="269" t="str">
        <f t="shared" si="36"/>
        <v/>
      </c>
      <c r="BK101" s="269" t="str">
        <f t="shared" si="36"/>
        <v/>
      </c>
      <c r="BL101" s="269" t="str">
        <f t="shared" si="36"/>
        <v/>
      </c>
      <c r="BM101" s="175">
        <f t="shared" si="39"/>
        <v>0</v>
      </c>
      <c r="BN101" s="175">
        <f t="shared" si="44"/>
        <v>0</v>
      </c>
      <c r="BO101" s="335">
        <f t="shared" si="45"/>
        <v>0</v>
      </c>
      <c r="BP101" s="174" t="str">
        <f t="shared" si="40"/>
        <v/>
      </c>
      <c r="BQ101" s="174" t="str">
        <f t="shared" si="35"/>
        <v/>
      </c>
      <c r="BR101" s="174" t="str">
        <f t="shared" si="35"/>
        <v/>
      </c>
      <c r="BS101" s="174" t="str">
        <f t="shared" si="35"/>
        <v/>
      </c>
      <c r="BT101" s="174" t="str">
        <f t="shared" si="35"/>
        <v/>
      </c>
      <c r="BU101" s="174" t="str">
        <f t="shared" si="35"/>
        <v/>
      </c>
      <c r="BV101" s="174" t="str">
        <f t="shared" si="35"/>
        <v/>
      </c>
      <c r="BW101" s="174" t="str">
        <f t="shared" si="35"/>
        <v/>
      </c>
      <c r="BX101" s="174" t="str">
        <f t="shared" si="35"/>
        <v/>
      </c>
      <c r="BY101" s="174" t="str">
        <f t="shared" si="35"/>
        <v/>
      </c>
      <c r="BZ101" s="174" t="str">
        <f t="shared" si="35"/>
        <v/>
      </c>
      <c r="CA101" s="174" t="str">
        <f t="shared" si="35"/>
        <v/>
      </c>
      <c r="CB101" s="174" t="str">
        <f t="shared" si="35"/>
        <v/>
      </c>
      <c r="CC101" s="174">
        <f t="shared" si="46"/>
        <v>0</v>
      </c>
    </row>
    <row r="102" spans="1:81" s="174" customFormat="1" ht="23.15" customHeight="1">
      <c r="A102" s="265">
        <v>86</v>
      </c>
      <c r="B102" s="15"/>
      <c r="C102" s="143"/>
      <c r="D102" s="144"/>
      <c r="E102" s="145"/>
      <c r="F102" s="146"/>
      <c r="G102" s="147"/>
      <c r="H102" s="148"/>
      <c r="I102" s="148"/>
      <c r="J102" s="149"/>
      <c r="K102" s="150"/>
      <c r="L102" s="150"/>
      <c r="M102" s="150"/>
      <c r="N102" s="151"/>
      <c r="O102" s="97"/>
      <c r="P102" s="152"/>
      <c r="Q102" s="266" t="str">
        <f t="shared" si="41"/>
        <v/>
      </c>
      <c r="R102" s="267"/>
      <c r="S102" s="268"/>
      <c r="T102" s="268"/>
      <c r="U102" s="268"/>
      <c r="V102" s="245" t="str">
        <f t="shared" si="29"/>
        <v/>
      </c>
      <c r="W102" s="306" t="str">
        <f t="shared" si="29"/>
        <v/>
      </c>
      <c r="X102" s="245" t="str">
        <f t="shared" si="29"/>
        <v/>
      </c>
      <c r="Y102" s="306" t="str">
        <f t="shared" si="29"/>
        <v/>
      </c>
      <c r="Z102" s="245" t="str">
        <f t="shared" si="29"/>
        <v/>
      </c>
      <c r="AA102" s="306" t="str">
        <f t="shared" si="29"/>
        <v/>
      </c>
      <c r="AB102" s="245" t="str">
        <f t="shared" si="29"/>
        <v/>
      </c>
      <c r="AC102" s="306" t="str">
        <f t="shared" si="29"/>
        <v/>
      </c>
      <c r="AD102" s="245" t="str">
        <f t="shared" si="29"/>
        <v/>
      </c>
      <c r="AE102" s="306" t="str">
        <f t="shared" si="29"/>
        <v/>
      </c>
      <c r="AF102" s="245" t="str">
        <f t="shared" si="29"/>
        <v/>
      </c>
      <c r="AG102" s="306" t="str">
        <f t="shared" si="29"/>
        <v/>
      </c>
      <c r="AH102" s="297"/>
      <c r="AI102" s="269" t="str">
        <f t="shared" si="52"/>
        <v/>
      </c>
      <c r="AJ102" s="269" t="str">
        <f t="shared" si="52"/>
        <v/>
      </c>
      <c r="AK102" s="269" t="str">
        <f t="shared" si="52"/>
        <v/>
      </c>
      <c r="AL102" s="269" t="str">
        <f t="shared" si="52"/>
        <v/>
      </c>
      <c r="AM102" s="269" t="str">
        <f t="shared" si="52"/>
        <v/>
      </c>
      <c r="AN102" s="269" t="str">
        <f t="shared" si="52"/>
        <v/>
      </c>
      <c r="AO102" s="269" t="str">
        <f t="shared" si="52"/>
        <v/>
      </c>
      <c r="AP102" s="269" t="str">
        <f t="shared" si="52"/>
        <v/>
      </c>
      <c r="AQ102" s="269" t="str">
        <f t="shared" si="52"/>
        <v/>
      </c>
      <c r="AR102" s="269" t="str">
        <f t="shared" si="52"/>
        <v/>
      </c>
      <c r="AS102" s="269" t="str">
        <f t="shared" si="52"/>
        <v/>
      </c>
      <c r="AT102" s="269" t="str">
        <f t="shared" si="52"/>
        <v/>
      </c>
      <c r="AU102" s="268"/>
      <c r="AV102" s="268"/>
      <c r="AW102" s="239" t="str">
        <f t="shared" si="50"/>
        <v/>
      </c>
      <c r="AX102" s="114" t="str">
        <f>IF(AW102="","",IF(AND(H102="無",I102="有")*OR(①基本情報【名簿入力前に必須入力】!$D$4="幼稚園型認定こども園",①基本情報【名簿入力前に必須入力】!$D$4="保育所型認定こども園",①基本情報【名簿入力前に必須入力】!$D$4="地方裁量型認定こども園"),IF(AY102=4,4,5),AW102))</f>
        <v/>
      </c>
      <c r="AY102" s="239" t="str">
        <f t="shared" si="43"/>
        <v/>
      </c>
      <c r="AZ102" s="239" t="str">
        <f t="shared" si="51"/>
        <v/>
      </c>
      <c r="BA102" s="269" t="str">
        <f t="shared" si="37"/>
        <v/>
      </c>
      <c r="BB102" s="269" t="str">
        <f t="shared" si="37"/>
        <v/>
      </c>
      <c r="BC102" s="269" t="str">
        <f t="shared" si="37"/>
        <v/>
      </c>
      <c r="BD102" s="269" t="str">
        <f t="shared" si="36"/>
        <v/>
      </c>
      <c r="BE102" s="269" t="str">
        <f t="shared" si="36"/>
        <v/>
      </c>
      <c r="BF102" s="269" t="str">
        <f t="shared" si="36"/>
        <v/>
      </c>
      <c r="BG102" s="269" t="str">
        <f t="shared" ref="BG102:BL116" si="53">IF(AB102="●",AO102,"")</f>
        <v/>
      </c>
      <c r="BH102" s="269" t="str">
        <f t="shared" si="53"/>
        <v/>
      </c>
      <c r="BI102" s="269" t="str">
        <f t="shared" si="53"/>
        <v/>
      </c>
      <c r="BJ102" s="269" t="str">
        <f t="shared" si="53"/>
        <v/>
      </c>
      <c r="BK102" s="269" t="str">
        <f t="shared" si="53"/>
        <v/>
      </c>
      <c r="BL102" s="269" t="str">
        <f t="shared" si="53"/>
        <v/>
      </c>
      <c r="BM102" s="175">
        <f t="shared" si="39"/>
        <v>0</v>
      </c>
      <c r="BN102" s="175">
        <f t="shared" si="44"/>
        <v>0</v>
      </c>
      <c r="BO102" s="335">
        <f t="shared" si="45"/>
        <v>0</v>
      </c>
      <c r="BP102" s="174" t="str">
        <f t="shared" si="40"/>
        <v/>
      </c>
      <c r="BQ102" s="174" t="str">
        <f t="shared" si="35"/>
        <v/>
      </c>
      <c r="BR102" s="174" t="str">
        <f t="shared" si="35"/>
        <v/>
      </c>
      <c r="BS102" s="174" t="str">
        <f t="shared" si="35"/>
        <v/>
      </c>
      <c r="BT102" s="174" t="str">
        <f t="shared" si="35"/>
        <v/>
      </c>
      <c r="BU102" s="174" t="str">
        <f t="shared" si="35"/>
        <v/>
      </c>
      <c r="BV102" s="174" t="str">
        <f t="shared" si="35"/>
        <v/>
      </c>
      <c r="BW102" s="174" t="str">
        <f t="shared" si="35"/>
        <v/>
      </c>
      <c r="BX102" s="174" t="str">
        <f t="shared" si="35"/>
        <v/>
      </c>
      <c r="BY102" s="174" t="str">
        <f t="shared" si="35"/>
        <v/>
      </c>
      <c r="BZ102" s="174" t="str">
        <f t="shared" si="35"/>
        <v/>
      </c>
      <c r="CA102" s="174" t="str">
        <f t="shared" si="35"/>
        <v/>
      </c>
      <c r="CB102" s="174" t="str">
        <f t="shared" si="35"/>
        <v/>
      </c>
      <c r="CC102" s="174">
        <f t="shared" si="46"/>
        <v>0</v>
      </c>
    </row>
    <row r="103" spans="1:81" s="174" customFormat="1" ht="23.15" customHeight="1">
      <c r="A103" s="265">
        <v>87</v>
      </c>
      <c r="B103" s="15"/>
      <c r="C103" s="143"/>
      <c r="D103" s="144"/>
      <c r="E103" s="145"/>
      <c r="F103" s="146"/>
      <c r="G103" s="147"/>
      <c r="H103" s="148"/>
      <c r="I103" s="148"/>
      <c r="J103" s="149"/>
      <c r="K103" s="150"/>
      <c r="L103" s="150"/>
      <c r="M103" s="150"/>
      <c r="N103" s="151"/>
      <c r="O103" s="97"/>
      <c r="P103" s="152"/>
      <c r="Q103" s="266" t="str">
        <f t="shared" si="41"/>
        <v/>
      </c>
      <c r="R103" s="267"/>
      <c r="S103" s="268"/>
      <c r="T103" s="268"/>
      <c r="U103" s="268"/>
      <c r="V103" s="245" t="str">
        <f t="shared" si="29"/>
        <v/>
      </c>
      <c r="W103" s="306" t="str">
        <f t="shared" si="29"/>
        <v/>
      </c>
      <c r="X103" s="245" t="str">
        <f t="shared" si="29"/>
        <v/>
      </c>
      <c r="Y103" s="306" t="str">
        <f t="shared" si="29"/>
        <v/>
      </c>
      <c r="Z103" s="245" t="str">
        <f t="shared" si="29"/>
        <v/>
      </c>
      <c r="AA103" s="306" t="str">
        <f t="shared" ref="W103:AG116" si="54">IF(AND($Q103="○",AA$15&gt;=$L103,OR($M103&gt;=AA$15,$M103="")),"●","")</f>
        <v/>
      </c>
      <c r="AB103" s="245" t="str">
        <f t="shared" si="54"/>
        <v/>
      </c>
      <c r="AC103" s="306" t="str">
        <f t="shared" si="54"/>
        <v/>
      </c>
      <c r="AD103" s="245" t="str">
        <f t="shared" si="54"/>
        <v/>
      </c>
      <c r="AE103" s="306" t="str">
        <f t="shared" si="54"/>
        <v/>
      </c>
      <c r="AF103" s="245" t="str">
        <f t="shared" si="54"/>
        <v/>
      </c>
      <c r="AG103" s="306" t="str">
        <f t="shared" si="54"/>
        <v/>
      </c>
      <c r="AH103" s="297"/>
      <c r="AI103" s="269" t="str">
        <f t="shared" si="52"/>
        <v/>
      </c>
      <c r="AJ103" s="269" t="str">
        <f t="shared" si="52"/>
        <v/>
      </c>
      <c r="AK103" s="269" t="str">
        <f t="shared" si="52"/>
        <v/>
      </c>
      <c r="AL103" s="269" t="str">
        <f t="shared" si="52"/>
        <v/>
      </c>
      <c r="AM103" s="269" t="str">
        <f t="shared" si="52"/>
        <v/>
      </c>
      <c r="AN103" s="269" t="str">
        <f t="shared" si="52"/>
        <v/>
      </c>
      <c r="AO103" s="269" t="str">
        <f t="shared" si="52"/>
        <v/>
      </c>
      <c r="AP103" s="269" t="str">
        <f t="shared" si="52"/>
        <v/>
      </c>
      <c r="AQ103" s="269" t="str">
        <f t="shared" si="52"/>
        <v/>
      </c>
      <c r="AR103" s="269" t="str">
        <f t="shared" si="52"/>
        <v/>
      </c>
      <c r="AS103" s="269" t="str">
        <f t="shared" si="52"/>
        <v/>
      </c>
      <c r="AT103" s="269" t="str">
        <f t="shared" si="52"/>
        <v/>
      </c>
      <c r="AU103" s="268"/>
      <c r="AV103" s="268"/>
      <c r="AW103" s="239" t="str">
        <f t="shared" si="50"/>
        <v/>
      </c>
      <c r="AX103" s="114" t="str">
        <f>IF(AW103="","",IF(AND(H103="無",I103="有")*OR(①基本情報【名簿入力前に必須入力】!$D$4="幼稚園型認定こども園",①基本情報【名簿入力前に必須入力】!$D$4="保育所型認定こども園",①基本情報【名簿入力前に必須入力】!$D$4="地方裁量型認定こども園"),IF(AY103=4,4,5),AW103))</f>
        <v/>
      </c>
      <c r="AY103" s="239" t="str">
        <f t="shared" si="43"/>
        <v/>
      </c>
      <c r="AZ103" s="239" t="str">
        <f t="shared" si="51"/>
        <v/>
      </c>
      <c r="BA103" s="269" t="str">
        <f t="shared" si="37"/>
        <v/>
      </c>
      <c r="BB103" s="269" t="str">
        <f t="shared" si="37"/>
        <v/>
      </c>
      <c r="BC103" s="269" t="str">
        <f t="shared" si="37"/>
        <v/>
      </c>
      <c r="BD103" s="269" t="str">
        <f t="shared" si="37"/>
        <v/>
      </c>
      <c r="BE103" s="269" t="str">
        <f t="shared" si="37"/>
        <v/>
      </c>
      <c r="BF103" s="269" t="str">
        <f t="shared" si="37"/>
        <v/>
      </c>
      <c r="BG103" s="269" t="str">
        <f t="shared" si="53"/>
        <v/>
      </c>
      <c r="BH103" s="269" t="str">
        <f t="shared" si="53"/>
        <v/>
      </c>
      <c r="BI103" s="269" t="str">
        <f t="shared" si="53"/>
        <v/>
      </c>
      <c r="BJ103" s="269" t="str">
        <f t="shared" si="53"/>
        <v/>
      </c>
      <c r="BK103" s="269" t="str">
        <f t="shared" si="53"/>
        <v/>
      </c>
      <c r="BL103" s="269" t="str">
        <f t="shared" si="53"/>
        <v/>
      </c>
      <c r="BM103" s="175">
        <f t="shared" si="39"/>
        <v>0</v>
      </c>
      <c r="BN103" s="175">
        <f t="shared" si="44"/>
        <v>0</v>
      </c>
      <c r="BO103" s="335">
        <f t="shared" si="45"/>
        <v>0</v>
      </c>
      <c r="BP103" s="174" t="str">
        <f t="shared" si="40"/>
        <v/>
      </c>
      <c r="BQ103" s="174" t="str">
        <f t="shared" ref="BQ103:CB116" si="55">IF(BA103="","","○")</f>
        <v/>
      </c>
      <c r="BR103" s="174" t="str">
        <f t="shared" si="55"/>
        <v/>
      </c>
      <c r="BS103" s="174" t="str">
        <f t="shared" si="55"/>
        <v/>
      </c>
      <c r="BT103" s="174" t="str">
        <f t="shared" si="55"/>
        <v/>
      </c>
      <c r="BU103" s="174" t="str">
        <f t="shared" si="55"/>
        <v/>
      </c>
      <c r="BV103" s="174" t="str">
        <f t="shared" si="55"/>
        <v/>
      </c>
      <c r="BW103" s="174" t="str">
        <f t="shared" si="55"/>
        <v/>
      </c>
      <c r="BX103" s="174" t="str">
        <f t="shared" si="55"/>
        <v/>
      </c>
      <c r="BY103" s="174" t="str">
        <f t="shared" si="55"/>
        <v/>
      </c>
      <c r="BZ103" s="174" t="str">
        <f t="shared" si="55"/>
        <v/>
      </c>
      <c r="CA103" s="174" t="str">
        <f t="shared" si="55"/>
        <v/>
      </c>
      <c r="CB103" s="174" t="str">
        <f t="shared" si="55"/>
        <v/>
      </c>
      <c r="CC103" s="174">
        <f t="shared" si="46"/>
        <v>0</v>
      </c>
    </row>
    <row r="104" spans="1:81" s="174" customFormat="1" ht="23.15" customHeight="1">
      <c r="A104" s="265">
        <v>88</v>
      </c>
      <c r="B104" s="15"/>
      <c r="C104" s="143"/>
      <c r="D104" s="144"/>
      <c r="E104" s="145"/>
      <c r="F104" s="146"/>
      <c r="G104" s="147"/>
      <c r="H104" s="148"/>
      <c r="I104" s="148"/>
      <c r="J104" s="149"/>
      <c r="K104" s="150"/>
      <c r="L104" s="150"/>
      <c r="M104" s="150"/>
      <c r="N104" s="151"/>
      <c r="O104" s="97"/>
      <c r="P104" s="152"/>
      <c r="Q104" s="266" t="str">
        <f t="shared" si="41"/>
        <v/>
      </c>
      <c r="R104" s="267"/>
      <c r="S104" s="268"/>
      <c r="T104" s="268"/>
      <c r="U104" s="268"/>
      <c r="V104" s="245" t="str">
        <f t="shared" ref="V104:V116" si="56">IF(AND($Q104="○",V$15&gt;=$L104,OR($M104&gt;=V$15,$M104="")),"●","")</f>
        <v/>
      </c>
      <c r="W104" s="306" t="str">
        <f t="shared" si="54"/>
        <v/>
      </c>
      <c r="X104" s="245" t="str">
        <f t="shared" si="54"/>
        <v/>
      </c>
      <c r="Y104" s="306" t="str">
        <f t="shared" si="54"/>
        <v/>
      </c>
      <c r="Z104" s="245" t="str">
        <f t="shared" si="54"/>
        <v/>
      </c>
      <c r="AA104" s="306" t="str">
        <f t="shared" si="54"/>
        <v/>
      </c>
      <c r="AB104" s="245" t="str">
        <f t="shared" si="54"/>
        <v/>
      </c>
      <c r="AC104" s="306" t="str">
        <f t="shared" si="54"/>
        <v/>
      </c>
      <c r="AD104" s="245" t="str">
        <f t="shared" si="54"/>
        <v/>
      </c>
      <c r="AE104" s="306" t="str">
        <f t="shared" si="54"/>
        <v/>
      </c>
      <c r="AF104" s="245" t="str">
        <f t="shared" si="54"/>
        <v/>
      </c>
      <c r="AG104" s="306" t="str">
        <f t="shared" si="54"/>
        <v/>
      </c>
      <c r="AH104" s="297"/>
      <c r="AI104" s="269" t="str">
        <f t="shared" si="52"/>
        <v/>
      </c>
      <c r="AJ104" s="269" t="str">
        <f t="shared" si="52"/>
        <v/>
      </c>
      <c r="AK104" s="269" t="str">
        <f t="shared" si="52"/>
        <v/>
      </c>
      <c r="AL104" s="269" t="str">
        <f t="shared" si="52"/>
        <v/>
      </c>
      <c r="AM104" s="269" t="str">
        <f t="shared" si="52"/>
        <v/>
      </c>
      <c r="AN104" s="269" t="str">
        <f t="shared" si="52"/>
        <v/>
      </c>
      <c r="AO104" s="269" t="str">
        <f t="shared" si="52"/>
        <v/>
      </c>
      <c r="AP104" s="269" t="str">
        <f t="shared" si="52"/>
        <v/>
      </c>
      <c r="AQ104" s="269" t="str">
        <f t="shared" si="52"/>
        <v/>
      </c>
      <c r="AR104" s="269" t="str">
        <f t="shared" si="52"/>
        <v/>
      </c>
      <c r="AS104" s="269" t="str">
        <f t="shared" si="52"/>
        <v/>
      </c>
      <c r="AT104" s="269" t="str">
        <f t="shared" si="52"/>
        <v/>
      </c>
      <c r="AU104" s="268"/>
      <c r="AV104" s="268"/>
      <c r="AW104" s="239" t="str">
        <f t="shared" si="50"/>
        <v/>
      </c>
      <c r="AX104" s="114" t="str">
        <f>IF(AW104="","",IF(AND(H104="無",I104="有")*OR(①基本情報【名簿入力前に必須入力】!$D$4="幼稚園型認定こども園",①基本情報【名簿入力前に必須入力】!$D$4="保育所型認定こども園",①基本情報【名簿入力前に必須入力】!$D$4="地方裁量型認定こども園"),IF(AY104=4,4,5),AW104))</f>
        <v/>
      </c>
      <c r="AY104" s="239" t="str">
        <f t="shared" si="43"/>
        <v/>
      </c>
      <c r="AZ104" s="239" t="str">
        <f t="shared" si="51"/>
        <v/>
      </c>
      <c r="BA104" s="269" t="str">
        <f t="shared" si="37"/>
        <v/>
      </c>
      <c r="BB104" s="269" t="str">
        <f t="shared" si="37"/>
        <v/>
      </c>
      <c r="BC104" s="269" t="str">
        <f t="shared" si="37"/>
        <v/>
      </c>
      <c r="BD104" s="269" t="str">
        <f t="shared" si="37"/>
        <v/>
      </c>
      <c r="BE104" s="269" t="str">
        <f t="shared" si="37"/>
        <v/>
      </c>
      <c r="BF104" s="269" t="str">
        <f t="shared" si="37"/>
        <v/>
      </c>
      <c r="BG104" s="269" t="str">
        <f t="shared" si="53"/>
        <v/>
      </c>
      <c r="BH104" s="269" t="str">
        <f t="shared" si="53"/>
        <v/>
      </c>
      <c r="BI104" s="269" t="str">
        <f t="shared" si="53"/>
        <v/>
      </c>
      <c r="BJ104" s="269" t="str">
        <f t="shared" si="53"/>
        <v/>
      </c>
      <c r="BK104" s="269" t="str">
        <f t="shared" si="53"/>
        <v/>
      </c>
      <c r="BL104" s="269" t="str">
        <f t="shared" si="53"/>
        <v/>
      </c>
      <c r="BM104" s="175">
        <f t="shared" si="39"/>
        <v>0</v>
      </c>
      <c r="BN104" s="175">
        <f t="shared" si="44"/>
        <v>0</v>
      </c>
      <c r="BO104" s="335">
        <f t="shared" si="45"/>
        <v>0</v>
      </c>
      <c r="BP104" s="174" t="str">
        <f t="shared" si="40"/>
        <v/>
      </c>
      <c r="BQ104" s="174" t="str">
        <f t="shared" si="55"/>
        <v/>
      </c>
      <c r="BR104" s="174" t="str">
        <f t="shared" si="55"/>
        <v/>
      </c>
      <c r="BS104" s="174" t="str">
        <f t="shared" si="55"/>
        <v/>
      </c>
      <c r="BT104" s="174" t="str">
        <f t="shared" si="55"/>
        <v/>
      </c>
      <c r="BU104" s="174" t="str">
        <f t="shared" si="55"/>
        <v/>
      </c>
      <c r="BV104" s="174" t="str">
        <f t="shared" si="55"/>
        <v/>
      </c>
      <c r="BW104" s="174" t="str">
        <f t="shared" si="55"/>
        <v/>
      </c>
      <c r="BX104" s="174" t="str">
        <f t="shared" si="55"/>
        <v/>
      </c>
      <c r="BY104" s="174" t="str">
        <f t="shared" si="55"/>
        <v/>
      </c>
      <c r="BZ104" s="174" t="str">
        <f t="shared" si="55"/>
        <v/>
      </c>
      <c r="CA104" s="174" t="str">
        <f t="shared" si="55"/>
        <v/>
      </c>
      <c r="CB104" s="174" t="str">
        <f t="shared" si="55"/>
        <v/>
      </c>
      <c r="CC104" s="174">
        <f t="shared" si="46"/>
        <v>0</v>
      </c>
    </row>
    <row r="105" spans="1:81" s="174" customFormat="1" ht="23.15" customHeight="1">
      <c r="A105" s="265">
        <v>89</v>
      </c>
      <c r="B105" s="15"/>
      <c r="C105" s="143"/>
      <c r="D105" s="144"/>
      <c r="E105" s="145"/>
      <c r="F105" s="146"/>
      <c r="G105" s="147"/>
      <c r="H105" s="148"/>
      <c r="I105" s="148"/>
      <c r="J105" s="149"/>
      <c r="K105" s="150"/>
      <c r="L105" s="150"/>
      <c r="M105" s="150"/>
      <c r="N105" s="151"/>
      <c r="O105" s="97"/>
      <c r="P105" s="152"/>
      <c r="Q105" s="266" t="str">
        <f t="shared" si="41"/>
        <v/>
      </c>
      <c r="R105" s="267"/>
      <c r="S105" s="268"/>
      <c r="T105" s="268"/>
      <c r="U105" s="268"/>
      <c r="V105" s="245" t="str">
        <f t="shared" si="56"/>
        <v/>
      </c>
      <c r="W105" s="306" t="str">
        <f t="shared" si="54"/>
        <v/>
      </c>
      <c r="X105" s="245" t="str">
        <f t="shared" si="54"/>
        <v/>
      </c>
      <c r="Y105" s="306" t="str">
        <f t="shared" si="54"/>
        <v/>
      </c>
      <c r="Z105" s="245" t="str">
        <f t="shared" si="54"/>
        <v/>
      </c>
      <c r="AA105" s="306" t="str">
        <f t="shared" si="54"/>
        <v/>
      </c>
      <c r="AB105" s="245" t="str">
        <f t="shared" si="54"/>
        <v/>
      </c>
      <c r="AC105" s="306" t="str">
        <f t="shared" si="54"/>
        <v/>
      </c>
      <c r="AD105" s="245" t="str">
        <f t="shared" si="54"/>
        <v/>
      </c>
      <c r="AE105" s="306" t="str">
        <f t="shared" si="54"/>
        <v/>
      </c>
      <c r="AF105" s="245" t="str">
        <f t="shared" si="54"/>
        <v/>
      </c>
      <c r="AG105" s="306" t="str">
        <f t="shared" si="54"/>
        <v/>
      </c>
      <c r="AH105" s="297"/>
      <c r="AI105" s="269" t="str">
        <f t="shared" si="52"/>
        <v/>
      </c>
      <c r="AJ105" s="269" t="str">
        <f t="shared" si="52"/>
        <v/>
      </c>
      <c r="AK105" s="269" t="str">
        <f t="shared" si="52"/>
        <v/>
      </c>
      <c r="AL105" s="269" t="str">
        <f t="shared" si="52"/>
        <v/>
      </c>
      <c r="AM105" s="269" t="str">
        <f t="shared" si="52"/>
        <v/>
      </c>
      <c r="AN105" s="269" t="str">
        <f t="shared" si="52"/>
        <v/>
      </c>
      <c r="AO105" s="269" t="str">
        <f t="shared" si="52"/>
        <v/>
      </c>
      <c r="AP105" s="269" t="str">
        <f t="shared" si="52"/>
        <v/>
      </c>
      <c r="AQ105" s="269" t="str">
        <f t="shared" si="52"/>
        <v/>
      </c>
      <c r="AR105" s="269" t="str">
        <f t="shared" si="52"/>
        <v/>
      </c>
      <c r="AS105" s="269" t="str">
        <f t="shared" si="52"/>
        <v/>
      </c>
      <c r="AT105" s="269" t="str">
        <f t="shared" si="52"/>
        <v/>
      </c>
      <c r="AU105" s="268"/>
      <c r="AV105" s="268"/>
      <c r="AW105" s="239" t="str">
        <f t="shared" si="50"/>
        <v/>
      </c>
      <c r="AX105" s="114" t="str">
        <f>IF(AW105="","",IF(AND(H105="無",I105="有")*OR(①基本情報【名簿入力前に必須入力】!$D$4="幼稚園型認定こども園",①基本情報【名簿入力前に必須入力】!$D$4="保育所型認定こども園",①基本情報【名簿入力前に必須入力】!$D$4="地方裁量型認定こども園"),IF(AY105=4,4,5),AW105))</f>
        <v/>
      </c>
      <c r="AY105" s="239" t="str">
        <f t="shared" si="43"/>
        <v/>
      </c>
      <c r="AZ105" s="239" t="str">
        <f t="shared" si="51"/>
        <v/>
      </c>
      <c r="BA105" s="269" t="str">
        <f t="shared" si="37"/>
        <v/>
      </c>
      <c r="BB105" s="269" t="str">
        <f t="shared" si="37"/>
        <v/>
      </c>
      <c r="BC105" s="269" t="str">
        <f t="shared" si="37"/>
        <v/>
      </c>
      <c r="BD105" s="269" t="str">
        <f t="shared" si="37"/>
        <v/>
      </c>
      <c r="BE105" s="269" t="str">
        <f t="shared" si="37"/>
        <v/>
      </c>
      <c r="BF105" s="269" t="str">
        <f t="shared" si="37"/>
        <v/>
      </c>
      <c r="BG105" s="269" t="str">
        <f t="shared" si="53"/>
        <v/>
      </c>
      <c r="BH105" s="269" t="str">
        <f t="shared" si="53"/>
        <v/>
      </c>
      <c r="BI105" s="269" t="str">
        <f t="shared" si="53"/>
        <v/>
      </c>
      <c r="BJ105" s="269" t="str">
        <f t="shared" si="53"/>
        <v/>
      </c>
      <c r="BK105" s="269" t="str">
        <f t="shared" si="53"/>
        <v/>
      </c>
      <c r="BL105" s="269" t="str">
        <f t="shared" si="53"/>
        <v/>
      </c>
      <c r="BM105" s="175">
        <f t="shared" si="39"/>
        <v>0</v>
      </c>
      <c r="BN105" s="175">
        <f t="shared" si="44"/>
        <v>0</v>
      </c>
      <c r="BO105" s="335">
        <f t="shared" si="45"/>
        <v>0</v>
      </c>
      <c r="BP105" s="174" t="str">
        <f t="shared" si="40"/>
        <v/>
      </c>
      <c r="BQ105" s="174" t="str">
        <f t="shared" si="55"/>
        <v/>
      </c>
      <c r="BR105" s="174" t="str">
        <f t="shared" si="55"/>
        <v/>
      </c>
      <c r="BS105" s="174" t="str">
        <f t="shared" si="55"/>
        <v/>
      </c>
      <c r="BT105" s="174" t="str">
        <f t="shared" si="55"/>
        <v/>
      </c>
      <c r="BU105" s="174" t="str">
        <f t="shared" si="55"/>
        <v/>
      </c>
      <c r="BV105" s="174" t="str">
        <f t="shared" si="55"/>
        <v/>
      </c>
      <c r="BW105" s="174" t="str">
        <f t="shared" si="55"/>
        <v/>
      </c>
      <c r="BX105" s="174" t="str">
        <f t="shared" si="55"/>
        <v/>
      </c>
      <c r="BY105" s="174" t="str">
        <f t="shared" si="55"/>
        <v/>
      </c>
      <c r="BZ105" s="174" t="str">
        <f t="shared" si="55"/>
        <v/>
      </c>
      <c r="CA105" s="174" t="str">
        <f t="shared" si="55"/>
        <v/>
      </c>
      <c r="CB105" s="174" t="str">
        <f t="shared" si="55"/>
        <v/>
      </c>
      <c r="CC105" s="174">
        <f t="shared" si="46"/>
        <v>0</v>
      </c>
    </row>
    <row r="106" spans="1:81" s="174" customFormat="1" ht="23.15" customHeight="1">
      <c r="A106" s="265">
        <v>90</v>
      </c>
      <c r="B106" s="15"/>
      <c r="C106" s="143"/>
      <c r="D106" s="144"/>
      <c r="E106" s="145"/>
      <c r="F106" s="146"/>
      <c r="G106" s="147"/>
      <c r="H106" s="148"/>
      <c r="I106" s="148"/>
      <c r="J106" s="149"/>
      <c r="K106" s="150"/>
      <c r="L106" s="150"/>
      <c r="M106" s="150"/>
      <c r="N106" s="151"/>
      <c r="O106" s="97"/>
      <c r="P106" s="152"/>
      <c r="Q106" s="266" t="str">
        <f t="shared" si="41"/>
        <v/>
      </c>
      <c r="R106" s="267"/>
      <c r="S106" s="268"/>
      <c r="T106" s="268"/>
      <c r="U106" s="268"/>
      <c r="V106" s="245" t="str">
        <f t="shared" si="56"/>
        <v/>
      </c>
      <c r="W106" s="306" t="str">
        <f t="shared" si="54"/>
        <v/>
      </c>
      <c r="X106" s="245" t="str">
        <f t="shared" si="54"/>
        <v/>
      </c>
      <c r="Y106" s="306" t="str">
        <f t="shared" si="54"/>
        <v/>
      </c>
      <c r="Z106" s="245" t="str">
        <f t="shared" si="54"/>
        <v/>
      </c>
      <c r="AA106" s="306" t="str">
        <f t="shared" si="54"/>
        <v/>
      </c>
      <c r="AB106" s="245" t="str">
        <f t="shared" si="54"/>
        <v/>
      </c>
      <c r="AC106" s="306" t="str">
        <f t="shared" si="54"/>
        <v/>
      </c>
      <c r="AD106" s="245" t="str">
        <f t="shared" si="54"/>
        <v/>
      </c>
      <c r="AE106" s="306" t="str">
        <f t="shared" si="54"/>
        <v/>
      </c>
      <c r="AF106" s="245" t="str">
        <f t="shared" si="54"/>
        <v/>
      </c>
      <c r="AG106" s="306" t="str">
        <f t="shared" si="54"/>
        <v/>
      </c>
      <c r="AH106" s="297"/>
      <c r="AI106" s="269" t="str">
        <f t="shared" si="52"/>
        <v/>
      </c>
      <c r="AJ106" s="269" t="str">
        <f t="shared" si="52"/>
        <v/>
      </c>
      <c r="AK106" s="269" t="str">
        <f t="shared" si="52"/>
        <v/>
      </c>
      <c r="AL106" s="269" t="str">
        <f t="shared" si="52"/>
        <v/>
      </c>
      <c r="AM106" s="269" t="str">
        <f t="shared" si="52"/>
        <v/>
      </c>
      <c r="AN106" s="269" t="str">
        <f t="shared" si="52"/>
        <v/>
      </c>
      <c r="AO106" s="269" t="str">
        <f t="shared" si="52"/>
        <v/>
      </c>
      <c r="AP106" s="269" t="str">
        <f t="shared" si="52"/>
        <v/>
      </c>
      <c r="AQ106" s="269" t="str">
        <f t="shared" si="52"/>
        <v/>
      </c>
      <c r="AR106" s="269" t="str">
        <f t="shared" si="52"/>
        <v/>
      </c>
      <c r="AS106" s="269" t="str">
        <f t="shared" si="52"/>
        <v/>
      </c>
      <c r="AT106" s="269" t="str">
        <f t="shared" si="52"/>
        <v/>
      </c>
      <c r="AU106" s="268"/>
      <c r="AV106" s="268"/>
      <c r="AW106" s="239" t="str">
        <f t="shared" si="50"/>
        <v/>
      </c>
      <c r="AX106" s="114" t="str">
        <f>IF(AW106="","",IF(AND(H106="無",I106="有")*OR(①基本情報【名簿入力前に必須入力】!$D$4="幼稚園型認定こども園",①基本情報【名簿入力前に必須入力】!$D$4="保育所型認定こども園",①基本情報【名簿入力前に必須入力】!$D$4="地方裁量型認定こども園"),IF(AY106=4,4,5),AW106))</f>
        <v/>
      </c>
      <c r="AY106" s="239" t="str">
        <f t="shared" si="43"/>
        <v/>
      </c>
      <c r="AZ106" s="239" t="str">
        <f t="shared" si="51"/>
        <v/>
      </c>
      <c r="BA106" s="269" t="str">
        <f t="shared" si="37"/>
        <v/>
      </c>
      <c r="BB106" s="269" t="str">
        <f t="shared" si="37"/>
        <v/>
      </c>
      <c r="BC106" s="269" t="str">
        <f t="shared" si="37"/>
        <v/>
      </c>
      <c r="BD106" s="269" t="str">
        <f t="shared" si="37"/>
        <v/>
      </c>
      <c r="BE106" s="269" t="str">
        <f t="shared" si="37"/>
        <v/>
      </c>
      <c r="BF106" s="269" t="str">
        <f t="shared" si="37"/>
        <v/>
      </c>
      <c r="BG106" s="269" t="str">
        <f t="shared" si="53"/>
        <v/>
      </c>
      <c r="BH106" s="269" t="str">
        <f t="shared" si="53"/>
        <v/>
      </c>
      <c r="BI106" s="269" t="str">
        <f t="shared" si="53"/>
        <v/>
      </c>
      <c r="BJ106" s="269" t="str">
        <f t="shared" si="53"/>
        <v/>
      </c>
      <c r="BK106" s="269" t="str">
        <f t="shared" si="53"/>
        <v/>
      </c>
      <c r="BL106" s="269" t="str">
        <f t="shared" si="53"/>
        <v/>
      </c>
      <c r="BM106" s="175">
        <f t="shared" si="39"/>
        <v>0</v>
      </c>
      <c r="BN106" s="175">
        <f t="shared" si="44"/>
        <v>0</v>
      </c>
      <c r="BO106" s="335">
        <f t="shared" si="45"/>
        <v>0</v>
      </c>
      <c r="BP106" s="174" t="str">
        <f t="shared" si="40"/>
        <v/>
      </c>
      <c r="BQ106" s="174" t="str">
        <f t="shared" si="55"/>
        <v/>
      </c>
      <c r="BR106" s="174" t="str">
        <f t="shared" si="55"/>
        <v/>
      </c>
      <c r="BS106" s="174" t="str">
        <f t="shared" si="55"/>
        <v/>
      </c>
      <c r="BT106" s="174" t="str">
        <f t="shared" si="55"/>
        <v/>
      </c>
      <c r="BU106" s="174" t="str">
        <f t="shared" si="55"/>
        <v/>
      </c>
      <c r="BV106" s="174" t="str">
        <f t="shared" si="55"/>
        <v/>
      </c>
      <c r="BW106" s="174" t="str">
        <f t="shared" si="55"/>
        <v/>
      </c>
      <c r="BX106" s="174" t="str">
        <f t="shared" si="55"/>
        <v/>
      </c>
      <c r="BY106" s="174" t="str">
        <f t="shared" si="55"/>
        <v/>
      </c>
      <c r="BZ106" s="174" t="str">
        <f t="shared" si="55"/>
        <v/>
      </c>
      <c r="CA106" s="174" t="str">
        <f t="shared" si="55"/>
        <v/>
      </c>
      <c r="CB106" s="174" t="str">
        <f t="shared" si="55"/>
        <v/>
      </c>
      <c r="CC106" s="174">
        <f t="shared" si="46"/>
        <v>0</v>
      </c>
    </row>
    <row r="107" spans="1:81" s="174" customFormat="1" ht="23.15" customHeight="1">
      <c r="A107" s="265">
        <v>91</v>
      </c>
      <c r="B107" s="15"/>
      <c r="C107" s="143"/>
      <c r="D107" s="144"/>
      <c r="E107" s="145"/>
      <c r="F107" s="146"/>
      <c r="G107" s="147"/>
      <c r="H107" s="148"/>
      <c r="I107" s="148"/>
      <c r="J107" s="149"/>
      <c r="K107" s="150"/>
      <c r="L107" s="150"/>
      <c r="M107" s="150"/>
      <c r="N107" s="151"/>
      <c r="O107" s="97"/>
      <c r="P107" s="152"/>
      <c r="Q107" s="266" t="str">
        <f t="shared" si="41"/>
        <v/>
      </c>
      <c r="R107" s="267"/>
      <c r="S107" s="268"/>
      <c r="T107" s="268"/>
      <c r="U107" s="268"/>
      <c r="V107" s="245" t="str">
        <f t="shared" si="56"/>
        <v/>
      </c>
      <c r="W107" s="306" t="str">
        <f t="shared" si="54"/>
        <v/>
      </c>
      <c r="X107" s="245" t="str">
        <f t="shared" si="54"/>
        <v/>
      </c>
      <c r="Y107" s="306" t="str">
        <f t="shared" si="54"/>
        <v/>
      </c>
      <c r="Z107" s="245" t="str">
        <f t="shared" si="54"/>
        <v/>
      </c>
      <c r="AA107" s="306" t="str">
        <f t="shared" si="54"/>
        <v/>
      </c>
      <c r="AB107" s="245" t="str">
        <f t="shared" si="54"/>
        <v/>
      </c>
      <c r="AC107" s="306" t="str">
        <f t="shared" si="54"/>
        <v/>
      </c>
      <c r="AD107" s="245" t="str">
        <f t="shared" si="54"/>
        <v/>
      </c>
      <c r="AE107" s="306" t="str">
        <f t="shared" si="54"/>
        <v/>
      </c>
      <c r="AF107" s="245" t="str">
        <f t="shared" si="54"/>
        <v/>
      </c>
      <c r="AG107" s="306" t="str">
        <f t="shared" si="54"/>
        <v/>
      </c>
      <c r="AH107" s="297"/>
      <c r="AI107" s="269" t="str">
        <f t="shared" si="52"/>
        <v/>
      </c>
      <c r="AJ107" s="269" t="str">
        <f t="shared" si="52"/>
        <v/>
      </c>
      <c r="AK107" s="269" t="str">
        <f t="shared" si="52"/>
        <v/>
      </c>
      <c r="AL107" s="269" t="str">
        <f t="shared" si="52"/>
        <v/>
      </c>
      <c r="AM107" s="269" t="str">
        <f t="shared" si="52"/>
        <v/>
      </c>
      <c r="AN107" s="269" t="str">
        <f t="shared" si="52"/>
        <v/>
      </c>
      <c r="AO107" s="269" t="str">
        <f t="shared" si="52"/>
        <v/>
      </c>
      <c r="AP107" s="269" t="str">
        <f t="shared" si="52"/>
        <v/>
      </c>
      <c r="AQ107" s="269" t="str">
        <f t="shared" si="52"/>
        <v/>
      </c>
      <c r="AR107" s="269" t="str">
        <f t="shared" si="52"/>
        <v/>
      </c>
      <c r="AS107" s="269" t="str">
        <f t="shared" si="52"/>
        <v/>
      </c>
      <c r="AT107" s="269" t="str">
        <f t="shared" si="52"/>
        <v/>
      </c>
      <c r="AU107" s="268"/>
      <c r="AV107" s="268"/>
      <c r="AW107" s="239" t="str">
        <f t="shared" si="50"/>
        <v/>
      </c>
      <c r="AX107" s="114" t="str">
        <f>IF(AW107="","",IF(AND(H107="無",I107="有")*OR(①基本情報【名簿入力前に必須入力】!$D$4="幼稚園型認定こども園",①基本情報【名簿入力前に必須入力】!$D$4="保育所型認定こども園",①基本情報【名簿入力前に必須入力】!$D$4="地方裁量型認定こども園"),IF(AY107=4,4,5),AW107))</f>
        <v/>
      </c>
      <c r="AY107" s="239" t="str">
        <f t="shared" si="43"/>
        <v/>
      </c>
      <c r="AZ107" s="239" t="str">
        <f t="shared" si="51"/>
        <v/>
      </c>
      <c r="BA107" s="269" t="str">
        <f t="shared" si="37"/>
        <v/>
      </c>
      <c r="BB107" s="269" t="str">
        <f t="shared" si="37"/>
        <v/>
      </c>
      <c r="BC107" s="269" t="str">
        <f t="shared" si="37"/>
        <v/>
      </c>
      <c r="BD107" s="269" t="str">
        <f t="shared" si="37"/>
        <v/>
      </c>
      <c r="BE107" s="269" t="str">
        <f t="shared" si="37"/>
        <v/>
      </c>
      <c r="BF107" s="269" t="str">
        <f t="shared" si="37"/>
        <v/>
      </c>
      <c r="BG107" s="269" t="str">
        <f t="shared" si="53"/>
        <v/>
      </c>
      <c r="BH107" s="269" t="str">
        <f t="shared" si="53"/>
        <v/>
      </c>
      <c r="BI107" s="269" t="str">
        <f t="shared" si="53"/>
        <v/>
      </c>
      <c r="BJ107" s="269" t="str">
        <f t="shared" si="53"/>
        <v/>
      </c>
      <c r="BK107" s="269" t="str">
        <f t="shared" si="53"/>
        <v/>
      </c>
      <c r="BL107" s="269" t="str">
        <f t="shared" si="53"/>
        <v/>
      </c>
      <c r="BM107" s="175">
        <f t="shared" si="39"/>
        <v>0</v>
      </c>
      <c r="BN107" s="175">
        <f t="shared" si="44"/>
        <v>0</v>
      </c>
      <c r="BO107" s="335">
        <f t="shared" si="45"/>
        <v>0</v>
      </c>
      <c r="BP107" s="174" t="str">
        <f t="shared" si="40"/>
        <v/>
      </c>
      <c r="BQ107" s="174" t="str">
        <f t="shared" si="55"/>
        <v/>
      </c>
      <c r="BR107" s="174" t="str">
        <f t="shared" si="55"/>
        <v/>
      </c>
      <c r="BS107" s="174" t="str">
        <f t="shared" si="55"/>
        <v/>
      </c>
      <c r="BT107" s="174" t="str">
        <f t="shared" si="55"/>
        <v/>
      </c>
      <c r="BU107" s="174" t="str">
        <f t="shared" si="55"/>
        <v/>
      </c>
      <c r="BV107" s="174" t="str">
        <f t="shared" si="55"/>
        <v/>
      </c>
      <c r="BW107" s="174" t="str">
        <f t="shared" si="55"/>
        <v/>
      </c>
      <c r="BX107" s="174" t="str">
        <f t="shared" si="55"/>
        <v/>
      </c>
      <c r="BY107" s="174" t="str">
        <f t="shared" si="55"/>
        <v/>
      </c>
      <c r="BZ107" s="174" t="str">
        <f t="shared" si="55"/>
        <v/>
      </c>
      <c r="CA107" s="174" t="str">
        <f t="shared" si="55"/>
        <v/>
      </c>
      <c r="CB107" s="174" t="str">
        <f t="shared" si="55"/>
        <v/>
      </c>
      <c r="CC107" s="174">
        <f t="shared" si="46"/>
        <v>0</v>
      </c>
    </row>
    <row r="108" spans="1:81" s="174" customFormat="1" ht="23.15" customHeight="1">
      <c r="A108" s="265">
        <v>92</v>
      </c>
      <c r="B108" s="15"/>
      <c r="C108" s="143"/>
      <c r="D108" s="144"/>
      <c r="E108" s="145"/>
      <c r="F108" s="146"/>
      <c r="G108" s="147"/>
      <c r="H108" s="148"/>
      <c r="I108" s="148"/>
      <c r="J108" s="149"/>
      <c r="K108" s="150"/>
      <c r="L108" s="150"/>
      <c r="M108" s="150"/>
      <c r="N108" s="151"/>
      <c r="O108" s="97"/>
      <c r="P108" s="152"/>
      <c r="Q108" s="266" t="str">
        <f t="shared" si="41"/>
        <v/>
      </c>
      <c r="R108" s="267"/>
      <c r="S108" s="268"/>
      <c r="T108" s="268"/>
      <c r="U108" s="268"/>
      <c r="V108" s="245" t="str">
        <f t="shared" si="56"/>
        <v/>
      </c>
      <c r="W108" s="306" t="str">
        <f t="shared" si="54"/>
        <v/>
      </c>
      <c r="X108" s="245" t="str">
        <f t="shared" si="54"/>
        <v/>
      </c>
      <c r="Y108" s="306" t="str">
        <f t="shared" si="54"/>
        <v/>
      </c>
      <c r="Z108" s="245" t="str">
        <f t="shared" si="54"/>
        <v/>
      </c>
      <c r="AA108" s="306" t="str">
        <f t="shared" si="54"/>
        <v/>
      </c>
      <c r="AB108" s="245" t="str">
        <f t="shared" si="54"/>
        <v/>
      </c>
      <c r="AC108" s="306" t="str">
        <f t="shared" si="54"/>
        <v/>
      </c>
      <c r="AD108" s="245" t="str">
        <f t="shared" si="54"/>
        <v/>
      </c>
      <c r="AE108" s="306" t="str">
        <f t="shared" si="54"/>
        <v/>
      </c>
      <c r="AF108" s="245" t="str">
        <f t="shared" si="54"/>
        <v/>
      </c>
      <c r="AG108" s="306" t="str">
        <f t="shared" si="54"/>
        <v/>
      </c>
      <c r="AH108" s="297"/>
      <c r="AI108" s="269" t="str">
        <f t="shared" si="52"/>
        <v/>
      </c>
      <c r="AJ108" s="269" t="str">
        <f t="shared" si="52"/>
        <v/>
      </c>
      <c r="AK108" s="269" t="str">
        <f t="shared" si="52"/>
        <v/>
      </c>
      <c r="AL108" s="269" t="str">
        <f t="shared" si="52"/>
        <v/>
      </c>
      <c r="AM108" s="269" t="str">
        <f t="shared" si="52"/>
        <v/>
      </c>
      <c r="AN108" s="269" t="str">
        <f t="shared" si="52"/>
        <v/>
      </c>
      <c r="AO108" s="269" t="str">
        <f t="shared" si="52"/>
        <v/>
      </c>
      <c r="AP108" s="269" t="str">
        <f t="shared" si="52"/>
        <v/>
      </c>
      <c r="AQ108" s="269" t="str">
        <f t="shared" si="52"/>
        <v/>
      </c>
      <c r="AR108" s="269" t="str">
        <f t="shared" si="52"/>
        <v/>
      </c>
      <c r="AS108" s="269" t="str">
        <f t="shared" si="52"/>
        <v/>
      </c>
      <c r="AT108" s="269" t="str">
        <f t="shared" si="52"/>
        <v/>
      </c>
      <c r="AU108" s="268"/>
      <c r="AV108" s="268"/>
      <c r="AW108" s="239" t="str">
        <f t="shared" si="50"/>
        <v/>
      </c>
      <c r="AX108" s="114" t="str">
        <f>IF(AW108="","",IF(AND(H108="無",I108="有")*OR(①基本情報【名簿入力前に必須入力】!$D$4="幼稚園型認定こども園",①基本情報【名簿入力前に必須入力】!$D$4="保育所型認定こども園",①基本情報【名簿入力前に必須入力】!$D$4="地方裁量型認定こども園"),IF(AY108=4,4,5),AW108))</f>
        <v/>
      </c>
      <c r="AY108" s="239" t="str">
        <f t="shared" si="43"/>
        <v/>
      </c>
      <c r="AZ108" s="239" t="str">
        <f t="shared" si="51"/>
        <v/>
      </c>
      <c r="BA108" s="269" t="str">
        <f t="shared" si="37"/>
        <v/>
      </c>
      <c r="BB108" s="269" t="str">
        <f t="shared" si="37"/>
        <v/>
      </c>
      <c r="BC108" s="269" t="str">
        <f t="shared" si="37"/>
        <v/>
      </c>
      <c r="BD108" s="269" t="str">
        <f t="shared" si="37"/>
        <v/>
      </c>
      <c r="BE108" s="269" t="str">
        <f t="shared" si="37"/>
        <v/>
      </c>
      <c r="BF108" s="269" t="str">
        <f t="shared" si="37"/>
        <v/>
      </c>
      <c r="BG108" s="269" t="str">
        <f t="shared" si="53"/>
        <v/>
      </c>
      <c r="BH108" s="269" t="str">
        <f t="shared" si="53"/>
        <v/>
      </c>
      <c r="BI108" s="269" t="str">
        <f t="shared" si="53"/>
        <v/>
      </c>
      <c r="BJ108" s="269" t="str">
        <f t="shared" si="53"/>
        <v/>
      </c>
      <c r="BK108" s="269" t="str">
        <f t="shared" si="53"/>
        <v/>
      </c>
      <c r="BL108" s="269" t="str">
        <f t="shared" si="53"/>
        <v/>
      </c>
      <c r="BM108" s="175">
        <f t="shared" si="39"/>
        <v>0</v>
      </c>
      <c r="BN108" s="175">
        <f t="shared" si="44"/>
        <v>0</v>
      </c>
      <c r="BO108" s="335">
        <f t="shared" si="45"/>
        <v>0</v>
      </c>
      <c r="BP108" s="174" t="str">
        <f t="shared" si="40"/>
        <v/>
      </c>
      <c r="BQ108" s="174" t="str">
        <f t="shared" si="55"/>
        <v/>
      </c>
      <c r="BR108" s="174" t="str">
        <f t="shared" si="55"/>
        <v/>
      </c>
      <c r="BS108" s="174" t="str">
        <f t="shared" si="55"/>
        <v/>
      </c>
      <c r="BT108" s="174" t="str">
        <f t="shared" si="55"/>
        <v/>
      </c>
      <c r="BU108" s="174" t="str">
        <f t="shared" si="55"/>
        <v/>
      </c>
      <c r="BV108" s="174" t="str">
        <f t="shared" si="55"/>
        <v/>
      </c>
      <c r="BW108" s="174" t="str">
        <f t="shared" si="55"/>
        <v/>
      </c>
      <c r="BX108" s="174" t="str">
        <f t="shared" si="55"/>
        <v/>
      </c>
      <c r="BY108" s="174" t="str">
        <f t="shared" si="55"/>
        <v/>
      </c>
      <c r="BZ108" s="174" t="str">
        <f t="shared" si="55"/>
        <v/>
      </c>
      <c r="CA108" s="174" t="str">
        <f t="shared" si="55"/>
        <v/>
      </c>
      <c r="CB108" s="174" t="str">
        <f t="shared" si="55"/>
        <v/>
      </c>
      <c r="CC108" s="174">
        <f t="shared" si="46"/>
        <v>0</v>
      </c>
    </row>
    <row r="109" spans="1:81" s="174" customFormat="1" ht="23.15" customHeight="1">
      <c r="A109" s="265">
        <v>93</v>
      </c>
      <c r="B109" s="15"/>
      <c r="C109" s="143"/>
      <c r="D109" s="144"/>
      <c r="E109" s="145"/>
      <c r="F109" s="146"/>
      <c r="G109" s="147"/>
      <c r="H109" s="148"/>
      <c r="I109" s="148"/>
      <c r="J109" s="149"/>
      <c r="K109" s="150"/>
      <c r="L109" s="150"/>
      <c r="M109" s="150"/>
      <c r="N109" s="151"/>
      <c r="O109" s="97"/>
      <c r="P109" s="152"/>
      <c r="Q109" s="266" t="str">
        <f t="shared" si="41"/>
        <v/>
      </c>
      <c r="R109" s="267"/>
      <c r="S109" s="268"/>
      <c r="T109" s="268"/>
      <c r="U109" s="268"/>
      <c r="V109" s="245" t="str">
        <f t="shared" si="56"/>
        <v/>
      </c>
      <c r="W109" s="306" t="str">
        <f t="shared" si="54"/>
        <v/>
      </c>
      <c r="X109" s="245" t="str">
        <f t="shared" si="54"/>
        <v/>
      </c>
      <c r="Y109" s="306" t="str">
        <f t="shared" si="54"/>
        <v/>
      </c>
      <c r="Z109" s="245" t="str">
        <f t="shared" si="54"/>
        <v/>
      </c>
      <c r="AA109" s="306" t="str">
        <f t="shared" si="54"/>
        <v/>
      </c>
      <c r="AB109" s="245" t="str">
        <f t="shared" si="54"/>
        <v/>
      </c>
      <c r="AC109" s="306" t="str">
        <f t="shared" si="54"/>
        <v/>
      </c>
      <c r="AD109" s="245" t="str">
        <f t="shared" si="54"/>
        <v/>
      </c>
      <c r="AE109" s="306" t="str">
        <f t="shared" si="54"/>
        <v/>
      </c>
      <c r="AF109" s="245" t="str">
        <f t="shared" si="54"/>
        <v/>
      </c>
      <c r="AG109" s="306" t="str">
        <f t="shared" si="54"/>
        <v/>
      </c>
      <c r="AH109" s="297"/>
      <c r="AI109" s="269" t="str">
        <f t="shared" si="52"/>
        <v/>
      </c>
      <c r="AJ109" s="269" t="str">
        <f t="shared" si="52"/>
        <v/>
      </c>
      <c r="AK109" s="269" t="str">
        <f t="shared" si="52"/>
        <v/>
      </c>
      <c r="AL109" s="269" t="str">
        <f t="shared" si="52"/>
        <v/>
      </c>
      <c r="AM109" s="269" t="str">
        <f t="shared" si="52"/>
        <v/>
      </c>
      <c r="AN109" s="269" t="str">
        <f t="shared" si="52"/>
        <v/>
      </c>
      <c r="AO109" s="269" t="str">
        <f t="shared" si="52"/>
        <v/>
      </c>
      <c r="AP109" s="269" t="str">
        <f t="shared" si="52"/>
        <v/>
      </c>
      <c r="AQ109" s="269" t="str">
        <f t="shared" si="52"/>
        <v/>
      </c>
      <c r="AR109" s="269" t="str">
        <f t="shared" si="52"/>
        <v/>
      </c>
      <c r="AS109" s="269" t="str">
        <f t="shared" si="52"/>
        <v/>
      </c>
      <c r="AT109" s="269" t="str">
        <f t="shared" si="52"/>
        <v/>
      </c>
      <c r="AU109" s="268"/>
      <c r="AV109" s="268"/>
      <c r="AW109" s="239" t="str">
        <f t="shared" si="50"/>
        <v/>
      </c>
      <c r="AX109" s="114" t="str">
        <f>IF(AW109="","",IF(AND(H109="無",I109="有")*OR(①基本情報【名簿入力前に必須入力】!$D$4="幼稚園型認定こども園",①基本情報【名簿入力前に必須入力】!$D$4="保育所型認定こども園",①基本情報【名簿入力前に必須入力】!$D$4="地方裁量型認定こども園"),IF(AY109=4,4,5),AW109))</f>
        <v/>
      </c>
      <c r="AY109" s="239" t="str">
        <f t="shared" si="43"/>
        <v/>
      </c>
      <c r="AZ109" s="239" t="str">
        <f t="shared" si="51"/>
        <v/>
      </c>
      <c r="BA109" s="269" t="str">
        <f t="shared" si="37"/>
        <v/>
      </c>
      <c r="BB109" s="269" t="str">
        <f t="shared" si="37"/>
        <v/>
      </c>
      <c r="BC109" s="269" t="str">
        <f t="shared" si="37"/>
        <v/>
      </c>
      <c r="BD109" s="269" t="str">
        <f t="shared" si="37"/>
        <v/>
      </c>
      <c r="BE109" s="269" t="str">
        <f t="shared" si="37"/>
        <v/>
      </c>
      <c r="BF109" s="269" t="str">
        <f t="shared" si="37"/>
        <v/>
      </c>
      <c r="BG109" s="269" t="str">
        <f t="shared" si="53"/>
        <v/>
      </c>
      <c r="BH109" s="269" t="str">
        <f t="shared" si="53"/>
        <v/>
      </c>
      <c r="BI109" s="269" t="str">
        <f t="shared" si="53"/>
        <v/>
      </c>
      <c r="BJ109" s="269" t="str">
        <f t="shared" si="53"/>
        <v/>
      </c>
      <c r="BK109" s="269" t="str">
        <f t="shared" si="53"/>
        <v/>
      </c>
      <c r="BL109" s="269" t="str">
        <f t="shared" si="53"/>
        <v/>
      </c>
      <c r="BM109" s="175">
        <f t="shared" si="39"/>
        <v>0</v>
      </c>
      <c r="BN109" s="175">
        <f t="shared" si="44"/>
        <v>0</v>
      </c>
      <c r="BO109" s="335">
        <f t="shared" si="45"/>
        <v>0</v>
      </c>
      <c r="BP109" s="174" t="str">
        <f t="shared" si="40"/>
        <v/>
      </c>
      <c r="BQ109" s="174" t="str">
        <f t="shared" si="55"/>
        <v/>
      </c>
      <c r="BR109" s="174" t="str">
        <f t="shared" si="55"/>
        <v/>
      </c>
      <c r="BS109" s="174" t="str">
        <f t="shared" si="55"/>
        <v/>
      </c>
      <c r="BT109" s="174" t="str">
        <f t="shared" si="55"/>
        <v/>
      </c>
      <c r="BU109" s="174" t="str">
        <f t="shared" si="55"/>
        <v/>
      </c>
      <c r="BV109" s="174" t="str">
        <f t="shared" si="55"/>
        <v/>
      </c>
      <c r="BW109" s="174" t="str">
        <f t="shared" si="55"/>
        <v/>
      </c>
      <c r="BX109" s="174" t="str">
        <f t="shared" si="55"/>
        <v/>
      </c>
      <c r="BY109" s="174" t="str">
        <f t="shared" si="55"/>
        <v/>
      </c>
      <c r="BZ109" s="174" t="str">
        <f t="shared" si="55"/>
        <v/>
      </c>
      <c r="CA109" s="174" t="str">
        <f t="shared" si="55"/>
        <v/>
      </c>
      <c r="CB109" s="174" t="str">
        <f t="shared" si="55"/>
        <v/>
      </c>
      <c r="CC109" s="174">
        <f t="shared" si="46"/>
        <v>0</v>
      </c>
    </row>
    <row r="110" spans="1:81" s="174" customFormat="1" ht="23.15" customHeight="1">
      <c r="A110" s="265">
        <v>94</v>
      </c>
      <c r="B110" s="15"/>
      <c r="C110" s="143"/>
      <c r="D110" s="144"/>
      <c r="E110" s="145"/>
      <c r="F110" s="146"/>
      <c r="G110" s="147"/>
      <c r="H110" s="148"/>
      <c r="I110" s="148"/>
      <c r="J110" s="149"/>
      <c r="K110" s="150"/>
      <c r="L110" s="150"/>
      <c r="M110" s="150"/>
      <c r="N110" s="151"/>
      <c r="O110" s="97"/>
      <c r="P110" s="152"/>
      <c r="Q110" s="266" t="str">
        <f t="shared" si="41"/>
        <v/>
      </c>
      <c r="R110" s="267"/>
      <c r="S110" s="268"/>
      <c r="T110" s="268"/>
      <c r="U110" s="268"/>
      <c r="V110" s="245" t="str">
        <f t="shared" si="56"/>
        <v/>
      </c>
      <c r="W110" s="306" t="str">
        <f t="shared" si="54"/>
        <v/>
      </c>
      <c r="X110" s="245" t="str">
        <f t="shared" si="54"/>
        <v/>
      </c>
      <c r="Y110" s="306" t="str">
        <f t="shared" si="54"/>
        <v/>
      </c>
      <c r="Z110" s="245" t="str">
        <f t="shared" si="54"/>
        <v/>
      </c>
      <c r="AA110" s="306" t="str">
        <f t="shared" si="54"/>
        <v/>
      </c>
      <c r="AB110" s="245" t="str">
        <f t="shared" si="54"/>
        <v/>
      </c>
      <c r="AC110" s="306" t="str">
        <f t="shared" si="54"/>
        <v/>
      </c>
      <c r="AD110" s="245" t="str">
        <f t="shared" si="54"/>
        <v/>
      </c>
      <c r="AE110" s="306" t="str">
        <f t="shared" si="54"/>
        <v/>
      </c>
      <c r="AF110" s="245" t="str">
        <f t="shared" si="54"/>
        <v/>
      </c>
      <c r="AG110" s="306" t="str">
        <f t="shared" si="54"/>
        <v/>
      </c>
      <c r="AH110" s="297"/>
      <c r="AI110" s="269" t="str">
        <f t="shared" si="52"/>
        <v/>
      </c>
      <c r="AJ110" s="269" t="str">
        <f t="shared" si="52"/>
        <v/>
      </c>
      <c r="AK110" s="269" t="str">
        <f t="shared" si="52"/>
        <v/>
      </c>
      <c r="AL110" s="269" t="str">
        <f t="shared" si="52"/>
        <v/>
      </c>
      <c r="AM110" s="269" t="str">
        <f t="shared" si="52"/>
        <v/>
      </c>
      <c r="AN110" s="269" t="str">
        <f t="shared" si="52"/>
        <v/>
      </c>
      <c r="AO110" s="269" t="str">
        <f t="shared" si="52"/>
        <v/>
      </c>
      <c r="AP110" s="269" t="str">
        <f t="shared" si="52"/>
        <v/>
      </c>
      <c r="AQ110" s="269" t="str">
        <f t="shared" si="52"/>
        <v/>
      </c>
      <c r="AR110" s="269" t="str">
        <f t="shared" si="52"/>
        <v/>
      </c>
      <c r="AS110" s="269" t="str">
        <f t="shared" si="52"/>
        <v/>
      </c>
      <c r="AT110" s="269" t="str">
        <f t="shared" si="52"/>
        <v/>
      </c>
      <c r="AU110" s="268"/>
      <c r="AV110" s="268"/>
      <c r="AW110" s="239" t="str">
        <f t="shared" si="50"/>
        <v/>
      </c>
      <c r="AX110" s="114" t="str">
        <f>IF(AW110="","",IF(AND(H110="無",I110="有")*OR(①基本情報【名簿入力前に必須入力】!$D$4="幼稚園型認定こども園",①基本情報【名簿入力前に必須入力】!$D$4="保育所型認定こども園",①基本情報【名簿入力前に必須入力】!$D$4="地方裁量型認定こども園"),IF(AY110=4,4,5),AW110))</f>
        <v/>
      </c>
      <c r="AY110" s="239" t="str">
        <f t="shared" si="43"/>
        <v/>
      </c>
      <c r="AZ110" s="239" t="str">
        <f t="shared" si="51"/>
        <v/>
      </c>
      <c r="BA110" s="269" t="str">
        <f t="shared" si="37"/>
        <v/>
      </c>
      <c r="BB110" s="269" t="str">
        <f t="shared" si="37"/>
        <v/>
      </c>
      <c r="BC110" s="269" t="str">
        <f t="shared" si="37"/>
        <v/>
      </c>
      <c r="BD110" s="269" t="str">
        <f t="shared" si="37"/>
        <v/>
      </c>
      <c r="BE110" s="269" t="str">
        <f t="shared" si="37"/>
        <v/>
      </c>
      <c r="BF110" s="269" t="str">
        <f t="shared" si="37"/>
        <v/>
      </c>
      <c r="BG110" s="269" t="str">
        <f t="shared" si="53"/>
        <v/>
      </c>
      <c r="BH110" s="269" t="str">
        <f t="shared" si="53"/>
        <v/>
      </c>
      <c r="BI110" s="269" t="str">
        <f t="shared" si="53"/>
        <v/>
      </c>
      <c r="BJ110" s="269" t="str">
        <f t="shared" si="53"/>
        <v/>
      </c>
      <c r="BK110" s="269" t="str">
        <f t="shared" si="53"/>
        <v/>
      </c>
      <c r="BL110" s="269" t="str">
        <f t="shared" si="53"/>
        <v/>
      </c>
      <c r="BM110" s="175">
        <f t="shared" si="39"/>
        <v>0</v>
      </c>
      <c r="BN110" s="175">
        <f t="shared" si="44"/>
        <v>0</v>
      </c>
      <c r="BO110" s="335">
        <f t="shared" si="45"/>
        <v>0</v>
      </c>
      <c r="BP110" s="174" t="str">
        <f t="shared" si="40"/>
        <v/>
      </c>
      <c r="BQ110" s="174" t="str">
        <f t="shared" si="55"/>
        <v/>
      </c>
      <c r="BR110" s="174" t="str">
        <f t="shared" si="55"/>
        <v/>
      </c>
      <c r="BS110" s="174" t="str">
        <f t="shared" si="55"/>
        <v/>
      </c>
      <c r="BT110" s="174" t="str">
        <f t="shared" si="55"/>
        <v/>
      </c>
      <c r="BU110" s="174" t="str">
        <f t="shared" si="55"/>
        <v/>
      </c>
      <c r="BV110" s="174" t="str">
        <f t="shared" si="55"/>
        <v/>
      </c>
      <c r="BW110" s="174" t="str">
        <f t="shared" si="55"/>
        <v/>
      </c>
      <c r="BX110" s="174" t="str">
        <f t="shared" si="55"/>
        <v/>
      </c>
      <c r="BY110" s="174" t="str">
        <f t="shared" si="55"/>
        <v/>
      </c>
      <c r="BZ110" s="174" t="str">
        <f t="shared" si="55"/>
        <v/>
      </c>
      <c r="CA110" s="174" t="str">
        <f t="shared" si="55"/>
        <v/>
      </c>
      <c r="CB110" s="174" t="str">
        <f t="shared" si="55"/>
        <v/>
      </c>
      <c r="CC110" s="174">
        <f t="shared" si="46"/>
        <v>0</v>
      </c>
    </row>
    <row r="111" spans="1:81" s="174" customFormat="1" ht="23.15" customHeight="1">
      <c r="A111" s="265">
        <v>95</v>
      </c>
      <c r="B111" s="15"/>
      <c r="C111" s="143"/>
      <c r="D111" s="144"/>
      <c r="E111" s="145"/>
      <c r="F111" s="146"/>
      <c r="G111" s="147"/>
      <c r="H111" s="148"/>
      <c r="I111" s="148"/>
      <c r="J111" s="149"/>
      <c r="K111" s="150"/>
      <c r="L111" s="150"/>
      <c r="M111" s="150"/>
      <c r="N111" s="151"/>
      <c r="O111" s="97"/>
      <c r="P111" s="152"/>
      <c r="Q111" s="266" t="str">
        <f t="shared" si="41"/>
        <v/>
      </c>
      <c r="R111" s="267"/>
      <c r="S111" s="268"/>
      <c r="T111" s="268"/>
      <c r="U111" s="268"/>
      <c r="V111" s="245" t="str">
        <f t="shared" si="56"/>
        <v/>
      </c>
      <c r="W111" s="306" t="str">
        <f t="shared" si="54"/>
        <v/>
      </c>
      <c r="X111" s="245" t="str">
        <f t="shared" si="54"/>
        <v/>
      </c>
      <c r="Y111" s="306" t="str">
        <f t="shared" si="54"/>
        <v/>
      </c>
      <c r="Z111" s="245" t="str">
        <f t="shared" si="54"/>
        <v/>
      </c>
      <c r="AA111" s="306" t="str">
        <f t="shared" si="54"/>
        <v/>
      </c>
      <c r="AB111" s="245" t="str">
        <f t="shared" si="54"/>
        <v/>
      </c>
      <c r="AC111" s="306" t="str">
        <f t="shared" si="54"/>
        <v/>
      </c>
      <c r="AD111" s="245" t="str">
        <f t="shared" si="54"/>
        <v/>
      </c>
      <c r="AE111" s="306" t="str">
        <f t="shared" si="54"/>
        <v/>
      </c>
      <c r="AF111" s="245" t="str">
        <f t="shared" si="54"/>
        <v/>
      </c>
      <c r="AG111" s="306" t="str">
        <f t="shared" si="54"/>
        <v/>
      </c>
      <c r="AH111" s="297"/>
      <c r="AI111" s="269" t="str">
        <f t="shared" si="52"/>
        <v/>
      </c>
      <c r="AJ111" s="269" t="str">
        <f t="shared" si="52"/>
        <v/>
      </c>
      <c r="AK111" s="269" t="str">
        <f t="shared" si="52"/>
        <v/>
      </c>
      <c r="AL111" s="269" t="str">
        <f t="shared" si="52"/>
        <v/>
      </c>
      <c r="AM111" s="269" t="str">
        <f t="shared" si="52"/>
        <v/>
      </c>
      <c r="AN111" s="269" t="str">
        <f t="shared" si="52"/>
        <v/>
      </c>
      <c r="AO111" s="269" t="str">
        <f t="shared" si="52"/>
        <v/>
      </c>
      <c r="AP111" s="269" t="str">
        <f t="shared" si="52"/>
        <v/>
      </c>
      <c r="AQ111" s="269" t="str">
        <f t="shared" si="52"/>
        <v/>
      </c>
      <c r="AR111" s="269" t="str">
        <f t="shared" si="52"/>
        <v/>
      </c>
      <c r="AS111" s="269" t="str">
        <f t="shared" si="52"/>
        <v/>
      </c>
      <c r="AT111" s="269" t="str">
        <f t="shared" si="52"/>
        <v/>
      </c>
      <c r="AU111" s="268"/>
      <c r="AV111" s="268"/>
      <c r="AW111" s="239" t="str">
        <f t="shared" si="50"/>
        <v/>
      </c>
      <c r="AX111" s="114" t="str">
        <f>IF(AW111="","",IF(AND(H111="無",I111="有")*OR(①基本情報【名簿入力前に必須入力】!$D$4="幼稚園型認定こども園",①基本情報【名簿入力前に必須入力】!$D$4="保育所型認定こども園",①基本情報【名簿入力前に必須入力】!$D$4="地方裁量型認定こども園"),IF(AY111=4,4,5),AW111))</f>
        <v/>
      </c>
      <c r="AY111" s="239" t="str">
        <f t="shared" si="43"/>
        <v/>
      </c>
      <c r="AZ111" s="239" t="str">
        <f t="shared" si="51"/>
        <v/>
      </c>
      <c r="BA111" s="269" t="str">
        <f t="shared" si="37"/>
        <v/>
      </c>
      <c r="BB111" s="269" t="str">
        <f t="shared" si="37"/>
        <v/>
      </c>
      <c r="BC111" s="269" t="str">
        <f t="shared" si="37"/>
        <v/>
      </c>
      <c r="BD111" s="269" t="str">
        <f t="shared" si="37"/>
        <v/>
      </c>
      <c r="BE111" s="269" t="str">
        <f t="shared" si="37"/>
        <v/>
      </c>
      <c r="BF111" s="269" t="str">
        <f t="shared" si="37"/>
        <v/>
      </c>
      <c r="BG111" s="269" t="str">
        <f t="shared" si="53"/>
        <v/>
      </c>
      <c r="BH111" s="269" t="str">
        <f t="shared" si="53"/>
        <v/>
      </c>
      <c r="BI111" s="269" t="str">
        <f t="shared" si="53"/>
        <v/>
      </c>
      <c r="BJ111" s="269" t="str">
        <f t="shared" si="53"/>
        <v/>
      </c>
      <c r="BK111" s="269" t="str">
        <f t="shared" si="53"/>
        <v/>
      </c>
      <c r="BL111" s="269" t="str">
        <f t="shared" si="53"/>
        <v/>
      </c>
      <c r="BM111" s="175">
        <f t="shared" si="39"/>
        <v>0</v>
      </c>
      <c r="BN111" s="175">
        <f t="shared" si="44"/>
        <v>0</v>
      </c>
      <c r="BO111" s="335">
        <f t="shared" si="45"/>
        <v>0</v>
      </c>
      <c r="BP111" s="174" t="str">
        <f t="shared" si="40"/>
        <v/>
      </c>
      <c r="BQ111" s="174" t="str">
        <f t="shared" si="55"/>
        <v/>
      </c>
      <c r="BR111" s="174" t="str">
        <f t="shared" si="55"/>
        <v/>
      </c>
      <c r="BS111" s="174" t="str">
        <f t="shared" si="55"/>
        <v/>
      </c>
      <c r="BT111" s="174" t="str">
        <f t="shared" si="55"/>
        <v/>
      </c>
      <c r="BU111" s="174" t="str">
        <f t="shared" si="55"/>
        <v/>
      </c>
      <c r="BV111" s="174" t="str">
        <f t="shared" si="55"/>
        <v/>
      </c>
      <c r="BW111" s="174" t="str">
        <f t="shared" si="55"/>
        <v/>
      </c>
      <c r="BX111" s="174" t="str">
        <f t="shared" si="55"/>
        <v/>
      </c>
      <c r="BY111" s="174" t="str">
        <f t="shared" si="55"/>
        <v/>
      </c>
      <c r="BZ111" s="174" t="str">
        <f t="shared" si="55"/>
        <v/>
      </c>
      <c r="CA111" s="174" t="str">
        <f t="shared" si="55"/>
        <v/>
      </c>
      <c r="CB111" s="174" t="str">
        <f t="shared" si="55"/>
        <v/>
      </c>
      <c r="CC111" s="174">
        <f t="shared" si="46"/>
        <v>0</v>
      </c>
    </row>
    <row r="112" spans="1:81" s="174" customFormat="1" ht="23.15" customHeight="1">
      <c r="A112" s="265">
        <v>96</v>
      </c>
      <c r="B112" s="15"/>
      <c r="C112" s="143"/>
      <c r="D112" s="144"/>
      <c r="E112" s="145"/>
      <c r="F112" s="146"/>
      <c r="G112" s="147"/>
      <c r="H112" s="148"/>
      <c r="I112" s="148"/>
      <c r="J112" s="149"/>
      <c r="K112" s="150"/>
      <c r="L112" s="150"/>
      <c r="M112" s="150"/>
      <c r="N112" s="151"/>
      <c r="O112" s="97"/>
      <c r="P112" s="152"/>
      <c r="Q112" s="266" t="str">
        <f t="shared" si="41"/>
        <v/>
      </c>
      <c r="R112" s="267"/>
      <c r="S112" s="268"/>
      <c r="T112" s="268"/>
      <c r="U112" s="268"/>
      <c r="V112" s="245" t="str">
        <f t="shared" si="56"/>
        <v/>
      </c>
      <c r="W112" s="306" t="str">
        <f t="shared" si="54"/>
        <v/>
      </c>
      <c r="X112" s="245" t="str">
        <f t="shared" si="54"/>
        <v/>
      </c>
      <c r="Y112" s="306" t="str">
        <f t="shared" si="54"/>
        <v/>
      </c>
      <c r="Z112" s="245" t="str">
        <f t="shared" si="54"/>
        <v/>
      </c>
      <c r="AA112" s="306" t="str">
        <f t="shared" si="54"/>
        <v/>
      </c>
      <c r="AB112" s="245" t="str">
        <f t="shared" si="54"/>
        <v/>
      </c>
      <c r="AC112" s="306" t="str">
        <f t="shared" si="54"/>
        <v/>
      </c>
      <c r="AD112" s="245" t="str">
        <f t="shared" si="54"/>
        <v/>
      </c>
      <c r="AE112" s="306" t="str">
        <f t="shared" si="54"/>
        <v/>
      </c>
      <c r="AF112" s="245" t="str">
        <f t="shared" si="54"/>
        <v/>
      </c>
      <c r="AG112" s="306" t="str">
        <f t="shared" si="54"/>
        <v/>
      </c>
      <c r="AH112" s="297"/>
      <c r="AI112" s="269" t="str">
        <f t="shared" si="52"/>
        <v/>
      </c>
      <c r="AJ112" s="269" t="str">
        <f t="shared" si="52"/>
        <v/>
      </c>
      <c r="AK112" s="269" t="str">
        <f t="shared" si="52"/>
        <v/>
      </c>
      <c r="AL112" s="269" t="str">
        <f t="shared" si="52"/>
        <v/>
      </c>
      <c r="AM112" s="269" t="str">
        <f t="shared" si="52"/>
        <v/>
      </c>
      <c r="AN112" s="269" t="str">
        <f t="shared" si="52"/>
        <v/>
      </c>
      <c r="AO112" s="269" t="str">
        <f t="shared" si="52"/>
        <v/>
      </c>
      <c r="AP112" s="269" t="str">
        <f t="shared" si="52"/>
        <v/>
      </c>
      <c r="AQ112" s="269" t="str">
        <f t="shared" si="52"/>
        <v/>
      </c>
      <c r="AR112" s="269" t="str">
        <f t="shared" si="52"/>
        <v/>
      </c>
      <c r="AS112" s="269" t="str">
        <f t="shared" si="52"/>
        <v/>
      </c>
      <c r="AT112" s="269" t="str">
        <f t="shared" si="52"/>
        <v/>
      </c>
      <c r="AU112" s="268"/>
      <c r="AV112" s="268"/>
      <c r="AW112" s="239" t="str">
        <f t="shared" si="50"/>
        <v/>
      </c>
      <c r="AX112" s="114" t="str">
        <f>IF(AW112="","",IF(AND(H112="無",I112="有")*OR(①基本情報【名簿入力前に必須入力】!$D$4="幼稚園型認定こども園",①基本情報【名簿入力前に必須入力】!$D$4="保育所型認定こども園",①基本情報【名簿入力前に必須入力】!$D$4="地方裁量型認定こども園"),IF(AY112=4,4,5),AW112))</f>
        <v/>
      </c>
      <c r="AY112" s="239" t="str">
        <f t="shared" si="43"/>
        <v/>
      </c>
      <c r="AZ112" s="239" t="str">
        <f t="shared" si="51"/>
        <v/>
      </c>
      <c r="BA112" s="269" t="str">
        <f t="shared" si="37"/>
        <v/>
      </c>
      <c r="BB112" s="269" t="str">
        <f t="shared" si="37"/>
        <v/>
      </c>
      <c r="BC112" s="269" t="str">
        <f t="shared" si="37"/>
        <v/>
      </c>
      <c r="BD112" s="269" t="str">
        <f t="shared" si="37"/>
        <v/>
      </c>
      <c r="BE112" s="269" t="str">
        <f t="shared" si="37"/>
        <v/>
      </c>
      <c r="BF112" s="269" t="str">
        <f t="shared" si="37"/>
        <v/>
      </c>
      <c r="BG112" s="269" t="str">
        <f t="shared" si="53"/>
        <v/>
      </c>
      <c r="BH112" s="269" t="str">
        <f t="shared" si="53"/>
        <v/>
      </c>
      <c r="BI112" s="269" t="str">
        <f t="shared" si="53"/>
        <v/>
      </c>
      <c r="BJ112" s="269" t="str">
        <f t="shared" si="53"/>
        <v/>
      </c>
      <c r="BK112" s="269" t="str">
        <f t="shared" si="53"/>
        <v/>
      </c>
      <c r="BL112" s="269" t="str">
        <f t="shared" si="53"/>
        <v/>
      </c>
      <c r="BM112" s="175">
        <f t="shared" si="39"/>
        <v>0</v>
      </c>
      <c r="BN112" s="175">
        <f t="shared" si="44"/>
        <v>0</v>
      </c>
      <c r="BO112" s="335">
        <f t="shared" si="45"/>
        <v>0</v>
      </c>
      <c r="BP112" s="174" t="str">
        <f t="shared" si="40"/>
        <v/>
      </c>
      <c r="BQ112" s="174" t="str">
        <f t="shared" si="55"/>
        <v/>
      </c>
      <c r="BR112" s="174" t="str">
        <f t="shared" si="55"/>
        <v/>
      </c>
      <c r="BS112" s="174" t="str">
        <f t="shared" si="55"/>
        <v/>
      </c>
      <c r="BT112" s="174" t="str">
        <f t="shared" si="55"/>
        <v/>
      </c>
      <c r="BU112" s="174" t="str">
        <f t="shared" si="55"/>
        <v/>
      </c>
      <c r="BV112" s="174" t="str">
        <f t="shared" si="55"/>
        <v/>
      </c>
      <c r="BW112" s="174" t="str">
        <f t="shared" si="55"/>
        <v/>
      </c>
      <c r="BX112" s="174" t="str">
        <f t="shared" si="55"/>
        <v/>
      </c>
      <c r="BY112" s="174" t="str">
        <f t="shared" si="55"/>
        <v/>
      </c>
      <c r="BZ112" s="174" t="str">
        <f t="shared" si="55"/>
        <v/>
      </c>
      <c r="CA112" s="174" t="str">
        <f t="shared" si="55"/>
        <v/>
      </c>
      <c r="CB112" s="174" t="str">
        <f t="shared" si="55"/>
        <v/>
      </c>
      <c r="CC112" s="174">
        <f t="shared" si="46"/>
        <v>0</v>
      </c>
    </row>
    <row r="113" spans="1:81" s="174" customFormat="1" ht="23.15" customHeight="1">
      <c r="A113" s="265">
        <v>97</v>
      </c>
      <c r="B113" s="15"/>
      <c r="C113" s="143"/>
      <c r="D113" s="144"/>
      <c r="E113" s="145"/>
      <c r="F113" s="146"/>
      <c r="G113" s="147"/>
      <c r="H113" s="148"/>
      <c r="I113" s="148"/>
      <c r="J113" s="149"/>
      <c r="K113" s="150"/>
      <c r="L113" s="150"/>
      <c r="M113" s="150"/>
      <c r="N113" s="151"/>
      <c r="O113" s="97"/>
      <c r="P113" s="152"/>
      <c r="Q113" s="266" t="str">
        <f t="shared" si="41"/>
        <v/>
      </c>
      <c r="R113" s="267"/>
      <c r="S113" s="268"/>
      <c r="T113" s="268"/>
      <c r="U113" s="268"/>
      <c r="V113" s="245" t="str">
        <f t="shared" si="56"/>
        <v/>
      </c>
      <c r="W113" s="306" t="str">
        <f t="shared" si="54"/>
        <v/>
      </c>
      <c r="X113" s="245" t="str">
        <f t="shared" si="54"/>
        <v/>
      </c>
      <c r="Y113" s="306" t="str">
        <f t="shared" si="54"/>
        <v/>
      </c>
      <c r="Z113" s="245" t="str">
        <f t="shared" si="54"/>
        <v/>
      </c>
      <c r="AA113" s="306" t="str">
        <f t="shared" si="54"/>
        <v/>
      </c>
      <c r="AB113" s="245" t="str">
        <f t="shared" si="54"/>
        <v/>
      </c>
      <c r="AC113" s="306" t="str">
        <f t="shared" si="54"/>
        <v/>
      </c>
      <c r="AD113" s="245" t="str">
        <f t="shared" si="54"/>
        <v/>
      </c>
      <c r="AE113" s="306" t="str">
        <f t="shared" si="54"/>
        <v/>
      </c>
      <c r="AF113" s="245" t="str">
        <f t="shared" si="54"/>
        <v/>
      </c>
      <c r="AG113" s="306" t="str">
        <f t="shared" si="54"/>
        <v/>
      </c>
      <c r="AH113" s="297"/>
      <c r="AI113" s="269" t="str">
        <f t="shared" si="52"/>
        <v/>
      </c>
      <c r="AJ113" s="269" t="str">
        <f t="shared" si="52"/>
        <v/>
      </c>
      <c r="AK113" s="269" t="str">
        <f t="shared" si="52"/>
        <v/>
      </c>
      <c r="AL113" s="269" t="str">
        <f t="shared" si="52"/>
        <v/>
      </c>
      <c r="AM113" s="269" t="str">
        <f t="shared" si="52"/>
        <v/>
      </c>
      <c r="AN113" s="269" t="str">
        <f t="shared" si="52"/>
        <v/>
      </c>
      <c r="AO113" s="269" t="str">
        <f t="shared" si="52"/>
        <v/>
      </c>
      <c r="AP113" s="269" t="str">
        <f t="shared" si="52"/>
        <v/>
      </c>
      <c r="AQ113" s="269" t="str">
        <f t="shared" si="52"/>
        <v/>
      </c>
      <c r="AR113" s="269" t="str">
        <f t="shared" si="52"/>
        <v/>
      </c>
      <c r="AS113" s="269" t="str">
        <f t="shared" si="52"/>
        <v/>
      </c>
      <c r="AT113" s="269" t="str">
        <f t="shared" si="52"/>
        <v/>
      </c>
      <c r="AU113" s="268"/>
      <c r="AV113" s="268"/>
      <c r="AW113" s="239" t="str">
        <f t="shared" si="50"/>
        <v/>
      </c>
      <c r="AX113" s="114" t="str">
        <f>IF(AW113="","",IF(AND(H113="無",I113="有")*OR(①基本情報【名簿入力前に必須入力】!$D$4="幼稚園型認定こども園",①基本情報【名簿入力前に必須入力】!$D$4="保育所型認定こども園",①基本情報【名簿入力前に必須入力】!$D$4="地方裁量型認定こども園"),IF(AY113=4,4,5),AW113))</f>
        <v/>
      </c>
      <c r="AY113" s="239" t="str">
        <f t="shared" si="43"/>
        <v/>
      </c>
      <c r="AZ113" s="239" t="str">
        <f t="shared" si="51"/>
        <v/>
      </c>
      <c r="BA113" s="269" t="str">
        <f t="shared" si="37"/>
        <v/>
      </c>
      <c r="BB113" s="269" t="str">
        <f t="shared" si="37"/>
        <v/>
      </c>
      <c r="BC113" s="269" t="str">
        <f t="shared" si="37"/>
        <v/>
      </c>
      <c r="BD113" s="269" t="str">
        <f t="shared" si="37"/>
        <v/>
      </c>
      <c r="BE113" s="269" t="str">
        <f t="shared" si="37"/>
        <v/>
      </c>
      <c r="BF113" s="269" t="str">
        <f t="shared" si="37"/>
        <v/>
      </c>
      <c r="BG113" s="269" t="str">
        <f t="shared" si="53"/>
        <v/>
      </c>
      <c r="BH113" s="269" t="str">
        <f t="shared" si="53"/>
        <v/>
      </c>
      <c r="BI113" s="269" t="str">
        <f t="shared" si="53"/>
        <v/>
      </c>
      <c r="BJ113" s="269" t="str">
        <f t="shared" si="53"/>
        <v/>
      </c>
      <c r="BK113" s="269" t="str">
        <f t="shared" si="53"/>
        <v/>
      </c>
      <c r="BL113" s="269" t="str">
        <f t="shared" si="53"/>
        <v/>
      </c>
      <c r="BM113" s="175">
        <f t="shared" si="39"/>
        <v>0</v>
      </c>
      <c r="BN113" s="175">
        <f t="shared" si="44"/>
        <v>0</v>
      </c>
      <c r="BO113" s="335">
        <f t="shared" si="45"/>
        <v>0</v>
      </c>
      <c r="BP113" s="174" t="str">
        <f t="shared" si="40"/>
        <v/>
      </c>
      <c r="BQ113" s="174" t="str">
        <f t="shared" si="55"/>
        <v/>
      </c>
      <c r="BR113" s="174" t="str">
        <f t="shared" si="55"/>
        <v/>
      </c>
      <c r="BS113" s="174" t="str">
        <f t="shared" si="55"/>
        <v/>
      </c>
      <c r="BT113" s="174" t="str">
        <f t="shared" si="55"/>
        <v/>
      </c>
      <c r="BU113" s="174" t="str">
        <f t="shared" si="55"/>
        <v/>
      </c>
      <c r="BV113" s="174" t="str">
        <f t="shared" si="55"/>
        <v/>
      </c>
      <c r="BW113" s="174" t="str">
        <f t="shared" si="55"/>
        <v/>
      </c>
      <c r="BX113" s="174" t="str">
        <f t="shared" si="55"/>
        <v/>
      </c>
      <c r="BY113" s="174" t="str">
        <f t="shared" si="55"/>
        <v/>
      </c>
      <c r="BZ113" s="174" t="str">
        <f t="shared" si="55"/>
        <v/>
      </c>
      <c r="CA113" s="174" t="str">
        <f t="shared" si="55"/>
        <v/>
      </c>
      <c r="CB113" s="174" t="str">
        <f t="shared" si="55"/>
        <v/>
      </c>
      <c r="CC113" s="174">
        <f t="shared" si="46"/>
        <v>0</v>
      </c>
    </row>
    <row r="114" spans="1:81" s="174" customFormat="1" ht="23.15" customHeight="1">
      <c r="A114" s="265">
        <v>98</v>
      </c>
      <c r="B114" s="15"/>
      <c r="C114" s="143"/>
      <c r="D114" s="144"/>
      <c r="E114" s="145"/>
      <c r="F114" s="146"/>
      <c r="G114" s="147"/>
      <c r="H114" s="148"/>
      <c r="I114" s="148"/>
      <c r="J114" s="149"/>
      <c r="K114" s="150"/>
      <c r="L114" s="150"/>
      <c r="M114" s="150"/>
      <c r="N114" s="151"/>
      <c r="O114" s="97"/>
      <c r="P114" s="152"/>
      <c r="Q114" s="266" t="str">
        <f t="shared" si="41"/>
        <v/>
      </c>
      <c r="R114" s="267"/>
      <c r="S114" s="268"/>
      <c r="T114" s="268"/>
      <c r="U114" s="268"/>
      <c r="V114" s="245" t="str">
        <f t="shared" si="56"/>
        <v/>
      </c>
      <c r="W114" s="306" t="str">
        <f t="shared" si="54"/>
        <v/>
      </c>
      <c r="X114" s="245" t="str">
        <f t="shared" si="54"/>
        <v/>
      </c>
      <c r="Y114" s="306" t="str">
        <f t="shared" si="54"/>
        <v/>
      </c>
      <c r="Z114" s="245" t="str">
        <f t="shared" si="54"/>
        <v/>
      </c>
      <c r="AA114" s="306" t="str">
        <f t="shared" si="54"/>
        <v/>
      </c>
      <c r="AB114" s="245" t="str">
        <f t="shared" si="54"/>
        <v/>
      </c>
      <c r="AC114" s="306" t="str">
        <f t="shared" si="54"/>
        <v/>
      </c>
      <c r="AD114" s="245" t="str">
        <f t="shared" si="54"/>
        <v/>
      </c>
      <c r="AE114" s="306" t="str">
        <f t="shared" si="54"/>
        <v/>
      </c>
      <c r="AF114" s="245" t="str">
        <f t="shared" si="54"/>
        <v/>
      </c>
      <c r="AG114" s="306" t="str">
        <f t="shared" si="54"/>
        <v/>
      </c>
      <c r="AH114" s="297"/>
      <c r="AI114" s="269" t="str">
        <f t="shared" ref="AI114:AT116" si="57">IF($AZ114="",IF($L114="","",IF(AI$15&gt;=$L114,IF($M114="",$AY114,IF(AI$15&gt;$M114,"",$AY114)),"")),IF(AND(AI$15&gt;=$L114,OR($M114&gt;=AI$15,$M114="")),$AZ114,""))</f>
        <v/>
      </c>
      <c r="AJ114" s="269" t="str">
        <f t="shared" si="57"/>
        <v/>
      </c>
      <c r="AK114" s="269" t="str">
        <f t="shared" si="57"/>
        <v/>
      </c>
      <c r="AL114" s="269" t="str">
        <f t="shared" si="57"/>
        <v/>
      </c>
      <c r="AM114" s="269" t="str">
        <f t="shared" si="57"/>
        <v/>
      </c>
      <c r="AN114" s="269" t="str">
        <f t="shared" si="57"/>
        <v/>
      </c>
      <c r="AO114" s="269" t="str">
        <f t="shared" si="57"/>
        <v/>
      </c>
      <c r="AP114" s="269" t="str">
        <f t="shared" si="57"/>
        <v/>
      </c>
      <c r="AQ114" s="269" t="str">
        <f t="shared" si="57"/>
        <v/>
      </c>
      <c r="AR114" s="269" t="str">
        <f t="shared" si="57"/>
        <v/>
      </c>
      <c r="AS114" s="269" t="str">
        <f t="shared" si="57"/>
        <v/>
      </c>
      <c r="AT114" s="269" t="str">
        <f t="shared" si="57"/>
        <v/>
      </c>
      <c r="AU114" s="268"/>
      <c r="AV114" s="268"/>
      <c r="AW114" s="239" t="str">
        <f t="shared" si="50"/>
        <v/>
      </c>
      <c r="AX114" s="114" t="str">
        <f>IF(AW114="","",IF(AND(H114="無",I114="有")*OR(①基本情報【名簿入力前に必須入力】!$D$4="幼稚園型認定こども園",①基本情報【名簿入力前に必須入力】!$D$4="保育所型認定こども園",①基本情報【名簿入力前に必須入力】!$D$4="地方裁量型認定こども園"),IF(AY114=4,4,5),AW114))</f>
        <v/>
      </c>
      <c r="AY114" s="239" t="str">
        <f t="shared" si="43"/>
        <v/>
      </c>
      <c r="AZ114" s="239" t="str">
        <f t="shared" si="51"/>
        <v/>
      </c>
      <c r="BA114" s="269" t="str">
        <f t="shared" si="37"/>
        <v/>
      </c>
      <c r="BB114" s="269" t="str">
        <f t="shared" si="37"/>
        <v/>
      </c>
      <c r="BC114" s="269" t="str">
        <f t="shared" si="37"/>
        <v/>
      </c>
      <c r="BD114" s="269" t="str">
        <f t="shared" si="37"/>
        <v/>
      </c>
      <c r="BE114" s="269" t="str">
        <f t="shared" si="37"/>
        <v/>
      </c>
      <c r="BF114" s="269" t="str">
        <f t="shared" si="37"/>
        <v/>
      </c>
      <c r="BG114" s="269" t="str">
        <f t="shared" si="53"/>
        <v/>
      </c>
      <c r="BH114" s="269" t="str">
        <f t="shared" si="53"/>
        <v/>
      </c>
      <c r="BI114" s="269" t="str">
        <f t="shared" si="53"/>
        <v/>
      </c>
      <c r="BJ114" s="269" t="str">
        <f t="shared" si="53"/>
        <v/>
      </c>
      <c r="BK114" s="269" t="str">
        <f t="shared" si="53"/>
        <v/>
      </c>
      <c r="BL114" s="269" t="str">
        <f t="shared" si="53"/>
        <v/>
      </c>
      <c r="BM114" s="175">
        <f t="shared" si="39"/>
        <v>0</v>
      </c>
      <c r="BN114" s="175">
        <f t="shared" si="44"/>
        <v>0</v>
      </c>
      <c r="BO114" s="335">
        <f t="shared" si="45"/>
        <v>0</v>
      </c>
      <c r="BP114" s="174" t="str">
        <f t="shared" si="40"/>
        <v/>
      </c>
      <c r="BQ114" s="174" t="str">
        <f t="shared" si="55"/>
        <v/>
      </c>
      <c r="BR114" s="174" t="str">
        <f t="shared" si="55"/>
        <v/>
      </c>
      <c r="BS114" s="174" t="str">
        <f t="shared" si="55"/>
        <v/>
      </c>
      <c r="BT114" s="174" t="str">
        <f t="shared" si="55"/>
        <v/>
      </c>
      <c r="BU114" s="174" t="str">
        <f t="shared" si="55"/>
        <v/>
      </c>
      <c r="BV114" s="174" t="str">
        <f t="shared" si="55"/>
        <v/>
      </c>
      <c r="BW114" s="174" t="str">
        <f t="shared" si="55"/>
        <v/>
      </c>
      <c r="BX114" s="174" t="str">
        <f t="shared" si="55"/>
        <v/>
      </c>
      <c r="BY114" s="174" t="str">
        <f t="shared" si="55"/>
        <v/>
      </c>
      <c r="BZ114" s="174" t="str">
        <f t="shared" si="55"/>
        <v/>
      </c>
      <c r="CA114" s="174" t="str">
        <f t="shared" si="55"/>
        <v/>
      </c>
      <c r="CB114" s="174" t="str">
        <f t="shared" si="55"/>
        <v/>
      </c>
      <c r="CC114" s="174">
        <f t="shared" si="46"/>
        <v>0</v>
      </c>
    </row>
    <row r="115" spans="1:81" s="174" customFormat="1" ht="23.15" customHeight="1">
      <c r="A115" s="265">
        <v>99</v>
      </c>
      <c r="B115" s="15"/>
      <c r="C115" s="143"/>
      <c r="D115" s="144"/>
      <c r="E115" s="145"/>
      <c r="F115" s="146"/>
      <c r="G115" s="147"/>
      <c r="H115" s="148"/>
      <c r="I115" s="148"/>
      <c r="J115" s="149"/>
      <c r="K115" s="150"/>
      <c r="L115" s="150"/>
      <c r="M115" s="150"/>
      <c r="N115" s="151"/>
      <c r="O115" s="97"/>
      <c r="P115" s="152"/>
      <c r="Q115" s="266" t="str">
        <f t="shared" si="41"/>
        <v/>
      </c>
      <c r="R115" s="267"/>
      <c r="S115" s="268"/>
      <c r="T115" s="268"/>
      <c r="U115" s="268"/>
      <c r="V115" s="245" t="str">
        <f t="shared" si="56"/>
        <v/>
      </c>
      <c r="W115" s="306" t="str">
        <f t="shared" si="54"/>
        <v/>
      </c>
      <c r="X115" s="245" t="str">
        <f t="shared" si="54"/>
        <v/>
      </c>
      <c r="Y115" s="306" t="str">
        <f t="shared" si="54"/>
        <v/>
      </c>
      <c r="Z115" s="245" t="str">
        <f t="shared" si="54"/>
        <v/>
      </c>
      <c r="AA115" s="306" t="str">
        <f t="shared" si="54"/>
        <v/>
      </c>
      <c r="AB115" s="245" t="str">
        <f t="shared" si="54"/>
        <v/>
      </c>
      <c r="AC115" s="306" t="str">
        <f t="shared" si="54"/>
        <v/>
      </c>
      <c r="AD115" s="245" t="str">
        <f t="shared" si="54"/>
        <v/>
      </c>
      <c r="AE115" s="306" t="str">
        <f t="shared" si="54"/>
        <v/>
      </c>
      <c r="AF115" s="245" t="str">
        <f t="shared" si="54"/>
        <v/>
      </c>
      <c r="AG115" s="306" t="str">
        <f t="shared" si="54"/>
        <v/>
      </c>
      <c r="AH115" s="297"/>
      <c r="AI115" s="269" t="str">
        <f t="shared" si="57"/>
        <v/>
      </c>
      <c r="AJ115" s="269" t="str">
        <f t="shared" si="57"/>
        <v/>
      </c>
      <c r="AK115" s="269" t="str">
        <f t="shared" si="57"/>
        <v/>
      </c>
      <c r="AL115" s="269" t="str">
        <f t="shared" si="57"/>
        <v/>
      </c>
      <c r="AM115" s="269" t="str">
        <f t="shared" si="57"/>
        <v/>
      </c>
      <c r="AN115" s="269" t="str">
        <f t="shared" si="57"/>
        <v/>
      </c>
      <c r="AO115" s="269" t="str">
        <f t="shared" si="57"/>
        <v/>
      </c>
      <c r="AP115" s="269" t="str">
        <f t="shared" si="57"/>
        <v/>
      </c>
      <c r="AQ115" s="269" t="str">
        <f t="shared" si="57"/>
        <v/>
      </c>
      <c r="AR115" s="269" t="str">
        <f t="shared" si="57"/>
        <v/>
      </c>
      <c r="AS115" s="269" t="str">
        <f t="shared" si="57"/>
        <v/>
      </c>
      <c r="AT115" s="269" t="str">
        <f t="shared" si="57"/>
        <v/>
      </c>
      <c r="AU115" s="268"/>
      <c r="AV115" s="268"/>
      <c r="AW115" s="239" t="str">
        <f t="shared" si="50"/>
        <v/>
      </c>
      <c r="AX115" s="114" t="str">
        <f>IF(AW115="","",IF(AND(H115="無",I115="有")*OR(①基本情報【名簿入力前に必須入力】!$D$4="幼稚園型認定こども園",①基本情報【名簿入力前に必須入力】!$D$4="保育所型認定こども園",①基本情報【名簿入力前に必須入力】!$D$4="地方裁量型認定こども園"),IF(AY115=4,4,5),AW115))</f>
        <v/>
      </c>
      <c r="AY115" s="239" t="str">
        <f t="shared" si="43"/>
        <v/>
      </c>
      <c r="AZ115" s="239" t="str">
        <f t="shared" si="51"/>
        <v/>
      </c>
      <c r="BA115" s="269" t="str">
        <f t="shared" si="37"/>
        <v/>
      </c>
      <c r="BB115" s="269" t="str">
        <f t="shared" si="37"/>
        <v/>
      </c>
      <c r="BC115" s="269" t="str">
        <f t="shared" si="37"/>
        <v/>
      </c>
      <c r="BD115" s="269" t="str">
        <f t="shared" si="37"/>
        <v/>
      </c>
      <c r="BE115" s="269" t="str">
        <f t="shared" si="37"/>
        <v/>
      </c>
      <c r="BF115" s="269" t="str">
        <f t="shared" si="37"/>
        <v/>
      </c>
      <c r="BG115" s="269" t="str">
        <f t="shared" si="53"/>
        <v/>
      </c>
      <c r="BH115" s="269" t="str">
        <f t="shared" si="53"/>
        <v/>
      </c>
      <c r="BI115" s="269" t="str">
        <f t="shared" si="53"/>
        <v/>
      </c>
      <c r="BJ115" s="269" t="str">
        <f t="shared" si="53"/>
        <v/>
      </c>
      <c r="BK115" s="269" t="str">
        <f t="shared" si="53"/>
        <v/>
      </c>
      <c r="BL115" s="269" t="str">
        <f t="shared" si="53"/>
        <v/>
      </c>
      <c r="BM115" s="175">
        <f t="shared" si="39"/>
        <v>0</v>
      </c>
      <c r="BN115" s="175">
        <f t="shared" si="44"/>
        <v>0</v>
      </c>
      <c r="BO115" s="335">
        <f t="shared" si="45"/>
        <v>0</v>
      </c>
      <c r="BP115" s="174" t="str">
        <f t="shared" si="40"/>
        <v/>
      </c>
      <c r="BQ115" s="174" t="str">
        <f t="shared" si="55"/>
        <v/>
      </c>
      <c r="BR115" s="174" t="str">
        <f t="shared" si="55"/>
        <v/>
      </c>
      <c r="BS115" s="174" t="str">
        <f t="shared" si="55"/>
        <v/>
      </c>
      <c r="BT115" s="174" t="str">
        <f t="shared" si="55"/>
        <v/>
      </c>
      <c r="BU115" s="174" t="str">
        <f t="shared" si="55"/>
        <v/>
      </c>
      <c r="BV115" s="174" t="str">
        <f t="shared" si="55"/>
        <v/>
      </c>
      <c r="BW115" s="174" t="str">
        <f t="shared" si="55"/>
        <v/>
      </c>
      <c r="BX115" s="174" t="str">
        <f t="shared" si="55"/>
        <v/>
      </c>
      <c r="BY115" s="174" t="str">
        <f t="shared" si="55"/>
        <v/>
      </c>
      <c r="BZ115" s="174" t="str">
        <f t="shared" si="55"/>
        <v/>
      </c>
      <c r="CA115" s="174" t="str">
        <f t="shared" si="55"/>
        <v/>
      </c>
      <c r="CB115" s="174" t="str">
        <f t="shared" si="55"/>
        <v/>
      </c>
      <c r="CC115" s="174">
        <f t="shared" si="46"/>
        <v>0</v>
      </c>
    </row>
    <row r="116" spans="1:81" s="174" customFormat="1" ht="23.15" customHeight="1">
      <c r="A116" s="265">
        <v>100</v>
      </c>
      <c r="B116" s="15"/>
      <c r="C116" s="143"/>
      <c r="D116" s="144"/>
      <c r="E116" s="145"/>
      <c r="F116" s="146"/>
      <c r="G116" s="147"/>
      <c r="H116" s="148"/>
      <c r="I116" s="148"/>
      <c r="J116" s="149"/>
      <c r="K116" s="150"/>
      <c r="L116" s="150"/>
      <c r="M116" s="150"/>
      <c r="N116" s="151"/>
      <c r="O116" s="97"/>
      <c r="P116" s="152"/>
      <c r="Q116" s="266" t="str">
        <f t="shared" si="41"/>
        <v/>
      </c>
      <c r="R116" s="267"/>
      <c r="S116" s="268"/>
      <c r="T116" s="268"/>
      <c r="U116" s="268"/>
      <c r="V116" s="245" t="str">
        <f t="shared" si="56"/>
        <v/>
      </c>
      <c r="W116" s="306" t="str">
        <f t="shared" si="54"/>
        <v/>
      </c>
      <c r="X116" s="245" t="str">
        <f t="shared" si="54"/>
        <v/>
      </c>
      <c r="Y116" s="306" t="str">
        <f t="shared" si="54"/>
        <v/>
      </c>
      <c r="Z116" s="245" t="str">
        <f t="shared" si="54"/>
        <v/>
      </c>
      <c r="AA116" s="306" t="str">
        <f t="shared" si="54"/>
        <v/>
      </c>
      <c r="AB116" s="245" t="str">
        <f t="shared" si="54"/>
        <v/>
      </c>
      <c r="AC116" s="306" t="str">
        <f t="shared" si="54"/>
        <v/>
      </c>
      <c r="AD116" s="245" t="str">
        <f t="shared" si="54"/>
        <v/>
      </c>
      <c r="AE116" s="306" t="str">
        <f t="shared" si="54"/>
        <v/>
      </c>
      <c r="AF116" s="245" t="str">
        <f t="shared" si="54"/>
        <v/>
      </c>
      <c r="AG116" s="306" t="str">
        <f t="shared" si="54"/>
        <v/>
      </c>
      <c r="AH116" s="297"/>
      <c r="AI116" s="269" t="str">
        <f t="shared" si="57"/>
        <v/>
      </c>
      <c r="AJ116" s="269" t="str">
        <f t="shared" si="57"/>
        <v/>
      </c>
      <c r="AK116" s="269" t="str">
        <f t="shared" si="57"/>
        <v/>
      </c>
      <c r="AL116" s="269" t="str">
        <f t="shared" si="57"/>
        <v/>
      </c>
      <c r="AM116" s="269" t="str">
        <f t="shared" si="57"/>
        <v/>
      </c>
      <c r="AN116" s="269" t="str">
        <f t="shared" si="57"/>
        <v/>
      </c>
      <c r="AO116" s="269" t="str">
        <f t="shared" si="57"/>
        <v/>
      </c>
      <c r="AP116" s="269" t="str">
        <f t="shared" si="57"/>
        <v/>
      </c>
      <c r="AQ116" s="269" t="str">
        <f t="shared" si="57"/>
        <v/>
      </c>
      <c r="AR116" s="269" t="str">
        <f t="shared" si="57"/>
        <v/>
      </c>
      <c r="AS116" s="269" t="str">
        <f t="shared" si="57"/>
        <v/>
      </c>
      <c r="AT116" s="269" t="str">
        <f t="shared" si="57"/>
        <v/>
      </c>
      <c r="AU116" s="268"/>
      <c r="AV116" s="268"/>
      <c r="AW116" s="239" t="str">
        <f t="shared" si="50"/>
        <v/>
      </c>
      <c r="AX116" s="114" t="str">
        <f>IF(AW116="","",IF(AND(H116="無",I116="有")*OR(①基本情報【名簿入力前に必須入力】!$D$4="幼稚園型認定こども園",①基本情報【名簿入力前に必須入力】!$D$4="保育所型認定こども園",①基本情報【名簿入力前に必須入力】!$D$4="地方裁量型認定こども園"),IF(AY116=4,4,5),AW116))</f>
        <v/>
      </c>
      <c r="AY116" s="239" t="str">
        <f t="shared" si="43"/>
        <v/>
      </c>
      <c r="AZ116" s="239" t="str">
        <f t="shared" si="51"/>
        <v/>
      </c>
      <c r="BA116" s="269" t="str">
        <f t="shared" si="37"/>
        <v/>
      </c>
      <c r="BB116" s="269" t="str">
        <f t="shared" si="37"/>
        <v/>
      </c>
      <c r="BC116" s="269" t="str">
        <f t="shared" si="37"/>
        <v/>
      </c>
      <c r="BD116" s="269" t="str">
        <f t="shared" si="37"/>
        <v/>
      </c>
      <c r="BE116" s="269" t="str">
        <f t="shared" si="37"/>
        <v/>
      </c>
      <c r="BF116" s="269" t="str">
        <f t="shared" si="37"/>
        <v/>
      </c>
      <c r="BG116" s="269" t="str">
        <f t="shared" si="53"/>
        <v/>
      </c>
      <c r="BH116" s="269" t="str">
        <f t="shared" si="53"/>
        <v/>
      </c>
      <c r="BI116" s="269" t="str">
        <f t="shared" si="53"/>
        <v/>
      </c>
      <c r="BJ116" s="269" t="str">
        <f t="shared" si="53"/>
        <v/>
      </c>
      <c r="BK116" s="269" t="str">
        <f t="shared" si="53"/>
        <v/>
      </c>
      <c r="BL116" s="269" t="str">
        <f t="shared" si="53"/>
        <v/>
      </c>
      <c r="BM116" s="175">
        <f t="shared" si="39"/>
        <v>0</v>
      </c>
      <c r="BN116" s="175">
        <f t="shared" si="44"/>
        <v>0</v>
      </c>
      <c r="BO116" s="335">
        <f t="shared" si="45"/>
        <v>0</v>
      </c>
      <c r="BP116" s="174" t="str">
        <f t="shared" si="40"/>
        <v/>
      </c>
      <c r="BQ116" s="174" t="str">
        <f t="shared" si="55"/>
        <v/>
      </c>
      <c r="BR116" s="174" t="str">
        <f t="shared" si="55"/>
        <v/>
      </c>
      <c r="BS116" s="174" t="str">
        <f t="shared" si="55"/>
        <v/>
      </c>
      <c r="BT116" s="174" t="str">
        <f t="shared" si="55"/>
        <v/>
      </c>
      <c r="BU116" s="174" t="str">
        <f t="shared" si="55"/>
        <v/>
      </c>
      <c r="BV116" s="174" t="str">
        <f t="shared" si="55"/>
        <v/>
      </c>
      <c r="BW116" s="174" t="str">
        <f t="shared" si="55"/>
        <v/>
      </c>
      <c r="BX116" s="174" t="str">
        <f t="shared" si="55"/>
        <v/>
      </c>
      <c r="BY116" s="174" t="str">
        <f t="shared" si="55"/>
        <v/>
      </c>
      <c r="BZ116" s="174" t="str">
        <f t="shared" si="55"/>
        <v/>
      </c>
      <c r="CA116" s="174" t="str">
        <f t="shared" si="55"/>
        <v/>
      </c>
      <c r="CB116" s="174" t="str">
        <f t="shared" si="55"/>
        <v/>
      </c>
      <c r="CC116" s="174">
        <f t="shared" si="46"/>
        <v>0</v>
      </c>
    </row>
    <row r="117" spans="1:81" s="174" customFormat="1" ht="22.5" customHeight="1" thickBot="1">
      <c r="A117" s="561" t="s">
        <v>11</v>
      </c>
      <c r="B117" s="562"/>
      <c r="C117" s="271"/>
      <c r="D117" s="272"/>
      <c r="E117" s="273"/>
      <c r="F117" s="273"/>
      <c r="G117" s="274"/>
      <c r="H117" s="273"/>
      <c r="I117" s="273"/>
      <c r="J117" s="274"/>
      <c r="K117" s="274"/>
      <c r="L117" s="275"/>
      <c r="M117" s="276"/>
      <c r="N117" s="277"/>
      <c r="O117" s="278"/>
      <c r="P117" s="279"/>
      <c r="Q117" s="280"/>
      <c r="R117" s="267"/>
      <c r="S117" s="268"/>
      <c r="T117" s="268"/>
      <c r="U117" s="268"/>
      <c r="V117" s="239"/>
      <c r="W117" s="239"/>
      <c r="X117" s="239"/>
      <c r="Y117" s="239"/>
      <c r="Z117" s="239"/>
      <c r="AA117" s="239"/>
      <c r="AB117" s="239"/>
      <c r="AC117" s="239"/>
      <c r="AD117" s="239"/>
      <c r="AE117" s="239"/>
      <c r="AF117" s="239"/>
      <c r="AG117" s="239" t="str">
        <f>IF($L117="","",IF($BL$15&gt;=$L117,IF($M117="",$AY117,IF($BL$15&gt;$M117,"",$AY117)),""))</f>
        <v/>
      </c>
      <c r="AH117" s="239"/>
      <c r="AI117" s="239"/>
      <c r="AJ117" s="239"/>
      <c r="AK117" s="239"/>
      <c r="AL117" s="239"/>
      <c r="AM117" s="239"/>
      <c r="AN117" s="239"/>
      <c r="AO117" s="239"/>
      <c r="AP117" s="239"/>
      <c r="AQ117" s="239"/>
      <c r="AR117" s="239"/>
      <c r="AS117" s="239"/>
      <c r="AT117" s="239" t="str">
        <f>IF($L117="","",IF($BL$15&gt;=$L117,IF($M117="",$AY117,IF($BL$15&gt;$M117,"",$AY117)),""))</f>
        <v/>
      </c>
      <c r="AU117" s="268"/>
      <c r="AV117" s="268"/>
      <c r="AX117" s="239"/>
      <c r="AY117" s="239"/>
      <c r="AZ117" s="239"/>
      <c r="BA117" s="239"/>
      <c r="BB117" s="239"/>
      <c r="BC117" s="239"/>
      <c r="BD117" s="239"/>
      <c r="BE117" s="239"/>
      <c r="BF117" s="239"/>
      <c r="BG117" s="239"/>
      <c r="BH117" s="239"/>
      <c r="BI117" s="239"/>
      <c r="BJ117" s="239"/>
      <c r="BK117" s="239"/>
      <c r="BL117" s="239" t="str">
        <f>IF($L117="","",IF($BL$15&gt;=$L117,IF($M117="",$AY117,IF($BL$15&gt;$M117,"",$AY117)),""))</f>
        <v/>
      </c>
      <c r="BM117" s="281" t="s">
        <v>431</v>
      </c>
      <c r="BN117" s="281"/>
      <c r="BO117" s="282"/>
    </row>
    <row r="118" spans="1:81" ht="13.5" customHeight="1">
      <c r="A118" s="247"/>
      <c r="B118" s="283" t="s">
        <v>12</v>
      </c>
      <c r="C118" s="283"/>
      <c r="D118" s="283"/>
      <c r="E118" s="560" t="s">
        <v>13</v>
      </c>
      <c r="F118" s="560"/>
      <c r="G118" s="560"/>
      <c r="H118" s="560"/>
      <c r="I118" s="560"/>
      <c r="J118" s="283"/>
      <c r="K118" s="247"/>
      <c r="L118" s="283"/>
      <c r="M118" s="283"/>
      <c r="N118" s="283"/>
      <c r="O118" s="283"/>
      <c r="P118" s="283"/>
      <c r="AG118" s="243"/>
      <c r="AH118" s="243"/>
      <c r="AT118" s="243"/>
      <c r="BL118" s="243"/>
      <c r="BM118" s="284"/>
      <c r="BN118" s="285"/>
    </row>
    <row r="119" spans="1:81">
      <c r="A119" s="247"/>
      <c r="B119" s="283"/>
      <c r="C119" s="283"/>
      <c r="D119" s="283"/>
      <c r="E119" s="560" t="s">
        <v>46</v>
      </c>
      <c r="F119" s="560"/>
      <c r="G119" s="560"/>
      <c r="H119" s="560"/>
      <c r="I119" s="560"/>
      <c r="J119" s="283"/>
      <c r="K119" s="247"/>
      <c r="L119" s="283"/>
      <c r="M119" s="283"/>
      <c r="N119" s="286"/>
      <c r="O119" s="286"/>
      <c r="P119" s="286"/>
      <c r="BM119" s="284"/>
      <c r="BN119" s="285"/>
    </row>
    <row r="120" spans="1:81" ht="12" customHeight="1">
      <c r="A120" s="247"/>
      <c r="B120" s="247"/>
      <c r="C120" s="247"/>
      <c r="D120" s="247"/>
      <c r="E120" s="555" t="s">
        <v>47</v>
      </c>
      <c r="F120" s="555"/>
      <c r="G120" s="555"/>
      <c r="H120" s="555"/>
      <c r="I120" s="555"/>
      <c r="J120" s="555"/>
      <c r="K120" s="555"/>
      <c r="L120" s="555"/>
      <c r="M120" s="555"/>
      <c r="N120" s="286"/>
      <c r="O120" s="286"/>
      <c r="P120" s="286"/>
      <c r="AG120" s="243"/>
      <c r="AH120" s="243"/>
      <c r="AT120" s="243"/>
      <c r="BL120" s="243"/>
      <c r="BM120" s="284"/>
      <c r="BN120" s="285"/>
    </row>
    <row r="121" spans="1:81" ht="12" customHeight="1">
      <c r="A121" s="247"/>
      <c r="B121" s="247"/>
      <c r="C121" s="247"/>
      <c r="D121" s="247"/>
      <c r="E121" s="555" t="s">
        <v>48</v>
      </c>
      <c r="F121" s="555"/>
      <c r="G121" s="555"/>
      <c r="H121" s="555"/>
      <c r="I121" s="555"/>
      <c r="J121" s="555"/>
      <c r="K121" s="555"/>
      <c r="L121" s="555"/>
      <c r="M121" s="555"/>
      <c r="N121" s="287"/>
      <c r="O121" s="287"/>
      <c r="P121" s="287"/>
      <c r="AG121" s="243"/>
      <c r="AH121" s="243"/>
      <c r="AT121" s="243"/>
      <c r="BL121" s="243"/>
      <c r="BM121" s="284"/>
      <c r="BN121" s="285"/>
    </row>
    <row r="122" spans="1:81" ht="12" customHeight="1">
      <c r="A122" s="247"/>
      <c r="B122" s="247"/>
      <c r="C122" s="247"/>
      <c r="D122" s="247"/>
      <c r="E122" s="286"/>
      <c r="F122" s="286"/>
      <c r="G122" s="286"/>
      <c r="H122" s="286"/>
      <c r="I122" s="286"/>
      <c r="J122" s="286"/>
      <c r="K122" s="286"/>
      <c r="L122" s="286"/>
      <c r="M122" s="286"/>
      <c r="N122" s="287"/>
      <c r="O122" s="287"/>
      <c r="P122" s="287"/>
      <c r="AG122" s="217"/>
      <c r="AH122" s="217"/>
      <c r="AT122" s="217"/>
      <c r="BL122" s="217"/>
      <c r="BM122" s="288"/>
      <c r="BN122" s="289"/>
    </row>
    <row r="123" spans="1:81" ht="12" customHeight="1">
      <c r="A123" s="247"/>
      <c r="B123" s="290"/>
      <c r="C123" s="290"/>
      <c r="D123" s="290"/>
      <c r="E123" s="291"/>
      <c r="F123" s="290"/>
      <c r="G123" s="290"/>
      <c r="H123" s="292"/>
      <c r="I123" s="291"/>
      <c r="J123" s="291"/>
      <c r="K123" s="287"/>
      <c r="L123" s="287"/>
      <c r="M123" s="287"/>
      <c r="N123" s="287"/>
      <c r="O123" s="287"/>
      <c r="P123" s="287"/>
      <c r="V123" s="293"/>
      <c r="W123" s="293"/>
      <c r="X123" s="293"/>
      <c r="Y123" s="293"/>
      <c r="Z123" s="293"/>
      <c r="AA123" s="293"/>
      <c r="AB123" s="293"/>
      <c r="AC123" s="293"/>
      <c r="AD123" s="293"/>
      <c r="AE123" s="293"/>
      <c r="AF123" s="293"/>
      <c r="AG123" s="294"/>
      <c r="AH123" s="294"/>
      <c r="AI123" s="293"/>
      <c r="AJ123" s="293"/>
      <c r="AK123" s="293"/>
      <c r="AL123" s="293"/>
      <c r="AM123" s="293"/>
      <c r="AN123" s="293"/>
      <c r="AO123" s="293"/>
      <c r="AP123" s="293"/>
      <c r="AQ123" s="293"/>
      <c r="AR123" s="293"/>
      <c r="AS123" s="293"/>
      <c r="AT123" s="294"/>
      <c r="AW123" s="294"/>
      <c r="AX123" s="294"/>
      <c r="AY123" s="294"/>
      <c r="AZ123" s="293"/>
      <c r="BA123" s="293"/>
      <c r="BB123" s="293"/>
      <c r="BC123" s="293"/>
      <c r="BD123" s="293"/>
      <c r="BE123" s="293"/>
      <c r="BF123" s="293"/>
      <c r="BG123" s="293"/>
      <c r="BH123" s="293"/>
      <c r="BI123" s="293"/>
      <c r="BJ123" s="293"/>
      <c r="BK123" s="293"/>
      <c r="BL123" s="294"/>
      <c r="BM123" s="294"/>
      <c r="BN123" s="293"/>
    </row>
    <row r="124" spans="1:81" ht="12" customHeight="1">
      <c r="A124" s="247"/>
      <c r="B124" s="290" t="s">
        <v>21</v>
      </c>
      <c r="C124" s="290"/>
      <c r="D124" s="290"/>
      <c r="E124" s="291"/>
      <c r="F124" s="290"/>
      <c r="G124" s="290"/>
      <c r="H124" s="292"/>
      <c r="I124" s="291"/>
      <c r="J124" s="291"/>
      <c r="K124" s="287"/>
      <c r="L124" s="287"/>
      <c r="M124" s="287"/>
      <c r="N124" s="287"/>
      <c r="O124" s="287"/>
      <c r="P124" s="287"/>
      <c r="V124" s="293"/>
      <c r="W124" s="293"/>
      <c r="X124" s="293"/>
      <c r="Y124" s="293"/>
      <c r="Z124" s="293"/>
      <c r="AA124" s="293"/>
      <c r="AB124" s="293"/>
      <c r="AC124" s="293"/>
      <c r="AD124" s="293"/>
      <c r="AE124" s="293"/>
      <c r="AF124" s="293"/>
      <c r="AG124" s="294"/>
      <c r="AH124" s="294"/>
      <c r="AI124" s="293"/>
      <c r="AJ124" s="293"/>
      <c r="AK124" s="293"/>
      <c r="AL124" s="293"/>
      <c r="AM124" s="293"/>
      <c r="AN124" s="293"/>
      <c r="AO124" s="293"/>
      <c r="AP124" s="293"/>
      <c r="AQ124" s="293"/>
      <c r="AR124" s="293"/>
      <c r="AS124" s="293"/>
      <c r="AT124" s="294"/>
      <c r="AW124" s="294"/>
      <c r="AX124" s="294"/>
      <c r="AY124" s="294"/>
      <c r="AZ124" s="293"/>
      <c r="BA124" s="293"/>
      <c r="BB124" s="293"/>
      <c r="BC124" s="293"/>
      <c r="BD124" s="293"/>
      <c r="BE124" s="293"/>
      <c r="BF124" s="293"/>
      <c r="BG124" s="293"/>
      <c r="BH124" s="293"/>
      <c r="BI124" s="293"/>
      <c r="BJ124" s="293"/>
      <c r="BK124" s="293"/>
      <c r="BL124" s="294"/>
      <c r="BM124" s="294"/>
      <c r="BN124" s="293"/>
    </row>
    <row r="125" spans="1:81">
      <c r="A125" s="247"/>
      <c r="B125" s="247" t="s">
        <v>45</v>
      </c>
      <c r="C125" s="247"/>
      <c r="D125" s="247"/>
      <c r="E125" s="247"/>
      <c r="F125" s="256"/>
      <c r="G125" s="256"/>
      <c r="H125" s="256"/>
      <c r="I125" s="256"/>
      <c r="J125" s="256"/>
      <c r="K125" s="287"/>
      <c r="L125" s="287"/>
      <c r="M125" s="287"/>
      <c r="V125" s="295"/>
      <c r="W125" s="295"/>
      <c r="X125" s="295"/>
      <c r="Y125" s="295"/>
      <c r="Z125" s="295"/>
      <c r="AA125" s="295"/>
      <c r="AB125" s="295"/>
      <c r="AC125" s="295"/>
      <c r="AD125" s="295"/>
      <c r="AE125" s="295"/>
      <c r="AF125" s="295"/>
      <c r="AG125" s="293"/>
      <c r="AH125" s="293"/>
      <c r="AI125" s="295"/>
      <c r="AJ125" s="295"/>
      <c r="AK125" s="295"/>
      <c r="AL125" s="295"/>
      <c r="AM125" s="295"/>
      <c r="AN125" s="295"/>
      <c r="AO125" s="295"/>
      <c r="AP125" s="295"/>
      <c r="AQ125" s="295"/>
      <c r="AR125" s="295"/>
      <c r="AS125" s="295"/>
      <c r="AT125" s="293"/>
      <c r="AW125" s="293"/>
      <c r="AX125" s="293"/>
      <c r="AY125" s="293"/>
      <c r="AZ125" s="295"/>
      <c r="BA125" s="295"/>
      <c r="BB125" s="295"/>
      <c r="BC125" s="295"/>
      <c r="BD125" s="295"/>
      <c r="BE125" s="295"/>
      <c r="BF125" s="295"/>
      <c r="BG125" s="295"/>
      <c r="BH125" s="295"/>
      <c r="BI125" s="295"/>
      <c r="BJ125" s="295"/>
      <c r="BK125" s="295"/>
      <c r="BL125" s="293"/>
      <c r="BM125" s="293"/>
      <c r="BN125" s="295"/>
    </row>
    <row r="126" spans="1:81">
      <c r="V126" s="295"/>
      <c r="W126" s="295"/>
      <c r="X126" s="295"/>
      <c r="Y126" s="295"/>
      <c r="Z126" s="295"/>
      <c r="AA126" s="295"/>
      <c r="AB126" s="295"/>
      <c r="AC126" s="295"/>
      <c r="AD126" s="295"/>
      <c r="AE126" s="295"/>
      <c r="AF126" s="295"/>
      <c r="AG126" s="293"/>
      <c r="AH126" s="293"/>
      <c r="AI126" s="295"/>
      <c r="AJ126" s="295"/>
      <c r="AK126" s="295"/>
      <c r="AL126" s="295"/>
      <c r="AM126" s="295"/>
      <c r="AN126" s="295"/>
      <c r="AO126" s="295"/>
      <c r="AP126" s="295"/>
      <c r="AQ126" s="295"/>
      <c r="AR126" s="295"/>
      <c r="AS126" s="295"/>
      <c r="AT126" s="293"/>
      <c r="AW126" s="293"/>
      <c r="AX126" s="293"/>
      <c r="AY126" s="293"/>
      <c r="AZ126" s="295"/>
      <c r="BA126" s="295"/>
      <c r="BB126" s="295"/>
      <c r="BC126" s="295"/>
      <c r="BD126" s="295"/>
      <c r="BE126" s="295"/>
      <c r="BF126" s="295"/>
      <c r="BG126" s="295"/>
      <c r="BH126" s="295"/>
      <c r="BI126" s="295"/>
      <c r="BJ126" s="295"/>
      <c r="BK126" s="295"/>
      <c r="BL126" s="293"/>
      <c r="BM126" s="293"/>
      <c r="BN126" s="295"/>
    </row>
    <row r="127" spans="1:81">
      <c r="V127" s="295"/>
      <c r="W127" s="295"/>
      <c r="X127" s="295"/>
      <c r="Y127" s="295"/>
      <c r="Z127" s="295"/>
      <c r="AA127" s="295"/>
      <c r="AB127" s="295"/>
      <c r="AC127" s="295"/>
      <c r="AD127" s="295"/>
      <c r="AE127" s="295"/>
      <c r="AF127" s="295"/>
      <c r="AG127" s="293"/>
      <c r="AH127" s="293"/>
      <c r="AI127" s="295"/>
      <c r="AJ127" s="295"/>
      <c r="AK127" s="295"/>
      <c r="AL127" s="295"/>
      <c r="AM127" s="295"/>
      <c r="AN127" s="295"/>
      <c r="AO127" s="295"/>
      <c r="AP127" s="295"/>
      <c r="AQ127" s="295"/>
      <c r="AR127" s="295"/>
      <c r="AS127" s="295"/>
      <c r="AT127" s="293"/>
      <c r="AW127" s="293"/>
      <c r="AX127" s="293"/>
      <c r="AY127" s="293"/>
      <c r="AZ127" s="295"/>
      <c r="BA127" s="295"/>
      <c r="BB127" s="295"/>
      <c r="BC127" s="295"/>
      <c r="BD127" s="295"/>
      <c r="BE127" s="295"/>
      <c r="BF127" s="295"/>
      <c r="BG127" s="295"/>
      <c r="BH127" s="295"/>
      <c r="BI127" s="295"/>
      <c r="BJ127" s="295"/>
      <c r="BK127" s="295"/>
      <c r="BL127" s="293"/>
      <c r="BM127" s="293"/>
      <c r="BN127" s="295"/>
    </row>
    <row r="128" spans="1:81">
      <c r="V128" s="295"/>
      <c r="W128" s="295"/>
      <c r="X128" s="295"/>
      <c r="Y128" s="295"/>
      <c r="Z128" s="295"/>
      <c r="AA128" s="295"/>
      <c r="AB128" s="295"/>
      <c r="AC128" s="295"/>
      <c r="AD128" s="295"/>
      <c r="AE128" s="295"/>
      <c r="AF128" s="295"/>
      <c r="AG128" s="293"/>
      <c r="AH128" s="293"/>
      <c r="AI128" s="295"/>
      <c r="AJ128" s="295"/>
      <c r="AK128" s="295"/>
      <c r="AL128" s="295"/>
      <c r="AM128" s="295"/>
      <c r="AN128" s="295"/>
      <c r="AO128" s="295"/>
      <c r="AP128" s="295"/>
      <c r="AQ128" s="295"/>
      <c r="AR128" s="295"/>
      <c r="AS128" s="295"/>
      <c r="AT128" s="293"/>
      <c r="AW128" s="293"/>
      <c r="AX128" s="293"/>
      <c r="AY128" s="293"/>
      <c r="AZ128" s="295"/>
      <c r="BA128" s="295"/>
      <c r="BB128" s="295"/>
      <c r="BC128" s="295"/>
      <c r="BD128" s="295"/>
      <c r="BE128" s="295"/>
      <c r="BF128" s="295"/>
      <c r="BG128" s="295"/>
      <c r="BH128" s="295"/>
      <c r="BI128" s="295"/>
      <c r="BJ128" s="295"/>
      <c r="BK128" s="295"/>
      <c r="BL128" s="293"/>
      <c r="BM128" s="293"/>
      <c r="BN128" s="295"/>
    </row>
    <row r="129" spans="1:66">
      <c r="N129" s="247"/>
      <c r="O129" s="247"/>
      <c r="P129" s="247"/>
      <c r="V129" s="296"/>
      <c r="W129" s="296"/>
      <c r="X129" s="296"/>
      <c r="Y129" s="296"/>
      <c r="Z129" s="296"/>
      <c r="AA129" s="296"/>
      <c r="AB129" s="296"/>
      <c r="AC129" s="296"/>
      <c r="AD129" s="296"/>
      <c r="AE129" s="296"/>
      <c r="AF129" s="296"/>
      <c r="AG129" s="21"/>
      <c r="AH129" s="21"/>
      <c r="AI129" s="296"/>
      <c r="AJ129" s="296"/>
      <c r="AK129" s="296"/>
      <c r="AL129" s="296"/>
      <c r="AM129" s="296"/>
      <c r="AN129" s="296"/>
      <c r="AO129" s="296"/>
      <c r="AP129" s="296"/>
      <c r="AQ129" s="296"/>
      <c r="AR129" s="296"/>
      <c r="AS129" s="296"/>
      <c r="AT129" s="21"/>
      <c r="AW129" s="21"/>
      <c r="AX129" s="21"/>
      <c r="AY129" s="21"/>
      <c r="AZ129" s="296"/>
      <c r="BA129" s="296"/>
      <c r="BB129" s="296"/>
      <c r="BC129" s="296"/>
      <c r="BD129" s="296"/>
      <c r="BE129" s="296"/>
      <c r="BF129" s="296"/>
      <c r="BG129" s="296"/>
      <c r="BH129" s="296"/>
      <c r="BI129" s="296"/>
      <c r="BJ129" s="296"/>
      <c r="BK129" s="296"/>
      <c r="BL129" s="21"/>
      <c r="BM129" s="21"/>
      <c r="BN129" s="296"/>
    </row>
    <row r="130" spans="1:66">
      <c r="A130" s="247" t="s">
        <v>1133</v>
      </c>
      <c r="B130" s="247"/>
      <c r="C130" s="247" t="s">
        <v>14</v>
      </c>
      <c r="D130" s="247" t="s">
        <v>15</v>
      </c>
      <c r="E130" s="247"/>
      <c r="F130" s="254" t="s">
        <v>16</v>
      </c>
      <c r="G130" s="247"/>
      <c r="H130" s="247" t="s">
        <v>17</v>
      </c>
      <c r="I130" s="247"/>
      <c r="J130" s="247"/>
      <c r="K130" s="247"/>
      <c r="L130" s="247"/>
      <c r="M130" s="247"/>
      <c r="N130" s="247"/>
      <c r="O130" s="247"/>
      <c r="P130" s="247"/>
    </row>
    <row r="131" spans="1:66">
      <c r="A131" s="247" t="s">
        <v>1134</v>
      </c>
      <c r="B131" s="247"/>
      <c r="C131" s="247" t="s">
        <v>50</v>
      </c>
      <c r="D131" s="247" t="s">
        <v>20</v>
      </c>
      <c r="E131" s="247"/>
      <c r="F131" s="254" t="s">
        <v>18</v>
      </c>
      <c r="G131" s="247"/>
      <c r="H131" s="247" t="s">
        <v>19</v>
      </c>
      <c r="I131" s="247"/>
      <c r="J131" s="247"/>
      <c r="K131" s="247"/>
      <c r="L131" s="247"/>
      <c r="M131" s="247"/>
      <c r="N131" s="247"/>
      <c r="O131" s="247"/>
      <c r="P131" s="247"/>
    </row>
    <row r="132" spans="1:66">
      <c r="A132" s="247" t="s">
        <v>1135</v>
      </c>
      <c r="B132" s="247"/>
      <c r="C132" s="247"/>
      <c r="D132" s="247"/>
      <c r="E132" s="247"/>
      <c r="F132" s="254"/>
      <c r="G132" s="247"/>
      <c r="H132" s="247"/>
      <c r="I132" s="247"/>
      <c r="J132" s="247"/>
      <c r="K132" s="247"/>
      <c r="L132" s="247"/>
      <c r="M132" s="247"/>
      <c r="N132" s="247"/>
      <c r="O132" s="247"/>
      <c r="P132" s="247"/>
    </row>
    <row r="133" spans="1:66">
      <c r="A133" s="247" t="s">
        <v>1136</v>
      </c>
      <c r="B133" s="247"/>
      <c r="C133" s="247"/>
      <c r="D133" s="247"/>
      <c r="E133" s="247"/>
      <c r="F133" s="254"/>
      <c r="G133" s="247"/>
      <c r="H133" s="247"/>
      <c r="I133" s="247"/>
      <c r="J133" s="247"/>
      <c r="K133" s="247"/>
      <c r="L133" s="247"/>
      <c r="M133" s="247"/>
    </row>
    <row r="134" spans="1:66">
      <c r="A134" s="247" t="s">
        <v>1137</v>
      </c>
    </row>
    <row r="135" spans="1:66">
      <c r="A135" s="247" t="s">
        <v>1138</v>
      </c>
    </row>
    <row r="136" spans="1:66">
      <c r="A136" s="247" t="s">
        <v>1139</v>
      </c>
    </row>
    <row r="137" spans="1:66">
      <c r="A137" s="247" t="s">
        <v>1140</v>
      </c>
    </row>
    <row r="138" spans="1:66">
      <c r="A138" s="247" t="s">
        <v>1141</v>
      </c>
    </row>
    <row r="139" spans="1:66">
      <c r="A139" s="247" t="s">
        <v>1142</v>
      </c>
    </row>
    <row r="140" spans="1:66">
      <c r="A140" s="247" t="s">
        <v>1143</v>
      </c>
    </row>
    <row r="141" spans="1:66">
      <c r="A141" s="247" t="s">
        <v>1144</v>
      </c>
    </row>
    <row r="142" spans="1:66">
      <c r="A142" s="247" t="s">
        <v>1145</v>
      </c>
    </row>
    <row r="143" spans="1:66">
      <c r="A143" s="247" t="s">
        <v>1146</v>
      </c>
    </row>
    <row r="144" spans="1:66">
      <c r="A144" s="247" t="s">
        <v>1147</v>
      </c>
    </row>
    <row r="145" spans="1:1">
      <c r="A145" s="247" t="s">
        <v>1148</v>
      </c>
    </row>
    <row r="146" spans="1:1">
      <c r="A146" s="247" t="s">
        <v>1149</v>
      </c>
    </row>
    <row r="147" spans="1:1">
      <c r="A147" s="247" t="s">
        <v>1150</v>
      </c>
    </row>
    <row r="148" spans="1:1">
      <c r="A148" s="247" t="s">
        <v>1151</v>
      </c>
    </row>
    <row r="149" spans="1:1">
      <c r="A149" s="247" t="s">
        <v>1152</v>
      </c>
    </row>
    <row r="150" spans="1:1">
      <c r="A150" s="247" t="s">
        <v>1153</v>
      </c>
    </row>
    <row r="151" spans="1:1">
      <c r="A151" s="247" t="s">
        <v>1154</v>
      </c>
    </row>
    <row r="152" spans="1:1">
      <c r="A152" t="s">
        <v>1155</v>
      </c>
    </row>
    <row r="153" spans="1:1">
      <c r="A153" t="s">
        <v>1156</v>
      </c>
    </row>
  </sheetData>
  <sheetProtection algorithmName="SHA-512" hashValue="6Gy5i2+ZpzQYMM6C50ADaPuY4Ir3BOcKzE0P934xpnZ1FcHlclBqi6LLUSR3cEnKh5INJIpz79coNMSCGRyD+g==" saltValue="/QuPHMJQFMpwBypuuBWfog==" spinCount="100000" sheet="1" selectLockedCells="1"/>
  <mergeCells count="33">
    <mergeCell ref="S3:U3"/>
    <mergeCell ref="F3:H3"/>
    <mergeCell ref="L4:M4"/>
    <mergeCell ref="P14:P16"/>
    <mergeCell ref="O14:O16"/>
    <mergeCell ref="B4:J4"/>
    <mergeCell ref="B13:P13"/>
    <mergeCell ref="F14:F16"/>
    <mergeCell ref="E121:M121"/>
    <mergeCell ref="A14:A16"/>
    <mergeCell ref="B14:B16"/>
    <mergeCell ref="C14:D16"/>
    <mergeCell ref="E118:I118"/>
    <mergeCell ref="A117:B117"/>
    <mergeCell ref="G14:G16"/>
    <mergeCell ref="I14:I16"/>
    <mergeCell ref="J14:J16"/>
    <mergeCell ref="K14:K16"/>
    <mergeCell ref="L14:L16"/>
    <mergeCell ref="M14:M16"/>
    <mergeCell ref="E14:E16"/>
    <mergeCell ref="H14:H16"/>
    <mergeCell ref="E120:M120"/>
    <mergeCell ref="E119:I119"/>
    <mergeCell ref="AC10:AH10"/>
    <mergeCell ref="AC11:AH11"/>
    <mergeCell ref="S4:U4"/>
    <mergeCell ref="N14:N16"/>
    <mergeCell ref="Q14:Q16"/>
    <mergeCell ref="S5:U5"/>
    <mergeCell ref="S6:U6"/>
    <mergeCell ref="S7:U7"/>
    <mergeCell ref="S8:U8"/>
  </mergeCells>
  <phoneticPr fontId="1"/>
  <conditionalFormatting sqref="F3:H3">
    <cfRule type="cellIs" dxfId="12" priority="5" operator="equal">
      <formula>"退職日変更あり"</formula>
    </cfRule>
  </conditionalFormatting>
  <conditionalFormatting sqref="V17:AG116">
    <cfRule type="expression" dxfId="11" priority="1">
      <formula>ISBLANK(V17)</formula>
    </cfRule>
  </conditionalFormatting>
  <dataValidations xWindow="440" yWindow="424" count="20">
    <dataValidation type="list" allowBlank="1" showInputMessage="1" showErrorMessage="1" sqref="H17:I116" xr:uid="{00000000-0002-0000-0200-000000000000}">
      <formula1>$H$130:$H$131</formula1>
    </dataValidation>
    <dataValidation type="list" allowBlank="1" showInputMessage="1" showErrorMessage="1" prompt="「常」⇒1日6時間以上かつ1ヶ月20日以上_x000a__x000a_「非」⇒1日6時間未満又は1ヶ月20日未満" sqref="D17:D116" xr:uid="{00000000-0002-0000-0200-000001000000}">
      <formula1>$D$130:$D$131</formula1>
    </dataValidation>
    <dataValidation type="list" allowBlank="1" showInputMessage="1" showErrorMessage="1" prompt="「正」は正規職員、「パート」は正規職員以外（他のエクセルファイルからの貼り付けの際は、「パート」は全角でお願いします。）" sqref="C17:C116" xr:uid="{00000000-0002-0000-0200-000002000000}">
      <formula1>$C$130:$C$131</formula1>
    </dataValidation>
    <dataValidation type="list" errorStyle="warning" allowBlank="1" showInputMessage="1" showErrorMessage="1" sqref="WXC983139:WXC983163 WNG983139:WNG983163 WDK983139:WDK983163 VTO983139:VTO983163 VJS983139:VJS983163 UZW983139:UZW983163 UQA983139:UQA983163 UGE983139:UGE983163 TWI983139:TWI983163 TMM983139:TMM983163 TCQ983139:TCQ983163 SSU983139:SSU983163 SIY983139:SIY983163 RZC983139:RZC983163 RPG983139:RPG983163 RFK983139:RFK983163 QVO983139:QVO983163 QLS983139:QLS983163 QBW983139:QBW983163 PSA983139:PSA983163 PIE983139:PIE983163 OYI983139:OYI983163 OOM983139:OOM983163 OEQ983139:OEQ983163 NUU983139:NUU983163 NKY983139:NKY983163 NBC983139:NBC983163 MRG983139:MRG983163 MHK983139:MHK983163 LXO983139:LXO983163 LNS983139:LNS983163 LDW983139:LDW983163 KUA983139:KUA983163 KKE983139:KKE983163 KAI983139:KAI983163 JQM983139:JQM983163 JGQ983139:JGQ983163 IWU983139:IWU983163 IMY983139:IMY983163 IDC983139:IDC983163 HTG983139:HTG983163 HJK983139:HJK983163 GZO983139:GZO983163 GPS983139:GPS983163 GFW983139:GFW983163 FWA983139:FWA983163 FME983139:FME983163 FCI983139:FCI983163 ESM983139:ESM983163 EIQ983139:EIQ983163 DYU983139:DYU983163 DOY983139:DOY983163 DFC983139:DFC983163 CVG983139:CVG983163 CLK983139:CLK983163 CBO983139:CBO983163 BRS983139:BRS983163 BHW983139:BHW983163 AYA983139:AYA983163 AOE983139:AOE983163 AEI983139:AEI983163 UM983139:UM983163 KQ983139:KQ983163 H983139:H983163 WXC917603:WXC917627 WNG917603:WNG917627 WDK917603:WDK917627 VTO917603:VTO917627 VJS917603:VJS917627 UZW917603:UZW917627 UQA917603:UQA917627 UGE917603:UGE917627 TWI917603:TWI917627 TMM917603:TMM917627 TCQ917603:TCQ917627 SSU917603:SSU917627 SIY917603:SIY917627 RZC917603:RZC917627 RPG917603:RPG917627 RFK917603:RFK917627 QVO917603:QVO917627 QLS917603:QLS917627 QBW917603:QBW917627 PSA917603:PSA917627 PIE917603:PIE917627 OYI917603:OYI917627 OOM917603:OOM917627 OEQ917603:OEQ917627 NUU917603:NUU917627 NKY917603:NKY917627 NBC917603:NBC917627 MRG917603:MRG917627 MHK917603:MHK917627 LXO917603:LXO917627 LNS917603:LNS917627 LDW917603:LDW917627 KUA917603:KUA917627 KKE917603:KKE917627 KAI917603:KAI917627 JQM917603:JQM917627 JGQ917603:JGQ917627 IWU917603:IWU917627 IMY917603:IMY917627 IDC917603:IDC917627 HTG917603:HTG917627 HJK917603:HJK917627 GZO917603:GZO917627 GPS917603:GPS917627 GFW917603:GFW917627 FWA917603:FWA917627 FME917603:FME917627 FCI917603:FCI917627 ESM917603:ESM917627 EIQ917603:EIQ917627 DYU917603:DYU917627 DOY917603:DOY917627 DFC917603:DFC917627 CVG917603:CVG917627 CLK917603:CLK917627 CBO917603:CBO917627 BRS917603:BRS917627 BHW917603:BHW917627 AYA917603:AYA917627 AOE917603:AOE917627 AEI917603:AEI917627 UM917603:UM917627 KQ917603:KQ917627 H917603:H917627 WXC852067:WXC852091 WNG852067:WNG852091 WDK852067:WDK852091 VTO852067:VTO852091 VJS852067:VJS852091 UZW852067:UZW852091 UQA852067:UQA852091 UGE852067:UGE852091 TWI852067:TWI852091 TMM852067:TMM852091 TCQ852067:TCQ852091 SSU852067:SSU852091 SIY852067:SIY852091 RZC852067:RZC852091 RPG852067:RPG852091 RFK852067:RFK852091 QVO852067:QVO852091 QLS852067:QLS852091 QBW852067:QBW852091 PSA852067:PSA852091 PIE852067:PIE852091 OYI852067:OYI852091 OOM852067:OOM852091 OEQ852067:OEQ852091 NUU852067:NUU852091 NKY852067:NKY852091 NBC852067:NBC852091 MRG852067:MRG852091 MHK852067:MHK852091 LXO852067:LXO852091 LNS852067:LNS852091 LDW852067:LDW852091 KUA852067:KUA852091 KKE852067:KKE852091 KAI852067:KAI852091 JQM852067:JQM852091 JGQ852067:JGQ852091 IWU852067:IWU852091 IMY852067:IMY852091 IDC852067:IDC852091 HTG852067:HTG852091 HJK852067:HJK852091 GZO852067:GZO852091 GPS852067:GPS852091 GFW852067:GFW852091 FWA852067:FWA852091 FME852067:FME852091 FCI852067:FCI852091 ESM852067:ESM852091 EIQ852067:EIQ852091 DYU852067:DYU852091 DOY852067:DOY852091 DFC852067:DFC852091 CVG852067:CVG852091 CLK852067:CLK852091 CBO852067:CBO852091 BRS852067:BRS852091 BHW852067:BHW852091 AYA852067:AYA852091 AOE852067:AOE852091 AEI852067:AEI852091 UM852067:UM852091 KQ852067:KQ852091 H852067:H852091 WXC786531:WXC786555 WNG786531:WNG786555 WDK786531:WDK786555 VTO786531:VTO786555 VJS786531:VJS786555 UZW786531:UZW786555 UQA786531:UQA786555 UGE786531:UGE786555 TWI786531:TWI786555 TMM786531:TMM786555 TCQ786531:TCQ786555 SSU786531:SSU786555 SIY786531:SIY786555 RZC786531:RZC786555 RPG786531:RPG786555 RFK786531:RFK786555 QVO786531:QVO786555 QLS786531:QLS786555 QBW786531:QBW786555 PSA786531:PSA786555 PIE786531:PIE786555 OYI786531:OYI786555 OOM786531:OOM786555 OEQ786531:OEQ786555 NUU786531:NUU786555 NKY786531:NKY786555 NBC786531:NBC786555 MRG786531:MRG786555 MHK786531:MHK786555 LXO786531:LXO786555 LNS786531:LNS786555 LDW786531:LDW786555 KUA786531:KUA786555 KKE786531:KKE786555 KAI786531:KAI786555 JQM786531:JQM786555 JGQ786531:JGQ786555 IWU786531:IWU786555 IMY786531:IMY786555 IDC786531:IDC786555 HTG786531:HTG786555 HJK786531:HJK786555 GZO786531:GZO786555 GPS786531:GPS786555 GFW786531:GFW786555 FWA786531:FWA786555 FME786531:FME786555 FCI786531:FCI786555 ESM786531:ESM786555 EIQ786531:EIQ786555 DYU786531:DYU786555 DOY786531:DOY786555 DFC786531:DFC786555 CVG786531:CVG786555 CLK786531:CLK786555 CBO786531:CBO786555 BRS786531:BRS786555 BHW786531:BHW786555 AYA786531:AYA786555 AOE786531:AOE786555 AEI786531:AEI786555 UM786531:UM786555 KQ786531:KQ786555 H786531:H786555 WXC720995:WXC721019 WNG720995:WNG721019 WDK720995:WDK721019 VTO720995:VTO721019 VJS720995:VJS721019 UZW720995:UZW721019 UQA720995:UQA721019 UGE720995:UGE721019 TWI720995:TWI721019 TMM720995:TMM721019 TCQ720995:TCQ721019 SSU720995:SSU721019 SIY720995:SIY721019 RZC720995:RZC721019 RPG720995:RPG721019 RFK720995:RFK721019 QVO720995:QVO721019 QLS720995:QLS721019 QBW720995:QBW721019 PSA720995:PSA721019 PIE720995:PIE721019 OYI720995:OYI721019 OOM720995:OOM721019 OEQ720995:OEQ721019 NUU720995:NUU721019 NKY720995:NKY721019 NBC720995:NBC721019 MRG720995:MRG721019 MHK720995:MHK721019 LXO720995:LXO721019 LNS720995:LNS721019 LDW720995:LDW721019 KUA720995:KUA721019 KKE720995:KKE721019 KAI720995:KAI721019 JQM720995:JQM721019 JGQ720995:JGQ721019 IWU720995:IWU721019 IMY720995:IMY721019 IDC720995:IDC721019 HTG720995:HTG721019 HJK720995:HJK721019 GZO720995:GZO721019 GPS720995:GPS721019 GFW720995:GFW721019 FWA720995:FWA721019 FME720995:FME721019 FCI720995:FCI721019 ESM720995:ESM721019 EIQ720995:EIQ721019 DYU720995:DYU721019 DOY720995:DOY721019 DFC720995:DFC721019 CVG720995:CVG721019 CLK720995:CLK721019 CBO720995:CBO721019 BRS720995:BRS721019 BHW720995:BHW721019 AYA720995:AYA721019 AOE720995:AOE721019 AEI720995:AEI721019 UM720995:UM721019 KQ720995:KQ721019 H720995:H721019 WXC655459:WXC655483 WNG655459:WNG655483 WDK655459:WDK655483 VTO655459:VTO655483 VJS655459:VJS655483 UZW655459:UZW655483 UQA655459:UQA655483 UGE655459:UGE655483 TWI655459:TWI655483 TMM655459:TMM655483 TCQ655459:TCQ655483 SSU655459:SSU655483 SIY655459:SIY655483 RZC655459:RZC655483 RPG655459:RPG655483 RFK655459:RFK655483 QVO655459:QVO655483 QLS655459:QLS655483 QBW655459:QBW655483 PSA655459:PSA655483 PIE655459:PIE655483 OYI655459:OYI655483 OOM655459:OOM655483 OEQ655459:OEQ655483 NUU655459:NUU655483 NKY655459:NKY655483 NBC655459:NBC655483 MRG655459:MRG655483 MHK655459:MHK655483 LXO655459:LXO655483 LNS655459:LNS655483 LDW655459:LDW655483 KUA655459:KUA655483 KKE655459:KKE655483 KAI655459:KAI655483 JQM655459:JQM655483 JGQ655459:JGQ655483 IWU655459:IWU655483 IMY655459:IMY655483 IDC655459:IDC655483 HTG655459:HTG655483 HJK655459:HJK655483 GZO655459:GZO655483 GPS655459:GPS655483 GFW655459:GFW655483 FWA655459:FWA655483 FME655459:FME655483 FCI655459:FCI655483 ESM655459:ESM655483 EIQ655459:EIQ655483 DYU655459:DYU655483 DOY655459:DOY655483 DFC655459:DFC655483 CVG655459:CVG655483 CLK655459:CLK655483 CBO655459:CBO655483 BRS655459:BRS655483 BHW655459:BHW655483 AYA655459:AYA655483 AOE655459:AOE655483 AEI655459:AEI655483 UM655459:UM655483 KQ655459:KQ655483 H655459:H655483 WXC589923:WXC589947 WNG589923:WNG589947 WDK589923:WDK589947 VTO589923:VTO589947 VJS589923:VJS589947 UZW589923:UZW589947 UQA589923:UQA589947 UGE589923:UGE589947 TWI589923:TWI589947 TMM589923:TMM589947 TCQ589923:TCQ589947 SSU589923:SSU589947 SIY589923:SIY589947 RZC589923:RZC589947 RPG589923:RPG589947 RFK589923:RFK589947 QVO589923:QVO589947 QLS589923:QLS589947 QBW589923:QBW589947 PSA589923:PSA589947 PIE589923:PIE589947 OYI589923:OYI589947 OOM589923:OOM589947 OEQ589923:OEQ589947 NUU589923:NUU589947 NKY589923:NKY589947 NBC589923:NBC589947 MRG589923:MRG589947 MHK589923:MHK589947 LXO589923:LXO589947 LNS589923:LNS589947 LDW589923:LDW589947 KUA589923:KUA589947 KKE589923:KKE589947 KAI589923:KAI589947 JQM589923:JQM589947 JGQ589923:JGQ589947 IWU589923:IWU589947 IMY589923:IMY589947 IDC589923:IDC589947 HTG589923:HTG589947 HJK589923:HJK589947 GZO589923:GZO589947 GPS589923:GPS589947 GFW589923:GFW589947 FWA589923:FWA589947 FME589923:FME589947 FCI589923:FCI589947 ESM589923:ESM589947 EIQ589923:EIQ589947 DYU589923:DYU589947 DOY589923:DOY589947 DFC589923:DFC589947 CVG589923:CVG589947 CLK589923:CLK589947 CBO589923:CBO589947 BRS589923:BRS589947 BHW589923:BHW589947 AYA589923:AYA589947 AOE589923:AOE589947 AEI589923:AEI589947 UM589923:UM589947 KQ589923:KQ589947 H589923:H589947 WXC524387:WXC524411 WNG524387:WNG524411 WDK524387:WDK524411 VTO524387:VTO524411 VJS524387:VJS524411 UZW524387:UZW524411 UQA524387:UQA524411 UGE524387:UGE524411 TWI524387:TWI524411 TMM524387:TMM524411 TCQ524387:TCQ524411 SSU524387:SSU524411 SIY524387:SIY524411 RZC524387:RZC524411 RPG524387:RPG524411 RFK524387:RFK524411 QVO524387:QVO524411 QLS524387:QLS524411 QBW524387:QBW524411 PSA524387:PSA524411 PIE524387:PIE524411 OYI524387:OYI524411 OOM524387:OOM524411 OEQ524387:OEQ524411 NUU524387:NUU524411 NKY524387:NKY524411 NBC524387:NBC524411 MRG524387:MRG524411 MHK524387:MHK524411 LXO524387:LXO524411 LNS524387:LNS524411 LDW524387:LDW524411 KUA524387:KUA524411 KKE524387:KKE524411 KAI524387:KAI524411 JQM524387:JQM524411 JGQ524387:JGQ524411 IWU524387:IWU524411 IMY524387:IMY524411 IDC524387:IDC524411 HTG524387:HTG524411 HJK524387:HJK524411 GZO524387:GZO524411 GPS524387:GPS524411 GFW524387:GFW524411 FWA524387:FWA524411 FME524387:FME524411 FCI524387:FCI524411 ESM524387:ESM524411 EIQ524387:EIQ524411 DYU524387:DYU524411 DOY524387:DOY524411 DFC524387:DFC524411 CVG524387:CVG524411 CLK524387:CLK524411 CBO524387:CBO524411 BRS524387:BRS524411 BHW524387:BHW524411 AYA524387:AYA524411 AOE524387:AOE524411 AEI524387:AEI524411 UM524387:UM524411 KQ524387:KQ524411 H524387:H524411 WXC458851:WXC458875 WNG458851:WNG458875 WDK458851:WDK458875 VTO458851:VTO458875 VJS458851:VJS458875 UZW458851:UZW458875 UQA458851:UQA458875 UGE458851:UGE458875 TWI458851:TWI458875 TMM458851:TMM458875 TCQ458851:TCQ458875 SSU458851:SSU458875 SIY458851:SIY458875 RZC458851:RZC458875 RPG458851:RPG458875 RFK458851:RFK458875 QVO458851:QVO458875 QLS458851:QLS458875 QBW458851:QBW458875 PSA458851:PSA458875 PIE458851:PIE458875 OYI458851:OYI458875 OOM458851:OOM458875 OEQ458851:OEQ458875 NUU458851:NUU458875 NKY458851:NKY458875 NBC458851:NBC458875 MRG458851:MRG458875 MHK458851:MHK458875 LXO458851:LXO458875 LNS458851:LNS458875 LDW458851:LDW458875 KUA458851:KUA458875 KKE458851:KKE458875 KAI458851:KAI458875 JQM458851:JQM458875 JGQ458851:JGQ458875 IWU458851:IWU458875 IMY458851:IMY458875 IDC458851:IDC458875 HTG458851:HTG458875 HJK458851:HJK458875 GZO458851:GZO458875 GPS458851:GPS458875 GFW458851:GFW458875 FWA458851:FWA458875 FME458851:FME458875 FCI458851:FCI458875 ESM458851:ESM458875 EIQ458851:EIQ458875 DYU458851:DYU458875 DOY458851:DOY458875 DFC458851:DFC458875 CVG458851:CVG458875 CLK458851:CLK458875 CBO458851:CBO458875 BRS458851:BRS458875 BHW458851:BHW458875 AYA458851:AYA458875 AOE458851:AOE458875 AEI458851:AEI458875 UM458851:UM458875 KQ458851:KQ458875 H458851:H458875 WXC393315:WXC393339 WNG393315:WNG393339 WDK393315:WDK393339 VTO393315:VTO393339 VJS393315:VJS393339 UZW393315:UZW393339 UQA393315:UQA393339 UGE393315:UGE393339 TWI393315:TWI393339 TMM393315:TMM393339 TCQ393315:TCQ393339 SSU393315:SSU393339 SIY393315:SIY393339 RZC393315:RZC393339 RPG393315:RPG393339 RFK393315:RFK393339 QVO393315:QVO393339 QLS393315:QLS393339 QBW393315:QBW393339 PSA393315:PSA393339 PIE393315:PIE393339 OYI393315:OYI393339 OOM393315:OOM393339 OEQ393315:OEQ393339 NUU393315:NUU393339 NKY393315:NKY393339 NBC393315:NBC393339 MRG393315:MRG393339 MHK393315:MHK393339 LXO393315:LXO393339 LNS393315:LNS393339 LDW393315:LDW393339 KUA393315:KUA393339 KKE393315:KKE393339 KAI393315:KAI393339 JQM393315:JQM393339 JGQ393315:JGQ393339 IWU393315:IWU393339 IMY393315:IMY393339 IDC393315:IDC393339 HTG393315:HTG393339 HJK393315:HJK393339 GZO393315:GZO393339 GPS393315:GPS393339 GFW393315:GFW393339 FWA393315:FWA393339 FME393315:FME393339 FCI393315:FCI393339 ESM393315:ESM393339 EIQ393315:EIQ393339 DYU393315:DYU393339 DOY393315:DOY393339 DFC393315:DFC393339 CVG393315:CVG393339 CLK393315:CLK393339 CBO393315:CBO393339 BRS393315:BRS393339 BHW393315:BHW393339 AYA393315:AYA393339 AOE393315:AOE393339 AEI393315:AEI393339 UM393315:UM393339 KQ393315:KQ393339 H393315:H393339 WXC327779:WXC327803 WNG327779:WNG327803 WDK327779:WDK327803 VTO327779:VTO327803 VJS327779:VJS327803 UZW327779:UZW327803 UQA327779:UQA327803 UGE327779:UGE327803 TWI327779:TWI327803 TMM327779:TMM327803 TCQ327779:TCQ327803 SSU327779:SSU327803 SIY327779:SIY327803 RZC327779:RZC327803 RPG327779:RPG327803 RFK327779:RFK327803 QVO327779:QVO327803 QLS327779:QLS327803 QBW327779:QBW327803 PSA327779:PSA327803 PIE327779:PIE327803 OYI327779:OYI327803 OOM327779:OOM327803 OEQ327779:OEQ327803 NUU327779:NUU327803 NKY327779:NKY327803 NBC327779:NBC327803 MRG327779:MRG327803 MHK327779:MHK327803 LXO327779:LXO327803 LNS327779:LNS327803 LDW327779:LDW327803 KUA327779:KUA327803 KKE327779:KKE327803 KAI327779:KAI327803 JQM327779:JQM327803 JGQ327779:JGQ327803 IWU327779:IWU327803 IMY327779:IMY327803 IDC327779:IDC327803 HTG327779:HTG327803 HJK327779:HJK327803 GZO327779:GZO327803 GPS327779:GPS327803 GFW327779:GFW327803 FWA327779:FWA327803 FME327779:FME327803 FCI327779:FCI327803 ESM327779:ESM327803 EIQ327779:EIQ327803 DYU327779:DYU327803 DOY327779:DOY327803 DFC327779:DFC327803 CVG327779:CVG327803 CLK327779:CLK327803 CBO327779:CBO327803 BRS327779:BRS327803 BHW327779:BHW327803 AYA327779:AYA327803 AOE327779:AOE327803 AEI327779:AEI327803 UM327779:UM327803 KQ327779:KQ327803 H327779:H327803 WXC262243:WXC262267 WNG262243:WNG262267 WDK262243:WDK262267 VTO262243:VTO262267 VJS262243:VJS262267 UZW262243:UZW262267 UQA262243:UQA262267 UGE262243:UGE262267 TWI262243:TWI262267 TMM262243:TMM262267 TCQ262243:TCQ262267 SSU262243:SSU262267 SIY262243:SIY262267 RZC262243:RZC262267 RPG262243:RPG262267 RFK262243:RFK262267 QVO262243:QVO262267 QLS262243:QLS262267 QBW262243:QBW262267 PSA262243:PSA262267 PIE262243:PIE262267 OYI262243:OYI262267 OOM262243:OOM262267 OEQ262243:OEQ262267 NUU262243:NUU262267 NKY262243:NKY262267 NBC262243:NBC262267 MRG262243:MRG262267 MHK262243:MHK262267 LXO262243:LXO262267 LNS262243:LNS262267 LDW262243:LDW262267 KUA262243:KUA262267 KKE262243:KKE262267 KAI262243:KAI262267 JQM262243:JQM262267 JGQ262243:JGQ262267 IWU262243:IWU262267 IMY262243:IMY262267 IDC262243:IDC262267 HTG262243:HTG262267 HJK262243:HJK262267 GZO262243:GZO262267 GPS262243:GPS262267 GFW262243:GFW262267 FWA262243:FWA262267 FME262243:FME262267 FCI262243:FCI262267 ESM262243:ESM262267 EIQ262243:EIQ262267 DYU262243:DYU262267 DOY262243:DOY262267 DFC262243:DFC262267 CVG262243:CVG262267 CLK262243:CLK262267 CBO262243:CBO262267 BRS262243:BRS262267 BHW262243:BHW262267 AYA262243:AYA262267 AOE262243:AOE262267 AEI262243:AEI262267 UM262243:UM262267 KQ262243:KQ262267 H262243:H262267 WXC196707:WXC196731 WNG196707:WNG196731 WDK196707:WDK196731 VTO196707:VTO196731 VJS196707:VJS196731 UZW196707:UZW196731 UQA196707:UQA196731 UGE196707:UGE196731 TWI196707:TWI196731 TMM196707:TMM196731 TCQ196707:TCQ196731 SSU196707:SSU196731 SIY196707:SIY196731 RZC196707:RZC196731 RPG196707:RPG196731 RFK196707:RFK196731 QVO196707:QVO196731 QLS196707:QLS196731 QBW196707:QBW196731 PSA196707:PSA196731 PIE196707:PIE196731 OYI196707:OYI196731 OOM196707:OOM196731 OEQ196707:OEQ196731 NUU196707:NUU196731 NKY196707:NKY196731 NBC196707:NBC196731 MRG196707:MRG196731 MHK196707:MHK196731 LXO196707:LXO196731 LNS196707:LNS196731 LDW196707:LDW196731 KUA196707:KUA196731 KKE196707:KKE196731 KAI196707:KAI196731 JQM196707:JQM196731 JGQ196707:JGQ196731 IWU196707:IWU196731 IMY196707:IMY196731 IDC196707:IDC196731 HTG196707:HTG196731 HJK196707:HJK196731 GZO196707:GZO196731 GPS196707:GPS196731 GFW196707:GFW196731 FWA196707:FWA196731 FME196707:FME196731 FCI196707:FCI196731 ESM196707:ESM196731 EIQ196707:EIQ196731 DYU196707:DYU196731 DOY196707:DOY196731 DFC196707:DFC196731 CVG196707:CVG196731 CLK196707:CLK196731 CBO196707:CBO196731 BRS196707:BRS196731 BHW196707:BHW196731 AYA196707:AYA196731 AOE196707:AOE196731 AEI196707:AEI196731 UM196707:UM196731 KQ196707:KQ196731 H196707:H196731 WXC131171:WXC131195 WNG131171:WNG131195 WDK131171:WDK131195 VTO131171:VTO131195 VJS131171:VJS131195 UZW131171:UZW131195 UQA131171:UQA131195 UGE131171:UGE131195 TWI131171:TWI131195 TMM131171:TMM131195 TCQ131171:TCQ131195 SSU131171:SSU131195 SIY131171:SIY131195 RZC131171:RZC131195 RPG131171:RPG131195 RFK131171:RFK131195 QVO131171:QVO131195 QLS131171:QLS131195 QBW131171:QBW131195 PSA131171:PSA131195 PIE131171:PIE131195 OYI131171:OYI131195 OOM131171:OOM131195 OEQ131171:OEQ131195 NUU131171:NUU131195 NKY131171:NKY131195 NBC131171:NBC131195 MRG131171:MRG131195 MHK131171:MHK131195 LXO131171:LXO131195 LNS131171:LNS131195 LDW131171:LDW131195 KUA131171:KUA131195 KKE131171:KKE131195 KAI131171:KAI131195 JQM131171:JQM131195 JGQ131171:JGQ131195 IWU131171:IWU131195 IMY131171:IMY131195 IDC131171:IDC131195 HTG131171:HTG131195 HJK131171:HJK131195 GZO131171:GZO131195 GPS131171:GPS131195 GFW131171:GFW131195 FWA131171:FWA131195 FME131171:FME131195 FCI131171:FCI131195 ESM131171:ESM131195 EIQ131171:EIQ131195 DYU131171:DYU131195 DOY131171:DOY131195 DFC131171:DFC131195 CVG131171:CVG131195 CLK131171:CLK131195 CBO131171:CBO131195 BRS131171:BRS131195 BHW131171:BHW131195 AYA131171:AYA131195 AOE131171:AOE131195 AEI131171:AEI131195 UM131171:UM131195 KQ131171:KQ131195 H131171:H131195 WXC65635:WXC65659 WNG65635:WNG65659 WDK65635:WDK65659 VTO65635:VTO65659 VJS65635:VJS65659 UZW65635:UZW65659 UQA65635:UQA65659 UGE65635:UGE65659 TWI65635:TWI65659 TMM65635:TMM65659 TCQ65635:TCQ65659 SSU65635:SSU65659 SIY65635:SIY65659 RZC65635:RZC65659 RPG65635:RPG65659 RFK65635:RFK65659 QVO65635:QVO65659 QLS65635:QLS65659 QBW65635:QBW65659 PSA65635:PSA65659 PIE65635:PIE65659 OYI65635:OYI65659 OOM65635:OOM65659 OEQ65635:OEQ65659 NUU65635:NUU65659 NKY65635:NKY65659 NBC65635:NBC65659 MRG65635:MRG65659 MHK65635:MHK65659 LXO65635:LXO65659 LNS65635:LNS65659 LDW65635:LDW65659 KUA65635:KUA65659 KKE65635:KKE65659 KAI65635:KAI65659 JQM65635:JQM65659 JGQ65635:JGQ65659 IWU65635:IWU65659 IMY65635:IMY65659 IDC65635:IDC65659 HTG65635:HTG65659 HJK65635:HJK65659 GZO65635:GZO65659 GPS65635:GPS65659 GFW65635:GFW65659 FWA65635:FWA65659 FME65635:FME65659 FCI65635:FCI65659 ESM65635:ESM65659 EIQ65635:EIQ65659 DYU65635:DYU65659 DOY65635:DOY65659 DFC65635:DFC65659 CVG65635:CVG65659 CLK65635:CLK65659 CBO65635:CBO65659 BRS65635:BRS65659 BHW65635:BHW65659 AYA65635:AYA65659 AOE65635:AOE65659 AEI65635:AEI65659 UM65635:UM65659 KQ65635:KQ65659 H65635:H65659 WNH17:WNH41 WDL17:WDL41 VTP17:VTP41 VJT17:VJT41 UZX17:UZX41 UQB17:UQB41 UGF17:UGF41 TWJ17:TWJ41 TMN17:TMN41 TCR17:TCR41 SSV17:SSV41 SIZ17:SIZ41 RZD17:RZD41 RPH17:RPH41 RFL17:RFL41 QVP17:QVP41 QLT17:QLT41 QBX17:QBX41 PSB17:PSB41 PIF17:PIF41 OYJ17:OYJ41 OON17:OON41 OER17:OER41 NUV17:NUV41 NKZ17:NKZ41 NBD17:NBD41 MRH17:MRH41 MHL17:MHL41 LXP17:LXP41 LNT17:LNT41 LDX17:LDX41 KUB17:KUB41 KKF17:KKF41 KAJ17:KAJ41 JQN17:JQN41 JGR17:JGR41 IWV17:IWV41 IMZ17:IMZ41 IDD17:IDD41 HTH17:HTH41 HJL17:HJL41 GZP17:GZP41 GPT17:GPT41 GFX17:GFX41 FWB17:FWB41 FMF17:FMF41 FCJ17:FCJ41 ESN17:ESN41 EIR17:EIR41 DYV17:DYV41 DOZ17:DOZ41 DFD17:DFD41 CVH17:CVH41 CLL17:CLL41 CBP17:CBP41 BRT17:BRT41 BHX17:BHX41 AYB17:AYB41 AOF17:AOF41 AEJ17:AEJ41 UN17:UN41 KR17:KR41 WXD17:WXD41" xr:uid="{00000000-0002-0000-0200-000005000000}">
      <formula1>$H$130:$H$131</formula1>
    </dataValidation>
    <dataValidation type="list" errorStyle="warning" allowBlank="1" showInputMessage="1" showErrorMessage="1" sqref="WXA983139:WXA983163 WXB17:WXB41 WNE983139:WNE983163 WDI983139:WDI983163 VTM983139:VTM983163 VJQ983139:VJQ983163 UZU983139:UZU983163 UPY983139:UPY983163 UGC983139:UGC983163 TWG983139:TWG983163 TMK983139:TMK983163 TCO983139:TCO983163 SSS983139:SSS983163 SIW983139:SIW983163 RZA983139:RZA983163 RPE983139:RPE983163 RFI983139:RFI983163 QVM983139:QVM983163 QLQ983139:QLQ983163 QBU983139:QBU983163 PRY983139:PRY983163 PIC983139:PIC983163 OYG983139:OYG983163 OOK983139:OOK983163 OEO983139:OEO983163 NUS983139:NUS983163 NKW983139:NKW983163 NBA983139:NBA983163 MRE983139:MRE983163 MHI983139:MHI983163 LXM983139:LXM983163 LNQ983139:LNQ983163 LDU983139:LDU983163 KTY983139:KTY983163 KKC983139:KKC983163 KAG983139:KAG983163 JQK983139:JQK983163 JGO983139:JGO983163 IWS983139:IWS983163 IMW983139:IMW983163 IDA983139:IDA983163 HTE983139:HTE983163 HJI983139:HJI983163 GZM983139:GZM983163 GPQ983139:GPQ983163 GFU983139:GFU983163 FVY983139:FVY983163 FMC983139:FMC983163 FCG983139:FCG983163 ESK983139:ESK983163 EIO983139:EIO983163 DYS983139:DYS983163 DOW983139:DOW983163 DFA983139:DFA983163 CVE983139:CVE983163 CLI983139:CLI983163 CBM983139:CBM983163 BRQ983139:BRQ983163 BHU983139:BHU983163 AXY983139:AXY983163 AOC983139:AOC983163 AEG983139:AEG983163 UK983139:UK983163 KO983139:KO983163 F983139:F983163 WXA917603:WXA917627 WNE917603:WNE917627 WDI917603:WDI917627 VTM917603:VTM917627 VJQ917603:VJQ917627 UZU917603:UZU917627 UPY917603:UPY917627 UGC917603:UGC917627 TWG917603:TWG917627 TMK917603:TMK917627 TCO917603:TCO917627 SSS917603:SSS917627 SIW917603:SIW917627 RZA917603:RZA917627 RPE917603:RPE917627 RFI917603:RFI917627 QVM917603:QVM917627 QLQ917603:QLQ917627 QBU917603:QBU917627 PRY917603:PRY917627 PIC917603:PIC917627 OYG917603:OYG917627 OOK917603:OOK917627 OEO917603:OEO917627 NUS917603:NUS917627 NKW917603:NKW917627 NBA917603:NBA917627 MRE917603:MRE917627 MHI917603:MHI917627 LXM917603:LXM917627 LNQ917603:LNQ917627 LDU917603:LDU917627 KTY917603:KTY917627 KKC917603:KKC917627 KAG917603:KAG917627 JQK917603:JQK917627 JGO917603:JGO917627 IWS917603:IWS917627 IMW917603:IMW917627 IDA917603:IDA917627 HTE917603:HTE917627 HJI917603:HJI917627 GZM917603:GZM917627 GPQ917603:GPQ917627 GFU917603:GFU917627 FVY917603:FVY917627 FMC917603:FMC917627 FCG917603:FCG917627 ESK917603:ESK917627 EIO917603:EIO917627 DYS917603:DYS917627 DOW917603:DOW917627 DFA917603:DFA917627 CVE917603:CVE917627 CLI917603:CLI917627 CBM917603:CBM917627 BRQ917603:BRQ917627 BHU917603:BHU917627 AXY917603:AXY917627 AOC917603:AOC917627 AEG917603:AEG917627 UK917603:UK917627 KO917603:KO917627 F917603:F917627 WXA852067:WXA852091 WNE852067:WNE852091 WDI852067:WDI852091 VTM852067:VTM852091 VJQ852067:VJQ852091 UZU852067:UZU852091 UPY852067:UPY852091 UGC852067:UGC852091 TWG852067:TWG852091 TMK852067:TMK852091 TCO852067:TCO852091 SSS852067:SSS852091 SIW852067:SIW852091 RZA852067:RZA852091 RPE852067:RPE852091 RFI852067:RFI852091 QVM852067:QVM852091 QLQ852067:QLQ852091 QBU852067:QBU852091 PRY852067:PRY852091 PIC852067:PIC852091 OYG852067:OYG852091 OOK852067:OOK852091 OEO852067:OEO852091 NUS852067:NUS852091 NKW852067:NKW852091 NBA852067:NBA852091 MRE852067:MRE852091 MHI852067:MHI852091 LXM852067:LXM852091 LNQ852067:LNQ852091 LDU852067:LDU852091 KTY852067:KTY852091 KKC852067:KKC852091 KAG852067:KAG852091 JQK852067:JQK852091 JGO852067:JGO852091 IWS852067:IWS852091 IMW852067:IMW852091 IDA852067:IDA852091 HTE852067:HTE852091 HJI852067:HJI852091 GZM852067:GZM852091 GPQ852067:GPQ852091 GFU852067:GFU852091 FVY852067:FVY852091 FMC852067:FMC852091 FCG852067:FCG852091 ESK852067:ESK852091 EIO852067:EIO852091 DYS852067:DYS852091 DOW852067:DOW852091 DFA852067:DFA852091 CVE852067:CVE852091 CLI852067:CLI852091 CBM852067:CBM852091 BRQ852067:BRQ852091 BHU852067:BHU852091 AXY852067:AXY852091 AOC852067:AOC852091 AEG852067:AEG852091 UK852067:UK852091 KO852067:KO852091 F852067:F852091 WXA786531:WXA786555 WNE786531:WNE786555 WDI786531:WDI786555 VTM786531:VTM786555 VJQ786531:VJQ786555 UZU786531:UZU786555 UPY786531:UPY786555 UGC786531:UGC786555 TWG786531:TWG786555 TMK786531:TMK786555 TCO786531:TCO786555 SSS786531:SSS786555 SIW786531:SIW786555 RZA786531:RZA786555 RPE786531:RPE786555 RFI786531:RFI786555 QVM786531:QVM786555 QLQ786531:QLQ786555 QBU786531:QBU786555 PRY786531:PRY786555 PIC786531:PIC786555 OYG786531:OYG786555 OOK786531:OOK786555 OEO786531:OEO786555 NUS786531:NUS786555 NKW786531:NKW786555 NBA786531:NBA786555 MRE786531:MRE786555 MHI786531:MHI786555 LXM786531:LXM786555 LNQ786531:LNQ786555 LDU786531:LDU786555 KTY786531:KTY786555 KKC786531:KKC786555 KAG786531:KAG786555 JQK786531:JQK786555 JGO786531:JGO786555 IWS786531:IWS786555 IMW786531:IMW786555 IDA786531:IDA786555 HTE786531:HTE786555 HJI786531:HJI786555 GZM786531:GZM786555 GPQ786531:GPQ786555 GFU786531:GFU786555 FVY786531:FVY786555 FMC786531:FMC786555 FCG786531:FCG786555 ESK786531:ESK786555 EIO786531:EIO786555 DYS786531:DYS786555 DOW786531:DOW786555 DFA786531:DFA786555 CVE786531:CVE786555 CLI786531:CLI786555 CBM786531:CBM786555 BRQ786531:BRQ786555 BHU786531:BHU786555 AXY786531:AXY786555 AOC786531:AOC786555 AEG786531:AEG786555 UK786531:UK786555 KO786531:KO786555 F786531:F786555 WXA720995:WXA721019 WNE720995:WNE721019 WDI720995:WDI721019 VTM720995:VTM721019 VJQ720995:VJQ721019 UZU720995:UZU721019 UPY720995:UPY721019 UGC720995:UGC721019 TWG720995:TWG721019 TMK720995:TMK721019 TCO720995:TCO721019 SSS720995:SSS721019 SIW720995:SIW721019 RZA720995:RZA721019 RPE720995:RPE721019 RFI720995:RFI721019 QVM720995:QVM721019 QLQ720995:QLQ721019 QBU720995:QBU721019 PRY720995:PRY721019 PIC720995:PIC721019 OYG720995:OYG721019 OOK720995:OOK721019 OEO720995:OEO721019 NUS720995:NUS721019 NKW720995:NKW721019 NBA720995:NBA721019 MRE720995:MRE721019 MHI720995:MHI721019 LXM720995:LXM721019 LNQ720995:LNQ721019 LDU720995:LDU721019 KTY720995:KTY721019 KKC720995:KKC721019 KAG720995:KAG721019 JQK720995:JQK721019 JGO720995:JGO721019 IWS720995:IWS721019 IMW720995:IMW721019 IDA720995:IDA721019 HTE720995:HTE721019 HJI720995:HJI721019 GZM720995:GZM721019 GPQ720995:GPQ721019 GFU720995:GFU721019 FVY720995:FVY721019 FMC720995:FMC721019 FCG720995:FCG721019 ESK720995:ESK721019 EIO720995:EIO721019 DYS720995:DYS721019 DOW720995:DOW721019 DFA720995:DFA721019 CVE720995:CVE721019 CLI720995:CLI721019 CBM720995:CBM721019 BRQ720995:BRQ721019 BHU720995:BHU721019 AXY720995:AXY721019 AOC720995:AOC721019 AEG720995:AEG721019 UK720995:UK721019 KO720995:KO721019 F720995:F721019 WXA655459:WXA655483 WNE655459:WNE655483 WDI655459:WDI655483 VTM655459:VTM655483 VJQ655459:VJQ655483 UZU655459:UZU655483 UPY655459:UPY655483 UGC655459:UGC655483 TWG655459:TWG655483 TMK655459:TMK655483 TCO655459:TCO655483 SSS655459:SSS655483 SIW655459:SIW655483 RZA655459:RZA655483 RPE655459:RPE655483 RFI655459:RFI655483 QVM655459:QVM655483 QLQ655459:QLQ655483 QBU655459:QBU655483 PRY655459:PRY655483 PIC655459:PIC655483 OYG655459:OYG655483 OOK655459:OOK655483 OEO655459:OEO655483 NUS655459:NUS655483 NKW655459:NKW655483 NBA655459:NBA655483 MRE655459:MRE655483 MHI655459:MHI655483 LXM655459:LXM655483 LNQ655459:LNQ655483 LDU655459:LDU655483 KTY655459:KTY655483 KKC655459:KKC655483 KAG655459:KAG655483 JQK655459:JQK655483 JGO655459:JGO655483 IWS655459:IWS655483 IMW655459:IMW655483 IDA655459:IDA655483 HTE655459:HTE655483 HJI655459:HJI655483 GZM655459:GZM655483 GPQ655459:GPQ655483 GFU655459:GFU655483 FVY655459:FVY655483 FMC655459:FMC655483 FCG655459:FCG655483 ESK655459:ESK655483 EIO655459:EIO655483 DYS655459:DYS655483 DOW655459:DOW655483 DFA655459:DFA655483 CVE655459:CVE655483 CLI655459:CLI655483 CBM655459:CBM655483 BRQ655459:BRQ655483 BHU655459:BHU655483 AXY655459:AXY655483 AOC655459:AOC655483 AEG655459:AEG655483 UK655459:UK655483 KO655459:KO655483 F655459:F655483 WXA589923:WXA589947 WNE589923:WNE589947 WDI589923:WDI589947 VTM589923:VTM589947 VJQ589923:VJQ589947 UZU589923:UZU589947 UPY589923:UPY589947 UGC589923:UGC589947 TWG589923:TWG589947 TMK589923:TMK589947 TCO589923:TCO589947 SSS589923:SSS589947 SIW589923:SIW589947 RZA589923:RZA589947 RPE589923:RPE589947 RFI589923:RFI589947 QVM589923:QVM589947 QLQ589923:QLQ589947 QBU589923:QBU589947 PRY589923:PRY589947 PIC589923:PIC589947 OYG589923:OYG589947 OOK589923:OOK589947 OEO589923:OEO589947 NUS589923:NUS589947 NKW589923:NKW589947 NBA589923:NBA589947 MRE589923:MRE589947 MHI589923:MHI589947 LXM589923:LXM589947 LNQ589923:LNQ589947 LDU589923:LDU589947 KTY589923:KTY589947 KKC589923:KKC589947 KAG589923:KAG589947 JQK589923:JQK589947 JGO589923:JGO589947 IWS589923:IWS589947 IMW589923:IMW589947 IDA589923:IDA589947 HTE589923:HTE589947 HJI589923:HJI589947 GZM589923:GZM589947 GPQ589923:GPQ589947 GFU589923:GFU589947 FVY589923:FVY589947 FMC589923:FMC589947 FCG589923:FCG589947 ESK589923:ESK589947 EIO589923:EIO589947 DYS589923:DYS589947 DOW589923:DOW589947 DFA589923:DFA589947 CVE589923:CVE589947 CLI589923:CLI589947 CBM589923:CBM589947 BRQ589923:BRQ589947 BHU589923:BHU589947 AXY589923:AXY589947 AOC589923:AOC589947 AEG589923:AEG589947 UK589923:UK589947 KO589923:KO589947 F589923:F589947 WXA524387:WXA524411 WNE524387:WNE524411 WDI524387:WDI524411 VTM524387:VTM524411 VJQ524387:VJQ524411 UZU524387:UZU524411 UPY524387:UPY524411 UGC524387:UGC524411 TWG524387:TWG524411 TMK524387:TMK524411 TCO524387:TCO524411 SSS524387:SSS524411 SIW524387:SIW524411 RZA524387:RZA524411 RPE524387:RPE524411 RFI524387:RFI524411 QVM524387:QVM524411 QLQ524387:QLQ524411 QBU524387:QBU524411 PRY524387:PRY524411 PIC524387:PIC524411 OYG524387:OYG524411 OOK524387:OOK524411 OEO524387:OEO524411 NUS524387:NUS524411 NKW524387:NKW524411 NBA524387:NBA524411 MRE524387:MRE524411 MHI524387:MHI524411 LXM524387:LXM524411 LNQ524387:LNQ524411 LDU524387:LDU524411 KTY524387:KTY524411 KKC524387:KKC524411 KAG524387:KAG524411 JQK524387:JQK524411 JGO524387:JGO524411 IWS524387:IWS524411 IMW524387:IMW524411 IDA524387:IDA524411 HTE524387:HTE524411 HJI524387:HJI524411 GZM524387:GZM524411 GPQ524387:GPQ524411 GFU524387:GFU524411 FVY524387:FVY524411 FMC524387:FMC524411 FCG524387:FCG524411 ESK524387:ESK524411 EIO524387:EIO524411 DYS524387:DYS524411 DOW524387:DOW524411 DFA524387:DFA524411 CVE524387:CVE524411 CLI524387:CLI524411 CBM524387:CBM524411 BRQ524387:BRQ524411 BHU524387:BHU524411 AXY524387:AXY524411 AOC524387:AOC524411 AEG524387:AEG524411 UK524387:UK524411 KO524387:KO524411 F524387:F524411 WXA458851:WXA458875 WNE458851:WNE458875 WDI458851:WDI458875 VTM458851:VTM458875 VJQ458851:VJQ458875 UZU458851:UZU458875 UPY458851:UPY458875 UGC458851:UGC458875 TWG458851:TWG458875 TMK458851:TMK458875 TCO458851:TCO458875 SSS458851:SSS458875 SIW458851:SIW458875 RZA458851:RZA458875 RPE458851:RPE458875 RFI458851:RFI458875 QVM458851:QVM458875 QLQ458851:QLQ458875 QBU458851:QBU458875 PRY458851:PRY458875 PIC458851:PIC458875 OYG458851:OYG458875 OOK458851:OOK458875 OEO458851:OEO458875 NUS458851:NUS458875 NKW458851:NKW458875 NBA458851:NBA458875 MRE458851:MRE458875 MHI458851:MHI458875 LXM458851:LXM458875 LNQ458851:LNQ458875 LDU458851:LDU458875 KTY458851:KTY458875 KKC458851:KKC458875 KAG458851:KAG458875 JQK458851:JQK458875 JGO458851:JGO458875 IWS458851:IWS458875 IMW458851:IMW458875 IDA458851:IDA458875 HTE458851:HTE458875 HJI458851:HJI458875 GZM458851:GZM458875 GPQ458851:GPQ458875 GFU458851:GFU458875 FVY458851:FVY458875 FMC458851:FMC458875 FCG458851:FCG458875 ESK458851:ESK458875 EIO458851:EIO458875 DYS458851:DYS458875 DOW458851:DOW458875 DFA458851:DFA458875 CVE458851:CVE458875 CLI458851:CLI458875 CBM458851:CBM458875 BRQ458851:BRQ458875 BHU458851:BHU458875 AXY458851:AXY458875 AOC458851:AOC458875 AEG458851:AEG458875 UK458851:UK458875 KO458851:KO458875 F458851:F458875 WXA393315:WXA393339 WNE393315:WNE393339 WDI393315:WDI393339 VTM393315:VTM393339 VJQ393315:VJQ393339 UZU393315:UZU393339 UPY393315:UPY393339 UGC393315:UGC393339 TWG393315:TWG393339 TMK393315:TMK393339 TCO393315:TCO393339 SSS393315:SSS393339 SIW393315:SIW393339 RZA393315:RZA393339 RPE393315:RPE393339 RFI393315:RFI393339 QVM393315:QVM393339 QLQ393315:QLQ393339 QBU393315:QBU393339 PRY393315:PRY393339 PIC393315:PIC393339 OYG393315:OYG393339 OOK393315:OOK393339 OEO393315:OEO393339 NUS393315:NUS393339 NKW393315:NKW393339 NBA393315:NBA393339 MRE393315:MRE393339 MHI393315:MHI393339 LXM393315:LXM393339 LNQ393315:LNQ393339 LDU393315:LDU393339 KTY393315:KTY393339 KKC393315:KKC393339 KAG393315:KAG393339 JQK393315:JQK393339 JGO393315:JGO393339 IWS393315:IWS393339 IMW393315:IMW393339 IDA393315:IDA393339 HTE393315:HTE393339 HJI393315:HJI393339 GZM393315:GZM393339 GPQ393315:GPQ393339 GFU393315:GFU393339 FVY393315:FVY393339 FMC393315:FMC393339 FCG393315:FCG393339 ESK393315:ESK393339 EIO393315:EIO393339 DYS393315:DYS393339 DOW393315:DOW393339 DFA393315:DFA393339 CVE393315:CVE393339 CLI393315:CLI393339 CBM393315:CBM393339 BRQ393315:BRQ393339 BHU393315:BHU393339 AXY393315:AXY393339 AOC393315:AOC393339 AEG393315:AEG393339 UK393315:UK393339 KO393315:KO393339 F393315:F393339 WXA327779:WXA327803 WNE327779:WNE327803 WDI327779:WDI327803 VTM327779:VTM327803 VJQ327779:VJQ327803 UZU327779:UZU327803 UPY327779:UPY327803 UGC327779:UGC327803 TWG327779:TWG327803 TMK327779:TMK327803 TCO327779:TCO327803 SSS327779:SSS327803 SIW327779:SIW327803 RZA327779:RZA327803 RPE327779:RPE327803 RFI327779:RFI327803 QVM327779:QVM327803 QLQ327779:QLQ327803 QBU327779:QBU327803 PRY327779:PRY327803 PIC327779:PIC327803 OYG327779:OYG327803 OOK327779:OOK327803 OEO327779:OEO327803 NUS327779:NUS327803 NKW327779:NKW327803 NBA327779:NBA327803 MRE327779:MRE327803 MHI327779:MHI327803 LXM327779:LXM327803 LNQ327779:LNQ327803 LDU327779:LDU327803 KTY327779:KTY327803 KKC327779:KKC327803 KAG327779:KAG327803 JQK327779:JQK327803 JGO327779:JGO327803 IWS327779:IWS327803 IMW327779:IMW327803 IDA327779:IDA327803 HTE327779:HTE327803 HJI327779:HJI327803 GZM327779:GZM327803 GPQ327779:GPQ327803 GFU327779:GFU327803 FVY327779:FVY327803 FMC327779:FMC327803 FCG327779:FCG327803 ESK327779:ESK327803 EIO327779:EIO327803 DYS327779:DYS327803 DOW327779:DOW327803 DFA327779:DFA327803 CVE327779:CVE327803 CLI327779:CLI327803 CBM327779:CBM327803 BRQ327779:BRQ327803 BHU327779:BHU327803 AXY327779:AXY327803 AOC327779:AOC327803 AEG327779:AEG327803 UK327779:UK327803 KO327779:KO327803 F327779:F327803 WXA262243:WXA262267 WNE262243:WNE262267 WDI262243:WDI262267 VTM262243:VTM262267 VJQ262243:VJQ262267 UZU262243:UZU262267 UPY262243:UPY262267 UGC262243:UGC262267 TWG262243:TWG262267 TMK262243:TMK262267 TCO262243:TCO262267 SSS262243:SSS262267 SIW262243:SIW262267 RZA262243:RZA262267 RPE262243:RPE262267 RFI262243:RFI262267 QVM262243:QVM262267 QLQ262243:QLQ262267 QBU262243:QBU262267 PRY262243:PRY262267 PIC262243:PIC262267 OYG262243:OYG262267 OOK262243:OOK262267 OEO262243:OEO262267 NUS262243:NUS262267 NKW262243:NKW262267 NBA262243:NBA262267 MRE262243:MRE262267 MHI262243:MHI262267 LXM262243:LXM262267 LNQ262243:LNQ262267 LDU262243:LDU262267 KTY262243:KTY262267 KKC262243:KKC262267 KAG262243:KAG262267 JQK262243:JQK262267 JGO262243:JGO262267 IWS262243:IWS262267 IMW262243:IMW262267 IDA262243:IDA262267 HTE262243:HTE262267 HJI262243:HJI262267 GZM262243:GZM262267 GPQ262243:GPQ262267 GFU262243:GFU262267 FVY262243:FVY262267 FMC262243:FMC262267 FCG262243:FCG262267 ESK262243:ESK262267 EIO262243:EIO262267 DYS262243:DYS262267 DOW262243:DOW262267 DFA262243:DFA262267 CVE262243:CVE262267 CLI262243:CLI262267 CBM262243:CBM262267 BRQ262243:BRQ262267 BHU262243:BHU262267 AXY262243:AXY262267 AOC262243:AOC262267 AEG262243:AEG262267 UK262243:UK262267 KO262243:KO262267 F262243:F262267 WXA196707:WXA196731 WNE196707:WNE196731 WDI196707:WDI196731 VTM196707:VTM196731 VJQ196707:VJQ196731 UZU196707:UZU196731 UPY196707:UPY196731 UGC196707:UGC196731 TWG196707:TWG196731 TMK196707:TMK196731 TCO196707:TCO196731 SSS196707:SSS196731 SIW196707:SIW196731 RZA196707:RZA196731 RPE196707:RPE196731 RFI196707:RFI196731 QVM196707:QVM196731 QLQ196707:QLQ196731 QBU196707:QBU196731 PRY196707:PRY196731 PIC196707:PIC196731 OYG196707:OYG196731 OOK196707:OOK196731 OEO196707:OEO196731 NUS196707:NUS196731 NKW196707:NKW196731 NBA196707:NBA196731 MRE196707:MRE196731 MHI196707:MHI196731 LXM196707:LXM196731 LNQ196707:LNQ196731 LDU196707:LDU196731 KTY196707:KTY196731 KKC196707:KKC196731 KAG196707:KAG196731 JQK196707:JQK196731 JGO196707:JGO196731 IWS196707:IWS196731 IMW196707:IMW196731 IDA196707:IDA196731 HTE196707:HTE196731 HJI196707:HJI196731 GZM196707:GZM196731 GPQ196707:GPQ196731 GFU196707:GFU196731 FVY196707:FVY196731 FMC196707:FMC196731 FCG196707:FCG196731 ESK196707:ESK196731 EIO196707:EIO196731 DYS196707:DYS196731 DOW196707:DOW196731 DFA196707:DFA196731 CVE196707:CVE196731 CLI196707:CLI196731 CBM196707:CBM196731 BRQ196707:BRQ196731 BHU196707:BHU196731 AXY196707:AXY196731 AOC196707:AOC196731 AEG196707:AEG196731 UK196707:UK196731 KO196707:KO196731 F196707:F196731 WXA131171:WXA131195 WNE131171:WNE131195 WDI131171:WDI131195 VTM131171:VTM131195 VJQ131171:VJQ131195 UZU131171:UZU131195 UPY131171:UPY131195 UGC131171:UGC131195 TWG131171:TWG131195 TMK131171:TMK131195 TCO131171:TCO131195 SSS131171:SSS131195 SIW131171:SIW131195 RZA131171:RZA131195 RPE131171:RPE131195 RFI131171:RFI131195 QVM131171:QVM131195 QLQ131171:QLQ131195 QBU131171:QBU131195 PRY131171:PRY131195 PIC131171:PIC131195 OYG131171:OYG131195 OOK131171:OOK131195 OEO131171:OEO131195 NUS131171:NUS131195 NKW131171:NKW131195 NBA131171:NBA131195 MRE131171:MRE131195 MHI131171:MHI131195 LXM131171:LXM131195 LNQ131171:LNQ131195 LDU131171:LDU131195 KTY131171:KTY131195 KKC131171:KKC131195 KAG131171:KAG131195 JQK131171:JQK131195 JGO131171:JGO131195 IWS131171:IWS131195 IMW131171:IMW131195 IDA131171:IDA131195 HTE131171:HTE131195 HJI131171:HJI131195 GZM131171:GZM131195 GPQ131171:GPQ131195 GFU131171:GFU131195 FVY131171:FVY131195 FMC131171:FMC131195 FCG131171:FCG131195 ESK131171:ESK131195 EIO131171:EIO131195 DYS131171:DYS131195 DOW131171:DOW131195 DFA131171:DFA131195 CVE131171:CVE131195 CLI131171:CLI131195 CBM131171:CBM131195 BRQ131171:BRQ131195 BHU131171:BHU131195 AXY131171:AXY131195 AOC131171:AOC131195 AEG131171:AEG131195 UK131171:UK131195 KO131171:KO131195 F131171:F131195 WXA65635:WXA65659 WNE65635:WNE65659 WDI65635:WDI65659 VTM65635:VTM65659 VJQ65635:VJQ65659 UZU65635:UZU65659 UPY65635:UPY65659 UGC65635:UGC65659 TWG65635:TWG65659 TMK65635:TMK65659 TCO65635:TCO65659 SSS65635:SSS65659 SIW65635:SIW65659 RZA65635:RZA65659 RPE65635:RPE65659 RFI65635:RFI65659 QVM65635:QVM65659 QLQ65635:QLQ65659 QBU65635:QBU65659 PRY65635:PRY65659 PIC65635:PIC65659 OYG65635:OYG65659 OOK65635:OOK65659 OEO65635:OEO65659 NUS65635:NUS65659 NKW65635:NKW65659 NBA65635:NBA65659 MRE65635:MRE65659 MHI65635:MHI65659 LXM65635:LXM65659 LNQ65635:LNQ65659 LDU65635:LDU65659 KTY65635:KTY65659 KKC65635:KKC65659 KAG65635:KAG65659 JQK65635:JQK65659 JGO65635:JGO65659 IWS65635:IWS65659 IMW65635:IMW65659 IDA65635:IDA65659 HTE65635:HTE65659 HJI65635:HJI65659 GZM65635:GZM65659 GPQ65635:GPQ65659 GFU65635:GFU65659 FVY65635:FVY65659 FMC65635:FMC65659 FCG65635:FCG65659 ESK65635:ESK65659 EIO65635:EIO65659 DYS65635:DYS65659 DOW65635:DOW65659 DFA65635:DFA65659 CVE65635:CVE65659 CLI65635:CLI65659 CBM65635:CBM65659 BRQ65635:BRQ65659 BHU65635:BHU65659 AXY65635:AXY65659 AOC65635:AOC65659 AEG65635:AEG65659 UK65635:UK65659 KO65635:KO65659 F65635:F65659 WNF17:WNF41 WDJ17:WDJ41 VTN17:VTN41 VJR17:VJR41 UZV17:UZV41 UPZ17:UPZ41 UGD17:UGD41 TWH17:TWH41 TML17:TML41 TCP17:TCP41 SST17:SST41 SIX17:SIX41 RZB17:RZB41 RPF17:RPF41 RFJ17:RFJ41 QVN17:QVN41 QLR17:QLR41 QBV17:QBV41 PRZ17:PRZ41 PID17:PID41 OYH17:OYH41 OOL17:OOL41 OEP17:OEP41 NUT17:NUT41 NKX17:NKX41 NBB17:NBB41 MRF17:MRF41 MHJ17:MHJ41 LXN17:LXN41 LNR17:LNR41 LDV17:LDV41 KTZ17:KTZ41 KKD17:KKD41 KAH17:KAH41 JQL17:JQL41 JGP17:JGP41 IWT17:IWT41 IMX17:IMX41 IDB17:IDB41 HTF17:HTF41 HJJ17:HJJ41 GZN17:GZN41 GPR17:GPR41 GFV17:GFV41 FVZ17:FVZ41 FMD17:FMD41 FCH17:FCH41 ESL17:ESL41 EIP17:EIP41 DYT17:DYT41 DOX17:DOX41 DFB17:DFB41 CVF17:CVF41 CLJ17:CLJ41 CBN17:CBN41 BRR17:BRR41 BHV17:BHV41 AXZ17:AXZ41 AOD17:AOD41 AEH17:AEH41 UL17:UL41 KP17:KP41 F17:F116" xr:uid="{00000000-0002-0000-0200-000006000000}">
      <formula1>$F$130:$F$131</formula1>
    </dataValidation>
    <dataValidation type="list" errorStyle="warning" allowBlank="1" showInputMessage="1" showErrorMessage="1" sqref="WWY983139:WWY983163 WNC983139:WNC983163 WDG983139:WDG983163 VTK983139:VTK983163 VJO983139:VJO983163 UZS983139:UZS983163 UPW983139:UPW983163 UGA983139:UGA983163 TWE983139:TWE983163 TMI983139:TMI983163 TCM983139:TCM983163 SSQ983139:SSQ983163 SIU983139:SIU983163 RYY983139:RYY983163 RPC983139:RPC983163 RFG983139:RFG983163 QVK983139:QVK983163 QLO983139:QLO983163 QBS983139:QBS983163 PRW983139:PRW983163 PIA983139:PIA983163 OYE983139:OYE983163 OOI983139:OOI983163 OEM983139:OEM983163 NUQ983139:NUQ983163 NKU983139:NKU983163 NAY983139:NAY983163 MRC983139:MRC983163 MHG983139:MHG983163 LXK983139:LXK983163 LNO983139:LNO983163 LDS983139:LDS983163 KTW983139:KTW983163 KKA983139:KKA983163 KAE983139:KAE983163 JQI983139:JQI983163 JGM983139:JGM983163 IWQ983139:IWQ983163 IMU983139:IMU983163 ICY983139:ICY983163 HTC983139:HTC983163 HJG983139:HJG983163 GZK983139:GZK983163 GPO983139:GPO983163 GFS983139:GFS983163 FVW983139:FVW983163 FMA983139:FMA983163 FCE983139:FCE983163 ESI983139:ESI983163 EIM983139:EIM983163 DYQ983139:DYQ983163 DOU983139:DOU983163 DEY983139:DEY983163 CVC983139:CVC983163 CLG983139:CLG983163 CBK983139:CBK983163 BRO983139:BRO983163 BHS983139:BHS983163 AXW983139:AXW983163 AOA983139:AOA983163 AEE983139:AEE983163 UI983139:UI983163 KM983139:KM983163 D983139:D983163 WWY917603:WWY917627 WNC917603:WNC917627 WDG917603:WDG917627 VTK917603:VTK917627 VJO917603:VJO917627 UZS917603:UZS917627 UPW917603:UPW917627 UGA917603:UGA917627 TWE917603:TWE917627 TMI917603:TMI917627 TCM917603:TCM917627 SSQ917603:SSQ917627 SIU917603:SIU917627 RYY917603:RYY917627 RPC917603:RPC917627 RFG917603:RFG917627 QVK917603:QVK917627 QLO917603:QLO917627 QBS917603:QBS917627 PRW917603:PRW917627 PIA917603:PIA917627 OYE917603:OYE917627 OOI917603:OOI917627 OEM917603:OEM917627 NUQ917603:NUQ917627 NKU917603:NKU917627 NAY917603:NAY917627 MRC917603:MRC917627 MHG917603:MHG917627 LXK917603:LXK917627 LNO917603:LNO917627 LDS917603:LDS917627 KTW917603:KTW917627 KKA917603:KKA917627 KAE917603:KAE917627 JQI917603:JQI917627 JGM917603:JGM917627 IWQ917603:IWQ917627 IMU917603:IMU917627 ICY917603:ICY917627 HTC917603:HTC917627 HJG917603:HJG917627 GZK917603:GZK917627 GPO917603:GPO917627 GFS917603:GFS917627 FVW917603:FVW917627 FMA917603:FMA917627 FCE917603:FCE917627 ESI917603:ESI917627 EIM917603:EIM917627 DYQ917603:DYQ917627 DOU917603:DOU917627 DEY917603:DEY917627 CVC917603:CVC917627 CLG917603:CLG917627 CBK917603:CBK917627 BRO917603:BRO917627 BHS917603:BHS917627 AXW917603:AXW917627 AOA917603:AOA917627 AEE917603:AEE917627 UI917603:UI917627 KM917603:KM917627 D917603:D917627 WWY852067:WWY852091 WNC852067:WNC852091 WDG852067:WDG852091 VTK852067:VTK852091 VJO852067:VJO852091 UZS852067:UZS852091 UPW852067:UPW852091 UGA852067:UGA852091 TWE852067:TWE852091 TMI852067:TMI852091 TCM852067:TCM852091 SSQ852067:SSQ852091 SIU852067:SIU852091 RYY852067:RYY852091 RPC852067:RPC852091 RFG852067:RFG852091 QVK852067:QVK852091 QLO852067:QLO852091 QBS852067:QBS852091 PRW852067:PRW852091 PIA852067:PIA852091 OYE852067:OYE852091 OOI852067:OOI852091 OEM852067:OEM852091 NUQ852067:NUQ852091 NKU852067:NKU852091 NAY852067:NAY852091 MRC852067:MRC852091 MHG852067:MHG852091 LXK852067:LXK852091 LNO852067:LNO852091 LDS852067:LDS852091 KTW852067:KTW852091 KKA852067:KKA852091 KAE852067:KAE852091 JQI852067:JQI852091 JGM852067:JGM852091 IWQ852067:IWQ852091 IMU852067:IMU852091 ICY852067:ICY852091 HTC852067:HTC852091 HJG852067:HJG852091 GZK852067:GZK852091 GPO852067:GPO852091 GFS852067:GFS852091 FVW852067:FVW852091 FMA852067:FMA852091 FCE852067:FCE852091 ESI852067:ESI852091 EIM852067:EIM852091 DYQ852067:DYQ852091 DOU852067:DOU852091 DEY852067:DEY852091 CVC852067:CVC852091 CLG852067:CLG852091 CBK852067:CBK852091 BRO852067:BRO852091 BHS852067:BHS852091 AXW852067:AXW852091 AOA852067:AOA852091 AEE852067:AEE852091 UI852067:UI852091 KM852067:KM852091 D852067:D852091 WWY786531:WWY786555 WNC786531:WNC786555 WDG786531:WDG786555 VTK786531:VTK786555 VJO786531:VJO786555 UZS786531:UZS786555 UPW786531:UPW786555 UGA786531:UGA786555 TWE786531:TWE786555 TMI786531:TMI786555 TCM786531:TCM786555 SSQ786531:SSQ786555 SIU786531:SIU786555 RYY786531:RYY786555 RPC786531:RPC786555 RFG786531:RFG786555 QVK786531:QVK786555 QLO786531:QLO786555 QBS786531:QBS786555 PRW786531:PRW786555 PIA786531:PIA786555 OYE786531:OYE786555 OOI786531:OOI786555 OEM786531:OEM786555 NUQ786531:NUQ786555 NKU786531:NKU786555 NAY786531:NAY786555 MRC786531:MRC786555 MHG786531:MHG786555 LXK786531:LXK786555 LNO786531:LNO786555 LDS786531:LDS786555 KTW786531:KTW786555 KKA786531:KKA786555 KAE786531:KAE786555 JQI786531:JQI786555 JGM786531:JGM786555 IWQ786531:IWQ786555 IMU786531:IMU786555 ICY786531:ICY786555 HTC786531:HTC786555 HJG786531:HJG786555 GZK786531:GZK786555 GPO786531:GPO786555 GFS786531:GFS786555 FVW786531:FVW786555 FMA786531:FMA786555 FCE786531:FCE786555 ESI786531:ESI786555 EIM786531:EIM786555 DYQ786531:DYQ786555 DOU786531:DOU786555 DEY786531:DEY786555 CVC786531:CVC786555 CLG786531:CLG786555 CBK786531:CBK786555 BRO786531:BRO786555 BHS786531:BHS786555 AXW786531:AXW786555 AOA786531:AOA786555 AEE786531:AEE786555 UI786531:UI786555 KM786531:KM786555 D786531:D786555 WWY720995:WWY721019 WNC720995:WNC721019 WDG720995:WDG721019 VTK720995:VTK721019 VJO720995:VJO721019 UZS720995:UZS721019 UPW720995:UPW721019 UGA720995:UGA721019 TWE720995:TWE721019 TMI720995:TMI721019 TCM720995:TCM721019 SSQ720995:SSQ721019 SIU720995:SIU721019 RYY720995:RYY721019 RPC720995:RPC721019 RFG720995:RFG721019 QVK720995:QVK721019 QLO720995:QLO721019 QBS720995:QBS721019 PRW720995:PRW721019 PIA720995:PIA721019 OYE720995:OYE721019 OOI720995:OOI721019 OEM720995:OEM721019 NUQ720995:NUQ721019 NKU720995:NKU721019 NAY720995:NAY721019 MRC720995:MRC721019 MHG720995:MHG721019 LXK720995:LXK721019 LNO720995:LNO721019 LDS720995:LDS721019 KTW720995:KTW721019 KKA720995:KKA721019 KAE720995:KAE721019 JQI720995:JQI721019 JGM720995:JGM721019 IWQ720995:IWQ721019 IMU720995:IMU721019 ICY720995:ICY721019 HTC720995:HTC721019 HJG720995:HJG721019 GZK720995:GZK721019 GPO720995:GPO721019 GFS720995:GFS721019 FVW720995:FVW721019 FMA720995:FMA721019 FCE720995:FCE721019 ESI720995:ESI721019 EIM720995:EIM721019 DYQ720995:DYQ721019 DOU720995:DOU721019 DEY720995:DEY721019 CVC720995:CVC721019 CLG720995:CLG721019 CBK720995:CBK721019 BRO720995:BRO721019 BHS720995:BHS721019 AXW720995:AXW721019 AOA720995:AOA721019 AEE720995:AEE721019 UI720995:UI721019 KM720995:KM721019 D720995:D721019 WWY655459:WWY655483 WNC655459:WNC655483 WDG655459:WDG655483 VTK655459:VTK655483 VJO655459:VJO655483 UZS655459:UZS655483 UPW655459:UPW655483 UGA655459:UGA655483 TWE655459:TWE655483 TMI655459:TMI655483 TCM655459:TCM655483 SSQ655459:SSQ655483 SIU655459:SIU655483 RYY655459:RYY655483 RPC655459:RPC655483 RFG655459:RFG655483 QVK655459:QVK655483 QLO655459:QLO655483 QBS655459:QBS655483 PRW655459:PRW655483 PIA655459:PIA655483 OYE655459:OYE655483 OOI655459:OOI655483 OEM655459:OEM655483 NUQ655459:NUQ655483 NKU655459:NKU655483 NAY655459:NAY655483 MRC655459:MRC655483 MHG655459:MHG655483 LXK655459:LXK655483 LNO655459:LNO655483 LDS655459:LDS655483 KTW655459:KTW655483 KKA655459:KKA655483 KAE655459:KAE655483 JQI655459:JQI655483 JGM655459:JGM655483 IWQ655459:IWQ655483 IMU655459:IMU655483 ICY655459:ICY655483 HTC655459:HTC655483 HJG655459:HJG655483 GZK655459:GZK655483 GPO655459:GPO655483 GFS655459:GFS655483 FVW655459:FVW655483 FMA655459:FMA655483 FCE655459:FCE655483 ESI655459:ESI655483 EIM655459:EIM655483 DYQ655459:DYQ655483 DOU655459:DOU655483 DEY655459:DEY655483 CVC655459:CVC655483 CLG655459:CLG655483 CBK655459:CBK655483 BRO655459:BRO655483 BHS655459:BHS655483 AXW655459:AXW655483 AOA655459:AOA655483 AEE655459:AEE655483 UI655459:UI655483 KM655459:KM655483 D655459:D655483 WWY589923:WWY589947 WNC589923:WNC589947 WDG589923:WDG589947 VTK589923:VTK589947 VJO589923:VJO589947 UZS589923:UZS589947 UPW589923:UPW589947 UGA589923:UGA589947 TWE589923:TWE589947 TMI589923:TMI589947 TCM589923:TCM589947 SSQ589923:SSQ589947 SIU589923:SIU589947 RYY589923:RYY589947 RPC589923:RPC589947 RFG589923:RFG589947 QVK589923:QVK589947 QLO589923:QLO589947 QBS589923:QBS589947 PRW589923:PRW589947 PIA589923:PIA589947 OYE589923:OYE589947 OOI589923:OOI589947 OEM589923:OEM589947 NUQ589923:NUQ589947 NKU589923:NKU589947 NAY589923:NAY589947 MRC589923:MRC589947 MHG589923:MHG589947 LXK589923:LXK589947 LNO589923:LNO589947 LDS589923:LDS589947 KTW589923:KTW589947 KKA589923:KKA589947 KAE589923:KAE589947 JQI589923:JQI589947 JGM589923:JGM589947 IWQ589923:IWQ589947 IMU589923:IMU589947 ICY589923:ICY589947 HTC589923:HTC589947 HJG589923:HJG589947 GZK589923:GZK589947 GPO589923:GPO589947 GFS589923:GFS589947 FVW589923:FVW589947 FMA589923:FMA589947 FCE589923:FCE589947 ESI589923:ESI589947 EIM589923:EIM589947 DYQ589923:DYQ589947 DOU589923:DOU589947 DEY589923:DEY589947 CVC589923:CVC589947 CLG589923:CLG589947 CBK589923:CBK589947 BRO589923:BRO589947 BHS589923:BHS589947 AXW589923:AXW589947 AOA589923:AOA589947 AEE589923:AEE589947 UI589923:UI589947 KM589923:KM589947 D589923:D589947 WWY524387:WWY524411 WNC524387:WNC524411 WDG524387:WDG524411 VTK524387:VTK524411 VJO524387:VJO524411 UZS524387:UZS524411 UPW524387:UPW524411 UGA524387:UGA524411 TWE524387:TWE524411 TMI524387:TMI524411 TCM524387:TCM524411 SSQ524387:SSQ524411 SIU524387:SIU524411 RYY524387:RYY524411 RPC524387:RPC524411 RFG524387:RFG524411 QVK524387:QVK524411 QLO524387:QLO524411 QBS524387:QBS524411 PRW524387:PRW524411 PIA524387:PIA524411 OYE524387:OYE524411 OOI524387:OOI524411 OEM524387:OEM524411 NUQ524387:NUQ524411 NKU524387:NKU524411 NAY524387:NAY524411 MRC524387:MRC524411 MHG524387:MHG524411 LXK524387:LXK524411 LNO524387:LNO524411 LDS524387:LDS524411 KTW524387:KTW524411 KKA524387:KKA524411 KAE524387:KAE524411 JQI524387:JQI524411 JGM524387:JGM524411 IWQ524387:IWQ524411 IMU524387:IMU524411 ICY524387:ICY524411 HTC524387:HTC524411 HJG524387:HJG524411 GZK524387:GZK524411 GPO524387:GPO524411 GFS524387:GFS524411 FVW524387:FVW524411 FMA524387:FMA524411 FCE524387:FCE524411 ESI524387:ESI524411 EIM524387:EIM524411 DYQ524387:DYQ524411 DOU524387:DOU524411 DEY524387:DEY524411 CVC524387:CVC524411 CLG524387:CLG524411 CBK524387:CBK524411 BRO524387:BRO524411 BHS524387:BHS524411 AXW524387:AXW524411 AOA524387:AOA524411 AEE524387:AEE524411 UI524387:UI524411 KM524387:KM524411 D524387:D524411 WWY458851:WWY458875 WNC458851:WNC458875 WDG458851:WDG458875 VTK458851:VTK458875 VJO458851:VJO458875 UZS458851:UZS458875 UPW458851:UPW458875 UGA458851:UGA458875 TWE458851:TWE458875 TMI458851:TMI458875 TCM458851:TCM458875 SSQ458851:SSQ458875 SIU458851:SIU458875 RYY458851:RYY458875 RPC458851:RPC458875 RFG458851:RFG458875 QVK458851:QVK458875 QLO458851:QLO458875 QBS458851:QBS458875 PRW458851:PRW458875 PIA458851:PIA458875 OYE458851:OYE458875 OOI458851:OOI458875 OEM458851:OEM458875 NUQ458851:NUQ458875 NKU458851:NKU458875 NAY458851:NAY458875 MRC458851:MRC458875 MHG458851:MHG458875 LXK458851:LXK458875 LNO458851:LNO458875 LDS458851:LDS458875 KTW458851:KTW458875 KKA458851:KKA458875 KAE458851:KAE458875 JQI458851:JQI458875 JGM458851:JGM458875 IWQ458851:IWQ458875 IMU458851:IMU458875 ICY458851:ICY458875 HTC458851:HTC458875 HJG458851:HJG458875 GZK458851:GZK458875 GPO458851:GPO458875 GFS458851:GFS458875 FVW458851:FVW458875 FMA458851:FMA458875 FCE458851:FCE458875 ESI458851:ESI458875 EIM458851:EIM458875 DYQ458851:DYQ458875 DOU458851:DOU458875 DEY458851:DEY458875 CVC458851:CVC458875 CLG458851:CLG458875 CBK458851:CBK458875 BRO458851:BRO458875 BHS458851:BHS458875 AXW458851:AXW458875 AOA458851:AOA458875 AEE458851:AEE458875 UI458851:UI458875 KM458851:KM458875 D458851:D458875 WWY393315:WWY393339 WNC393315:WNC393339 WDG393315:WDG393339 VTK393315:VTK393339 VJO393315:VJO393339 UZS393315:UZS393339 UPW393315:UPW393339 UGA393315:UGA393339 TWE393315:TWE393339 TMI393315:TMI393339 TCM393315:TCM393339 SSQ393315:SSQ393339 SIU393315:SIU393339 RYY393315:RYY393339 RPC393315:RPC393339 RFG393315:RFG393339 QVK393315:QVK393339 QLO393315:QLO393339 QBS393315:QBS393339 PRW393315:PRW393339 PIA393315:PIA393339 OYE393315:OYE393339 OOI393315:OOI393339 OEM393315:OEM393339 NUQ393315:NUQ393339 NKU393315:NKU393339 NAY393315:NAY393339 MRC393315:MRC393339 MHG393315:MHG393339 LXK393315:LXK393339 LNO393315:LNO393339 LDS393315:LDS393339 KTW393315:KTW393339 KKA393315:KKA393339 KAE393315:KAE393339 JQI393315:JQI393339 JGM393315:JGM393339 IWQ393315:IWQ393339 IMU393315:IMU393339 ICY393315:ICY393339 HTC393315:HTC393339 HJG393315:HJG393339 GZK393315:GZK393339 GPO393315:GPO393339 GFS393315:GFS393339 FVW393315:FVW393339 FMA393315:FMA393339 FCE393315:FCE393339 ESI393315:ESI393339 EIM393315:EIM393339 DYQ393315:DYQ393339 DOU393315:DOU393339 DEY393315:DEY393339 CVC393315:CVC393339 CLG393315:CLG393339 CBK393315:CBK393339 BRO393315:BRO393339 BHS393315:BHS393339 AXW393315:AXW393339 AOA393315:AOA393339 AEE393315:AEE393339 UI393315:UI393339 KM393315:KM393339 D393315:D393339 WWY327779:WWY327803 WNC327779:WNC327803 WDG327779:WDG327803 VTK327779:VTK327803 VJO327779:VJO327803 UZS327779:UZS327803 UPW327779:UPW327803 UGA327779:UGA327803 TWE327779:TWE327803 TMI327779:TMI327803 TCM327779:TCM327803 SSQ327779:SSQ327803 SIU327779:SIU327803 RYY327779:RYY327803 RPC327779:RPC327803 RFG327779:RFG327803 QVK327779:QVK327803 QLO327779:QLO327803 QBS327779:QBS327803 PRW327779:PRW327803 PIA327779:PIA327803 OYE327779:OYE327803 OOI327779:OOI327803 OEM327779:OEM327803 NUQ327779:NUQ327803 NKU327779:NKU327803 NAY327779:NAY327803 MRC327779:MRC327803 MHG327779:MHG327803 LXK327779:LXK327803 LNO327779:LNO327803 LDS327779:LDS327803 KTW327779:KTW327803 KKA327779:KKA327803 KAE327779:KAE327803 JQI327779:JQI327803 JGM327779:JGM327803 IWQ327779:IWQ327803 IMU327779:IMU327803 ICY327779:ICY327803 HTC327779:HTC327803 HJG327779:HJG327803 GZK327779:GZK327803 GPO327779:GPO327803 GFS327779:GFS327803 FVW327779:FVW327803 FMA327779:FMA327803 FCE327779:FCE327803 ESI327779:ESI327803 EIM327779:EIM327803 DYQ327779:DYQ327803 DOU327779:DOU327803 DEY327779:DEY327803 CVC327779:CVC327803 CLG327779:CLG327803 CBK327779:CBK327803 BRO327779:BRO327803 BHS327779:BHS327803 AXW327779:AXW327803 AOA327779:AOA327803 AEE327779:AEE327803 UI327779:UI327803 KM327779:KM327803 D327779:D327803 WWY262243:WWY262267 WNC262243:WNC262267 WDG262243:WDG262267 VTK262243:VTK262267 VJO262243:VJO262267 UZS262243:UZS262267 UPW262243:UPW262267 UGA262243:UGA262267 TWE262243:TWE262267 TMI262243:TMI262267 TCM262243:TCM262267 SSQ262243:SSQ262267 SIU262243:SIU262267 RYY262243:RYY262267 RPC262243:RPC262267 RFG262243:RFG262267 QVK262243:QVK262267 QLO262243:QLO262267 QBS262243:QBS262267 PRW262243:PRW262267 PIA262243:PIA262267 OYE262243:OYE262267 OOI262243:OOI262267 OEM262243:OEM262267 NUQ262243:NUQ262267 NKU262243:NKU262267 NAY262243:NAY262267 MRC262243:MRC262267 MHG262243:MHG262267 LXK262243:LXK262267 LNO262243:LNO262267 LDS262243:LDS262267 KTW262243:KTW262267 KKA262243:KKA262267 KAE262243:KAE262267 JQI262243:JQI262267 JGM262243:JGM262267 IWQ262243:IWQ262267 IMU262243:IMU262267 ICY262243:ICY262267 HTC262243:HTC262267 HJG262243:HJG262267 GZK262243:GZK262267 GPO262243:GPO262267 GFS262243:GFS262267 FVW262243:FVW262267 FMA262243:FMA262267 FCE262243:FCE262267 ESI262243:ESI262267 EIM262243:EIM262267 DYQ262243:DYQ262267 DOU262243:DOU262267 DEY262243:DEY262267 CVC262243:CVC262267 CLG262243:CLG262267 CBK262243:CBK262267 BRO262243:BRO262267 BHS262243:BHS262267 AXW262243:AXW262267 AOA262243:AOA262267 AEE262243:AEE262267 UI262243:UI262267 KM262243:KM262267 D262243:D262267 WWY196707:WWY196731 WNC196707:WNC196731 WDG196707:WDG196731 VTK196707:VTK196731 VJO196707:VJO196731 UZS196707:UZS196731 UPW196707:UPW196731 UGA196707:UGA196731 TWE196707:TWE196731 TMI196707:TMI196731 TCM196707:TCM196731 SSQ196707:SSQ196731 SIU196707:SIU196731 RYY196707:RYY196731 RPC196707:RPC196731 RFG196707:RFG196731 QVK196707:QVK196731 QLO196707:QLO196731 QBS196707:QBS196731 PRW196707:PRW196731 PIA196707:PIA196731 OYE196707:OYE196731 OOI196707:OOI196731 OEM196707:OEM196731 NUQ196707:NUQ196731 NKU196707:NKU196731 NAY196707:NAY196731 MRC196707:MRC196731 MHG196707:MHG196731 LXK196707:LXK196731 LNO196707:LNO196731 LDS196707:LDS196731 KTW196707:KTW196731 KKA196707:KKA196731 KAE196707:KAE196731 JQI196707:JQI196731 JGM196707:JGM196731 IWQ196707:IWQ196731 IMU196707:IMU196731 ICY196707:ICY196731 HTC196707:HTC196731 HJG196707:HJG196731 GZK196707:GZK196731 GPO196707:GPO196731 GFS196707:GFS196731 FVW196707:FVW196731 FMA196707:FMA196731 FCE196707:FCE196731 ESI196707:ESI196731 EIM196707:EIM196731 DYQ196707:DYQ196731 DOU196707:DOU196731 DEY196707:DEY196731 CVC196707:CVC196731 CLG196707:CLG196731 CBK196707:CBK196731 BRO196707:BRO196731 BHS196707:BHS196731 AXW196707:AXW196731 AOA196707:AOA196731 AEE196707:AEE196731 UI196707:UI196731 KM196707:KM196731 D196707:D196731 WWY131171:WWY131195 WNC131171:WNC131195 WDG131171:WDG131195 VTK131171:VTK131195 VJO131171:VJO131195 UZS131171:UZS131195 UPW131171:UPW131195 UGA131171:UGA131195 TWE131171:TWE131195 TMI131171:TMI131195 TCM131171:TCM131195 SSQ131171:SSQ131195 SIU131171:SIU131195 RYY131171:RYY131195 RPC131171:RPC131195 RFG131171:RFG131195 QVK131171:QVK131195 QLO131171:QLO131195 QBS131171:QBS131195 PRW131171:PRW131195 PIA131171:PIA131195 OYE131171:OYE131195 OOI131171:OOI131195 OEM131171:OEM131195 NUQ131171:NUQ131195 NKU131171:NKU131195 NAY131171:NAY131195 MRC131171:MRC131195 MHG131171:MHG131195 LXK131171:LXK131195 LNO131171:LNO131195 LDS131171:LDS131195 KTW131171:KTW131195 KKA131171:KKA131195 KAE131171:KAE131195 JQI131171:JQI131195 JGM131171:JGM131195 IWQ131171:IWQ131195 IMU131171:IMU131195 ICY131171:ICY131195 HTC131171:HTC131195 HJG131171:HJG131195 GZK131171:GZK131195 GPO131171:GPO131195 GFS131171:GFS131195 FVW131171:FVW131195 FMA131171:FMA131195 FCE131171:FCE131195 ESI131171:ESI131195 EIM131171:EIM131195 DYQ131171:DYQ131195 DOU131171:DOU131195 DEY131171:DEY131195 CVC131171:CVC131195 CLG131171:CLG131195 CBK131171:CBK131195 BRO131171:BRO131195 BHS131171:BHS131195 AXW131171:AXW131195 AOA131171:AOA131195 AEE131171:AEE131195 UI131171:UI131195 KM131171:KM131195 D131171:D131195 WWY65635:WWY65659 WNC65635:WNC65659 WDG65635:WDG65659 VTK65635:VTK65659 VJO65635:VJO65659 UZS65635:UZS65659 UPW65635:UPW65659 UGA65635:UGA65659 TWE65635:TWE65659 TMI65635:TMI65659 TCM65635:TCM65659 SSQ65635:SSQ65659 SIU65635:SIU65659 RYY65635:RYY65659 RPC65635:RPC65659 RFG65635:RFG65659 QVK65635:QVK65659 QLO65635:QLO65659 QBS65635:QBS65659 PRW65635:PRW65659 PIA65635:PIA65659 OYE65635:OYE65659 OOI65635:OOI65659 OEM65635:OEM65659 NUQ65635:NUQ65659 NKU65635:NKU65659 NAY65635:NAY65659 MRC65635:MRC65659 MHG65635:MHG65659 LXK65635:LXK65659 LNO65635:LNO65659 LDS65635:LDS65659 KTW65635:KTW65659 KKA65635:KKA65659 KAE65635:KAE65659 JQI65635:JQI65659 JGM65635:JGM65659 IWQ65635:IWQ65659 IMU65635:IMU65659 ICY65635:ICY65659 HTC65635:HTC65659 HJG65635:HJG65659 GZK65635:GZK65659 GPO65635:GPO65659 GFS65635:GFS65659 FVW65635:FVW65659 FMA65635:FMA65659 FCE65635:FCE65659 ESI65635:ESI65659 EIM65635:EIM65659 DYQ65635:DYQ65659 DOU65635:DOU65659 DEY65635:DEY65659 CVC65635:CVC65659 CLG65635:CLG65659 CBK65635:CBK65659 BRO65635:BRO65659 BHS65635:BHS65659 AXW65635:AXW65659 AOA65635:AOA65659 AEE65635:AEE65659 UI65635:UI65659 KM65635:KM65659 D65635:D65659 WND17:WND41 WDH17:WDH41 VTL17:VTL41 VJP17:VJP41 UZT17:UZT41 UPX17:UPX41 UGB17:UGB41 TWF17:TWF41 TMJ17:TMJ41 TCN17:TCN41 SSR17:SSR41 SIV17:SIV41 RYZ17:RYZ41 RPD17:RPD41 RFH17:RFH41 QVL17:QVL41 QLP17:QLP41 QBT17:QBT41 PRX17:PRX41 PIB17:PIB41 OYF17:OYF41 OOJ17:OOJ41 OEN17:OEN41 NUR17:NUR41 NKV17:NKV41 NAZ17:NAZ41 MRD17:MRD41 MHH17:MHH41 LXL17:LXL41 LNP17:LNP41 LDT17:LDT41 KTX17:KTX41 KKB17:KKB41 KAF17:KAF41 JQJ17:JQJ41 JGN17:JGN41 IWR17:IWR41 IMV17:IMV41 ICZ17:ICZ41 HTD17:HTD41 HJH17:HJH41 GZL17:GZL41 GPP17:GPP41 GFT17:GFT41 FVX17:FVX41 FMB17:FMB41 FCF17:FCF41 ESJ17:ESJ41 EIN17:EIN41 DYR17:DYR41 DOV17:DOV41 DEZ17:DEZ41 CVD17:CVD41 CLH17:CLH41 CBL17:CBL41 BRP17:BRP41 BHT17:BHT41 AXX17:AXX41 AOB17:AOB41 AEF17:AEF41 UJ17:UJ41 KN17:KN41 WWZ17:WWZ41" xr:uid="{00000000-0002-0000-0200-000007000000}">
      <formula1>$D$130:$D$131</formula1>
    </dataValidation>
    <dataValidation type="list" errorStyle="warning" allowBlank="1" showInputMessage="1" showErrorMessage="1" sqref="WWX983139:WWX983163 WNB983139:WNB983163 WDF983139:WDF983163 VTJ983139:VTJ983163 VJN983139:VJN983163 UZR983139:UZR983163 UPV983139:UPV983163 UFZ983139:UFZ983163 TWD983139:TWD983163 TMH983139:TMH983163 TCL983139:TCL983163 SSP983139:SSP983163 SIT983139:SIT983163 RYX983139:RYX983163 RPB983139:RPB983163 RFF983139:RFF983163 QVJ983139:QVJ983163 QLN983139:QLN983163 QBR983139:QBR983163 PRV983139:PRV983163 PHZ983139:PHZ983163 OYD983139:OYD983163 OOH983139:OOH983163 OEL983139:OEL983163 NUP983139:NUP983163 NKT983139:NKT983163 NAX983139:NAX983163 MRB983139:MRB983163 MHF983139:MHF983163 LXJ983139:LXJ983163 LNN983139:LNN983163 LDR983139:LDR983163 KTV983139:KTV983163 KJZ983139:KJZ983163 KAD983139:KAD983163 JQH983139:JQH983163 JGL983139:JGL983163 IWP983139:IWP983163 IMT983139:IMT983163 ICX983139:ICX983163 HTB983139:HTB983163 HJF983139:HJF983163 GZJ983139:GZJ983163 GPN983139:GPN983163 GFR983139:GFR983163 FVV983139:FVV983163 FLZ983139:FLZ983163 FCD983139:FCD983163 ESH983139:ESH983163 EIL983139:EIL983163 DYP983139:DYP983163 DOT983139:DOT983163 DEX983139:DEX983163 CVB983139:CVB983163 CLF983139:CLF983163 CBJ983139:CBJ983163 BRN983139:BRN983163 BHR983139:BHR983163 AXV983139:AXV983163 ANZ983139:ANZ983163 AED983139:AED983163 UH983139:UH983163 KL983139:KL983163 C983139:C983163 WWX917603:WWX917627 WNB917603:WNB917627 WDF917603:WDF917627 VTJ917603:VTJ917627 VJN917603:VJN917627 UZR917603:UZR917627 UPV917603:UPV917627 UFZ917603:UFZ917627 TWD917603:TWD917627 TMH917603:TMH917627 TCL917603:TCL917627 SSP917603:SSP917627 SIT917603:SIT917627 RYX917603:RYX917627 RPB917603:RPB917627 RFF917603:RFF917627 QVJ917603:QVJ917627 QLN917603:QLN917627 QBR917603:QBR917627 PRV917603:PRV917627 PHZ917603:PHZ917627 OYD917603:OYD917627 OOH917603:OOH917627 OEL917603:OEL917627 NUP917603:NUP917627 NKT917603:NKT917627 NAX917603:NAX917627 MRB917603:MRB917627 MHF917603:MHF917627 LXJ917603:LXJ917627 LNN917603:LNN917627 LDR917603:LDR917627 KTV917603:KTV917627 KJZ917603:KJZ917627 KAD917603:KAD917627 JQH917603:JQH917627 JGL917603:JGL917627 IWP917603:IWP917627 IMT917603:IMT917627 ICX917603:ICX917627 HTB917603:HTB917627 HJF917603:HJF917627 GZJ917603:GZJ917627 GPN917603:GPN917627 GFR917603:GFR917627 FVV917603:FVV917627 FLZ917603:FLZ917627 FCD917603:FCD917627 ESH917603:ESH917627 EIL917603:EIL917627 DYP917603:DYP917627 DOT917603:DOT917627 DEX917603:DEX917627 CVB917603:CVB917627 CLF917603:CLF917627 CBJ917603:CBJ917627 BRN917603:BRN917627 BHR917603:BHR917627 AXV917603:AXV917627 ANZ917603:ANZ917627 AED917603:AED917627 UH917603:UH917627 KL917603:KL917627 C917603:C917627 WWX852067:WWX852091 WNB852067:WNB852091 WDF852067:WDF852091 VTJ852067:VTJ852091 VJN852067:VJN852091 UZR852067:UZR852091 UPV852067:UPV852091 UFZ852067:UFZ852091 TWD852067:TWD852091 TMH852067:TMH852091 TCL852067:TCL852091 SSP852067:SSP852091 SIT852067:SIT852091 RYX852067:RYX852091 RPB852067:RPB852091 RFF852067:RFF852091 QVJ852067:QVJ852091 QLN852067:QLN852091 QBR852067:QBR852091 PRV852067:PRV852091 PHZ852067:PHZ852091 OYD852067:OYD852091 OOH852067:OOH852091 OEL852067:OEL852091 NUP852067:NUP852091 NKT852067:NKT852091 NAX852067:NAX852091 MRB852067:MRB852091 MHF852067:MHF852091 LXJ852067:LXJ852091 LNN852067:LNN852091 LDR852067:LDR852091 KTV852067:KTV852091 KJZ852067:KJZ852091 KAD852067:KAD852091 JQH852067:JQH852091 JGL852067:JGL852091 IWP852067:IWP852091 IMT852067:IMT852091 ICX852067:ICX852091 HTB852067:HTB852091 HJF852067:HJF852091 GZJ852067:GZJ852091 GPN852067:GPN852091 GFR852067:GFR852091 FVV852067:FVV852091 FLZ852067:FLZ852091 FCD852067:FCD852091 ESH852067:ESH852091 EIL852067:EIL852091 DYP852067:DYP852091 DOT852067:DOT852091 DEX852067:DEX852091 CVB852067:CVB852091 CLF852067:CLF852091 CBJ852067:CBJ852091 BRN852067:BRN852091 BHR852067:BHR852091 AXV852067:AXV852091 ANZ852067:ANZ852091 AED852067:AED852091 UH852067:UH852091 KL852067:KL852091 C852067:C852091 WWX786531:WWX786555 WNB786531:WNB786555 WDF786531:WDF786555 VTJ786531:VTJ786555 VJN786531:VJN786555 UZR786531:UZR786555 UPV786531:UPV786555 UFZ786531:UFZ786555 TWD786531:TWD786555 TMH786531:TMH786555 TCL786531:TCL786555 SSP786531:SSP786555 SIT786531:SIT786555 RYX786531:RYX786555 RPB786531:RPB786555 RFF786531:RFF786555 QVJ786531:QVJ786555 QLN786531:QLN786555 QBR786531:QBR786555 PRV786531:PRV786555 PHZ786531:PHZ786555 OYD786531:OYD786555 OOH786531:OOH786555 OEL786531:OEL786555 NUP786531:NUP786555 NKT786531:NKT786555 NAX786531:NAX786555 MRB786531:MRB786555 MHF786531:MHF786555 LXJ786531:LXJ786555 LNN786531:LNN786555 LDR786531:LDR786555 KTV786531:KTV786555 KJZ786531:KJZ786555 KAD786531:KAD786555 JQH786531:JQH786555 JGL786531:JGL786555 IWP786531:IWP786555 IMT786531:IMT786555 ICX786531:ICX786555 HTB786531:HTB786555 HJF786531:HJF786555 GZJ786531:GZJ786555 GPN786531:GPN786555 GFR786531:GFR786555 FVV786531:FVV786555 FLZ786531:FLZ786555 FCD786531:FCD786555 ESH786531:ESH786555 EIL786531:EIL786555 DYP786531:DYP786555 DOT786531:DOT786555 DEX786531:DEX786555 CVB786531:CVB786555 CLF786531:CLF786555 CBJ786531:CBJ786555 BRN786531:BRN786555 BHR786531:BHR786555 AXV786531:AXV786555 ANZ786531:ANZ786555 AED786531:AED786555 UH786531:UH786555 KL786531:KL786555 C786531:C786555 WWX720995:WWX721019 WNB720995:WNB721019 WDF720995:WDF721019 VTJ720995:VTJ721019 VJN720995:VJN721019 UZR720995:UZR721019 UPV720995:UPV721019 UFZ720995:UFZ721019 TWD720995:TWD721019 TMH720995:TMH721019 TCL720995:TCL721019 SSP720995:SSP721019 SIT720995:SIT721019 RYX720995:RYX721019 RPB720995:RPB721019 RFF720995:RFF721019 QVJ720995:QVJ721019 QLN720995:QLN721019 QBR720995:QBR721019 PRV720995:PRV721019 PHZ720995:PHZ721019 OYD720995:OYD721019 OOH720995:OOH721019 OEL720995:OEL721019 NUP720995:NUP721019 NKT720995:NKT721019 NAX720995:NAX721019 MRB720995:MRB721019 MHF720995:MHF721019 LXJ720995:LXJ721019 LNN720995:LNN721019 LDR720995:LDR721019 KTV720995:KTV721019 KJZ720995:KJZ721019 KAD720995:KAD721019 JQH720995:JQH721019 JGL720995:JGL721019 IWP720995:IWP721019 IMT720995:IMT721019 ICX720995:ICX721019 HTB720995:HTB721019 HJF720995:HJF721019 GZJ720995:GZJ721019 GPN720995:GPN721019 GFR720995:GFR721019 FVV720995:FVV721019 FLZ720995:FLZ721019 FCD720995:FCD721019 ESH720995:ESH721019 EIL720995:EIL721019 DYP720995:DYP721019 DOT720995:DOT721019 DEX720995:DEX721019 CVB720995:CVB721019 CLF720995:CLF721019 CBJ720995:CBJ721019 BRN720995:BRN721019 BHR720995:BHR721019 AXV720995:AXV721019 ANZ720995:ANZ721019 AED720995:AED721019 UH720995:UH721019 KL720995:KL721019 C720995:C721019 WWX655459:WWX655483 WNB655459:WNB655483 WDF655459:WDF655483 VTJ655459:VTJ655483 VJN655459:VJN655483 UZR655459:UZR655483 UPV655459:UPV655483 UFZ655459:UFZ655483 TWD655459:TWD655483 TMH655459:TMH655483 TCL655459:TCL655483 SSP655459:SSP655483 SIT655459:SIT655483 RYX655459:RYX655483 RPB655459:RPB655483 RFF655459:RFF655483 QVJ655459:QVJ655483 QLN655459:QLN655483 QBR655459:QBR655483 PRV655459:PRV655483 PHZ655459:PHZ655483 OYD655459:OYD655483 OOH655459:OOH655483 OEL655459:OEL655483 NUP655459:NUP655483 NKT655459:NKT655483 NAX655459:NAX655483 MRB655459:MRB655483 MHF655459:MHF655483 LXJ655459:LXJ655483 LNN655459:LNN655483 LDR655459:LDR655483 KTV655459:KTV655483 KJZ655459:KJZ655483 KAD655459:KAD655483 JQH655459:JQH655483 JGL655459:JGL655483 IWP655459:IWP655483 IMT655459:IMT655483 ICX655459:ICX655483 HTB655459:HTB655483 HJF655459:HJF655483 GZJ655459:GZJ655483 GPN655459:GPN655483 GFR655459:GFR655483 FVV655459:FVV655483 FLZ655459:FLZ655483 FCD655459:FCD655483 ESH655459:ESH655483 EIL655459:EIL655483 DYP655459:DYP655483 DOT655459:DOT655483 DEX655459:DEX655483 CVB655459:CVB655483 CLF655459:CLF655483 CBJ655459:CBJ655483 BRN655459:BRN655483 BHR655459:BHR655483 AXV655459:AXV655483 ANZ655459:ANZ655483 AED655459:AED655483 UH655459:UH655483 KL655459:KL655483 C655459:C655483 WWX589923:WWX589947 WNB589923:WNB589947 WDF589923:WDF589947 VTJ589923:VTJ589947 VJN589923:VJN589947 UZR589923:UZR589947 UPV589923:UPV589947 UFZ589923:UFZ589947 TWD589923:TWD589947 TMH589923:TMH589947 TCL589923:TCL589947 SSP589923:SSP589947 SIT589923:SIT589947 RYX589923:RYX589947 RPB589923:RPB589947 RFF589923:RFF589947 QVJ589923:QVJ589947 QLN589923:QLN589947 QBR589923:QBR589947 PRV589923:PRV589947 PHZ589923:PHZ589947 OYD589923:OYD589947 OOH589923:OOH589947 OEL589923:OEL589947 NUP589923:NUP589947 NKT589923:NKT589947 NAX589923:NAX589947 MRB589923:MRB589947 MHF589923:MHF589947 LXJ589923:LXJ589947 LNN589923:LNN589947 LDR589923:LDR589947 KTV589923:KTV589947 KJZ589923:KJZ589947 KAD589923:KAD589947 JQH589923:JQH589947 JGL589923:JGL589947 IWP589923:IWP589947 IMT589923:IMT589947 ICX589923:ICX589947 HTB589923:HTB589947 HJF589923:HJF589947 GZJ589923:GZJ589947 GPN589923:GPN589947 GFR589923:GFR589947 FVV589923:FVV589947 FLZ589923:FLZ589947 FCD589923:FCD589947 ESH589923:ESH589947 EIL589923:EIL589947 DYP589923:DYP589947 DOT589923:DOT589947 DEX589923:DEX589947 CVB589923:CVB589947 CLF589923:CLF589947 CBJ589923:CBJ589947 BRN589923:BRN589947 BHR589923:BHR589947 AXV589923:AXV589947 ANZ589923:ANZ589947 AED589923:AED589947 UH589923:UH589947 KL589923:KL589947 C589923:C589947 WWX524387:WWX524411 WNB524387:WNB524411 WDF524387:WDF524411 VTJ524387:VTJ524411 VJN524387:VJN524411 UZR524387:UZR524411 UPV524387:UPV524411 UFZ524387:UFZ524411 TWD524387:TWD524411 TMH524387:TMH524411 TCL524387:TCL524411 SSP524387:SSP524411 SIT524387:SIT524411 RYX524387:RYX524411 RPB524387:RPB524411 RFF524387:RFF524411 QVJ524387:QVJ524411 QLN524387:QLN524411 QBR524387:QBR524411 PRV524387:PRV524411 PHZ524387:PHZ524411 OYD524387:OYD524411 OOH524387:OOH524411 OEL524387:OEL524411 NUP524387:NUP524411 NKT524387:NKT524411 NAX524387:NAX524411 MRB524387:MRB524411 MHF524387:MHF524411 LXJ524387:LXJ524411 LNN524387:LNN524411 LDR524387:LDR524411 KTV524387:KTV524411 KJZ524387:KJZ524411 KAD524387:KAD524411 JQH524387:JQH524411 JGL524387:JGL524411 IWP524387:IWP524411 IMT524387:IMT524411 ICX524387:ICX524411 HTB524387:HTB524411 HJF524387:HJF524411 GZJ524387:GZJ524411 GPN524387:GPN524411 GFR524387:GFR524411 FVV524387:FVV524411 FLZ524387:FLZ524411 FCD524387:FCD524411 ESH524387:ESH524411 EIL524387:EIL524411 DYP524387:DYP524411 DOT524387:DOT524411 DEX524387:DEX524411 CVB524387:CVB524411 CLF524387:CLF524411 CBJ524387:CBJ524411 BRN524387:BRN524411 BHR524387:BHR524411 AXV524387:AXV524411 ANZ524387:ANZ524411 AED524387:AED524411 UH524387:UH524411 KL524387:KL524411 C524387:C524411 WWX458851:WWX458875 WNB458851:WNB458875 WDF458851:WDF458875 VTJ458851:VTJ458875 VJN458851:VJN458875 UZR458851:UZR458875 UPV458851:UPV458875 UFZ458851:UFZ458875 TWD458851:TWD458875 TMH458851:TMH458875 TCL458851:TCL458875 SSP458851:SSP458875 SIT458851:SIT458875 RYX458851:RYX458875 RPB458851:RPB458875 RFF458851:RFF458875 QVJ458851:QVJ458875 QLN458851:QLN458875 QBR458851:QBR458875 PRV458851:PRV458875 PHZ458851:PHZ458875 OYD458851:OYD458875 OOH458851:OOH458875 OEL458851:OEL458875 NUP458851:NUP458875 NKT458851:NKT458875 NAX458851:NAX458875 MRB458851:MRB458875 MHF458851:MHF458875 LXJ458851:LXJ458875 LNN458851:LNN458875 LDR458851:LDR458875 KTV458851:KTV458875 KJZ458851:KJZ458875 KAD458851:KAD458875 JQH458851:JQH458875 JGL458851:JGL458875 IWP458851:IWP458875 IMT458851:IMT458875 ICX458851:ICX458875 HTB458851:HTB458875 HJF458851:HJF458875 GZJ458851:GZJ458875 GPN458851:GPN458875 GFR458851:GFR458875 FVV458851:FVV458875 FLZ458851:FLZ458875 FCD458851:FCD458875 ESH458851:ESH458875 EIL458851:EIL458875 DYP458851:DYP458875 DOT458851:DOT458875 DEX458851:DEX458875 CVB458851:CVB458875 CLF458851:CLF458875 CBJ458851:CBJ458875 BRN458851:BRN458875 BHR458851:BHR458875 AXV458851:AXV458875 ANZ458851:ANZ458875 AED458851:AED458875 UH458851:UH458875 KL458851:KL458875 C458851:C458875 WWX393315:WWX393339 WNB393315:WNB393339 WDF393315:WDF393339 VTJ393315:VTJ393339 VJN393315:VJN393339 UZR393315:UZR393339 UPV393315:UPV393339 UFZ393315:UFZ393339 TWD393315:TWD393339 TMH393315:TMH393339 TCL393315:TCL393339 SSP393315:SSP393339 SIT393315:SIT393339 RYX393315:RYX393339 RPB393315:RPB393339 RFF393315:RFF393339 QVJ393315:QVJ393339 QLN393315:QLN393339 QBR393315:QBR393339 PRV393315:PRV393339 PHZ393315:PHZ393339 OYD393315:OYD393339 OOH393315:OOH393339 OEL393315:OEL393339 NUP393315:NUP393339 NKT393315:NKT393339 NAX393315:NAX393339 MRB393315:MRB393339 MHF393315:MHF393339 LXJ393315:LXJ393339 LNN393315:LNN393339 LDR393315:LDR393339 KTV393315:KTV393339 KJZ393315:KJZ393339 KAD393315:KAD393339 JQH393315:JQH393339 JGL393315:JGL393339 IWP393315:IWP393339 IMT393315:IMT393339 ICX393315:ICX393339 HTB393315:HTB393339 HJF393315:HJF393339 GZJ393315:GZJ393339 GPN393315:GPN393339 GFR393315:GFR393339 FVV393315:FVV393339 FLZ393315:FLZ393339 FCD393315:FCD393339 ESH393315:ESH393339 EIL393315:EIL393339 DYP393315:DYP393339 DOT393315:DOT393339 DEX393315:DEX393339 CVB393315:CVB393339 CLF393315:CLF393339 CBJ393315:CBJ393339 BRN393315:BRN393339 BHR393315:BHR393339 AXV393315:AXV393339 ANZ393315:ANZ393339 AED393315:AED393339 UH393315:UH393339 KL393315:KL393339 C393315:C393339 WWX327779:WWX327803 WNB327779:WNB327803 WDF327779:WDF327803 VTJ327779:VTJ327803 VJN327779:VJN327803 UZR327779:UZR327803 UPV327779:UPV327803 UFZ327779:UFZ327803 TWD327779:TWD327803 TMH327779:TMH327803 TCL327779:TCL327803 SSP327779:SSP327803 SIT327779:SIT327803 RYX327779:RYX327803 RPB327779:RPB327803 RFF327779:RFF327803 QVJ327779:QVJ327803 QLN327779:QLN327803 QBR327779:QBR327803 PRV327779:PRV327803 PHZ327779:PHZ327803 OYD327779:OYD327803 OOH327779:OOH327803 OEL327779:OEL327803 NUP327779:NUP327803 NKT327779:NKT327803 NAX327779:NAX327803 MRB327779:MRB327803 MHF327779:MHF327803 LXJ327779:LXJ327803 LNN327779:LNN327803 LDR327779:LDR327803 KTV327779:KTV327803 KJZ327779:KJZ327803 KAD327779:KAD327803 JQH327779:JQH327803 JGL327779:JGL327803 IWP327779:IWP327803 IMT327779:IMT327803 ICX327779:ICX327803 HTB327779:HTB327803 HJF327779:HJF327803 GZJ327779:GZJ327803 GPN327779:GPN327803 GFR327779:GFR327803 FVV327779:FVV327803 FLZ327779:FLZ327803 FCD327779:FCD327803 ESH327779:ESH327803 EIL327779:EIL327803 DYP327779:DYP327803 DOT327779:DOT327803 DEX327779:DEX327803 CVB327779:CVB327803 CLF327779:CLF327803 CBJ327779:CBJ327803 BRN327779:BRN327803 BHR327779:BHR327803 AXV327779:AXV327803 ANZ327779:ANZ327803 AED327779:AED327803 UH327779:UH327803 KL327779:KL327803 C327779:C327803 WWX262243:WWX262267 WNB262243:WNB262267 WDF262243:WDF262267 VTJ262243:VTJ262267 VJN262243:VJN262267 UZR262243:UZR262267 UPV262243:UPV262267 UFZ262243:UFZ262267 TWD262243:TWD262267 TMH262243:TMH262267 TCL262243:TCL262267 SSP262243:SSP262267 SIT262243:SIT262267 RYX262243:RYX262267 RPB262243:RPB262267 RFF262243:RFF262267 QVJ262243:QVJ262267 QLN262243:QLN262267 QBR262243:QBR262267 PRV262243:PRV262267 PHZ262243:PHZ262267 OYD262243:OYD262267 OOH262243:OOH262267 OEL262243:OEL262267 NUP262243:NUP262267 NKT262243:NKT262267 NAX262243:NAX262267 MRB262243:MRB262267 MHF262243:MHF262267 LXJ262243:LXJ262267 LNN262243:LNN262267 LDR262243:LDR262267 KTV262243:KTV262267 KJZ262243:KJZ262267 KAD262243:KAD262267 JQH262243:JQH262267 JGL262243:JGL262267 IWP262243:IWP262267 IMT262243:IMT262267 ICX262243:ICX262267 HTB262243:HTB262267 HJF262243:HJF262267 GZJ262243:GZJ262267 GPN262243:GPN262267 GFR262243:GFR262267 FVV262243:FVV262267 FLZ262243:FLZ262267 FCD262243:FCD262267 ESH262243:ESH262267 EIL262243:EIL262267 DYP262243:DYP262267 DOT262243:DOT262267 DEX262243:DEX262267 CVB262243:CVB262267 CLF262243:CLF262267 CBJ262243:CBJ262267 BRN262243:BRN262267 BHR262243:BHR262267 AXV262243:AXV262267 ANZ262243:ANZ262267 AED262243:AED262267 UH262243:UH262267 KL262243:KL262267 C262243:C262267 WWX196707:WWX196731 WNB196707:WNB196731 WDF196707:WDF196731 VTJ196707:VTJ196731 VJN196707:VJN196731 UZR196707:UZR196731 UPV196707:UPV196731 UFZ196707:UFZ196731 TWD196707:TWD196731 TMH196707:TMH196731 TCL196707:TCL196731 SSP196707:SSP196731 SIT196707:SIT196731 RYX196707:RYX196731 RPB196707:RPB196731 RFF196707:RFF196731 QVJ196707:QVJ196731 QLN196707:QLN196731 QBR196707:QBR196731 PRV196707:PRV196731 PHZ196707:PHZ196731 OYD196707:OYD196731 OOH196707:OOH196731 OEL196707:OEL196731 NUP196707:NUP196731 NKT196707:NKT196731 NAX196707:NAX196731 MRB196707:MRB196731 MHF196707:MHF196731 LXJ196707:LXJ196731 LNN196707:LNN196731 LDR196707:LDR196731 KTV196707:KTV196731 KJZ196707:KJZ196731 KAD196707:KAD196731 JQH196707:JQH196731 JGL196707:JGL196731 IWP196707:IWP196731 IMT196707:IMT196731 ICX196707:ICX196731 HTB196707:HTB196731 HJF196707:HJF196731 GZJ196707:GZJ196731 GPN196707:GPN196731 GFR196707:GFR196731 FVV196707:FVV196731 FLZ196707:FLZ196731 FCD196707:FCD196731 ESH196707:ESH196731 EIL196707:EIL196731 DYP196707:DYP196731 DOT196707:DOT196731 DEX196707:DEX196731 CVB196707:CVB196731 CLF196707:CLF196731 CBJ196707:CBJ196731 BRN196707:BRN196731 BHR196707:BHR196731 AXV196707:AXV196731 ANZ196707:ANZ196731 AED196707:AED196731 UH196707:UH196731 KL196707:KL196731 C196707:C196731 WWX131171:WWX131195 WNB131171:WNB131195 WDF131171:WDF131195 VTJ131171:VTJ131195 VJN131171:VJN131195 UZR131171:UZR131195 UPV131171:UPV131195 UFZ131171:UFZ131195 TWD131171:TWD131195 TMH131171:TMH131195 TCL131171:TCL131195 SSP131171:SSP131195 SIT131171:SIT131195 RYX131171:RYX131195 RPB131171:RPB131195 RFF131171:RFF131195 QVJ131171:QVJ131195 QLN131171:QLN131195 QBR131171:QBR131195 PRV131171:PRV131195 PHZ131171:PHZ131195 OYD131171:OYD131195 OOH131171:OOH131195 OEL131171:OEL131195 NUP131171:NUP131195 NKT131171:NKT131195 NAX131171:NAX131195 MRB131171:MRB131195 MHF131171:MHF131195 LXJ131171:LXJ131195 LNN131171:LNN131195 LDR131171:LDR131195 KTV131171:KTV131195 KJZ131171:KJZ131195 KAD131171:KAD131195 JQH131171:JQH131195 JGL131171:JGL131195 IWP131171:IWP131195 IMT131171:IMT131195 ICX131171:ICX131195 HTB131171:HTB131195 HJF131171:HJF131195 GZJ131171:GZJ131195 GPN131171:GPN131195 GFR131171:GFR131195 FVV131171:FVV131195 FLZ131171:FLZ131195 FCD131171:FCD131195 ESH131171:ESH131195 EIL131171:EIL131195 DYP131171:DYP131195 DOT131171:DOT131195 DEX131171:DEX131195 CVB131171:CVB131195 CLF131171:CLF131195 CBJ131171:CBJ131195 BRN131171:BRN131195 BHR131171:BHR131195 AXV131171:AXV131195 ANZ131171:ANZ131195 AED131171:AED131195 UH131171:UH131195 KL131171:KL131195 C131171:C131195 WWX65635:WWX65659 WNB65635:WNB65659 WDF65635:WDF65659 VTJ65635:VTJ65659 VJN65635:VJN65659 UZR65635:UZR65659 UPV65635:UPV65659 UFZ65635:UFZ65659 TWD65635:TWD65659 TMH65635:TMH65659 TCL65635:TCL65659 SSP65635:SSP65659 SIT65635:SIT65659 RYX65635:RYX65659 RPB65635:RPB65659 RFF65635:RFF65659 QVJ65635:QVJ65659 QLN65635:QLN65659 QBR65635:QBR65659 PRV65635:PRV65659 PHZ65635:PHZ65659 OYD65635:OYD65659 OOH65635:OOH65659 OEL65635:OEL65659 NUP65635:NUP65659 NKT65635:NKT65659 NAX65635:NAX65659 MRB65635:MRB65659 MHF65635:MHF65659 LXJ65635:LXJ65659 LNN65635:LNN65659 LDR65635:LDR65659 KTV65635:KTV65659 KJZ65635:KJZ65659 KAD65635:KAD65659 JQH65635:JQH65659 JGL65635:JGL65659 IWP65635:IWP65659 IMT65635:IMT65659 ICX65635:ICX65659 HTB65635:HTB65659 HJF65635:HJF65659 GZJ65635:GZJ65659 GPN65635:GPN65659 GFR65635:GFR65659 FVV65635:FVV65659 FLZ65635:FLZ65659 FCD65635:FCD65659 ESH65635:ESH65659 EIL65635:EIL65659 DYP65635:DYP65659 DOT65635:DOT65659 DEX65635:DEX65659 CVB65635:CVB65659 CLF65635:CLF65659 CBJ65635:CBJ65659 BRN65635:BRN65659 BHR65635:BHR65659 AXV65635:AXV65659 ANZ65635:ANZ65659 AED65635:AED65659 UH65635:UH65659 KL65635:KL65659 C65635:C65659 WNC17:WNC41 WDG17:WDG41 VTK17:VTK41 VJO17:VJO41 UZS17:UZS41 UPW17:UPW41 UGA17:UGA41 TWE17:TWE41 TMI17:TMI41 TCM17:TCM41 SSQ17:SSQ41 SIU17:SIU41 RYY17:RYY41 RPC17:RPC41 RFG17:RFG41 QVK17:QVK41 QLO17:QLO41 QBS17:QBS41 PRW17:PRW41 PIA17:PIA41 OYE17:OYE41 OOI17:OOI41 OEM17:OEM41 NUQ17:NUQ41 NKU17:NKU41 NAY17:NAY41 MRC17:MRC41 MHG17:MHG41 LXK17:LXK41 LNO17:LNO41 LDS17:LDS41 KTW17:KTW41 KKA17:KKA41 KAE17:KAE41 JQI17:JQI41 JGM17:JGM41 IWQ17:IWQ41 IMU17:IMU41 ICY17:ICY41 HTC17:HTC41 HJG17:HJG41 GZK17:GZK41 GPO17:GPO41 GFS17:GFS41 FVW17:FVW41 FMA17:FMA41 FCE17:FCE41 ESI17:ESI41 EIM17:EIM41 DYQ17:DYQ41 DOU17:DOU41 DEY17:DEY41 CVC17:CVC41 CLG17:CLG41 CBK17:CBK41 BRO17:BRO41 BHS17:BHS41 AXW17:AXW41 AOA17:AOA41 AEE17:AEE41 UI17:UI41 KM17:KM41 WWY17:WWY41" xr:uid="{00000000-0002-0000-0200-000008000000}">
      <formula1>$C$130:$C$131</formula1>
    </dataValidation>
    <dataValidation type="list" errorStyle="warning" allowBlank="1" showInputMessage="1" showErrorMessage="1" sqref="WWW983139:WWW983163 WNA983139:WNA983163 WDE983139:WDE983163 VTI983139:VTI983163 VJM983139:VJM983163 UZQ983139:UZQ983163 UPU983139:UPU983163 UFY983139:UFY983163 TWC983139:TWC983163 TMG983139:TMG983163 TCK983139:TCK983163 SSO983139:SSO983163 SIS983139:SIS983163 RYW983139:RYW983163 RPA983139:RPA983163 RFE983139:RFE983163 QVI983139:QVI983163 QLM983139:QLM983163 QBQ983139:QBQ983163 PRU983139:PRU983163 PHY983139:PHY983163 OYC983139:OYC983163 OOG983139:OOG983163 OEK983139:OEK983163 NUO983139:NUO983163 NKS983139:NKS983163 NAW983139:NAW983163 MRA983139:MRA983163 MHE983139:MHE983163 LXI983139:LXI983163 LNM983139:LNM983163 LDQ983139:LDQ983163 KTU983139:KTU983163 KJY983139:KJY983163 KAC983139:KAC983163 JQG983139:JQG983163 JGK983139:JGK983163 IWO983139:IWO983163 IMS983139:IMS983163 ICW983139:ICW983163 HTA983139:HTA983163 HJE983139:HJE983163 GZI983139:GZI983163 GPM983139:GPM983163 GFQ983139:GFQ983163 FVU983139:FVU983163 FLY983139:FLY983163 FCC983139:FCC983163 ESG983139:ESG983163 EIK983139:EIK983163 DYO983139:DYO983163 DOS983139:DOS983163 DEW983139:DEW983163 CVA983139:CVA983163 CLE983139:CLE983163 CBI983139:CBI983163 BRM983139:BRM983163 BHQ983139:BHQ983163 AXU983139:AXU983163 ANY983139:ANY983163 AEC983139:AEC983163 UG983139:UG983163 KK983139:KK983163 B983139:B983163 WWW917603:WWW917627 WNA917603:WNA917627 WDE917603:WDE917627 VTI917603:VTI917627 VJM917603:VJM917627 UZQ917603:UZQ917627 UPU917603:UPU917627 UFY917603:UFY917627 TWC917603:TWC917627 TMG917603:TMG917627 TCK917603:TCK917627 SSO917603:SSO917627 SIS917603:SIS917627 RYW917603:RYW917627 RPA917603:RPA917627 RFE917603:RFE917627 QVI917603:QVI917627 QLM917603:QLM917627 QBQ917603:QBQ917627 PRU917603:PRU917627 PHY917603:PHY917627 OYC917603:OYC917627 OOG917603:OOG917627 OEK917603:OEK917627 NUO917603:NUO917627 NKS917603:NKS917627 NAW917603:NAW917627 MRA917603:MRA917627 MHE917603:MHE917627 LXI917603:LXI917627 LNM917603:LNM917627 LDQ917603:LDQ917627 KTU917603:KTU917627 KJY917603:KJY917627 KAC917603:KAC917627 JQG917603:JQG917627 JGK917603:JGK917627 IWO917603:IWO917627 IMS917603:IMS917627 ICW917603:ICW917627 HTA917603:HTA917627 HJE917603:HJE917627 GZI917603:GZI917627 GPM917603:GPM917627 GFQ917603:GFQ917627 FVU917603:FVU917627 FLY917603:FLY917627 FCC917603:FCC917627 ESG917603:ESG917627 EIK917603:EIK917627 DYO917603:DYO917627 DOS917603:DOS917627 DEW917603:DEW917627 CVA917603:CVA917627 CLE917603:CLE917627 CBI917603:CBI917627 BRM917603:BRM917627 BHQ917603:BHQ917627 AXU917603:AXU917627 ANY917603:ANY917627 AEC917603:AEC917627 UG917603:UG917627 KK917603:KK917627 B917603:B917627 WWW852067:WWW852091 WNA852067:WNA852091 WDE852067:WDE852091 VTI852067:VTI852091 VJM852067:VJM852091 UZQ852067:UZQ852091 UPU852067:UPU852091 UFY852067:UFY852091 TWC852067:TWC852091 TMG852067:TMG852091 TCK852067:TCK852091 SSO852067:SSO852091 SIS852067:SIS852091 RYW852067:RYW852091 RPA852067:RPA852091 RFE852067:RFE852091 QVI852067:QVI852091 QLM852067:QLM852091 QBQ852067:QBQ852091 PRU852067:PRU852091 PHY852067:PHY852091 OYC852067:OYC852091 OOG852067:OOG852091 OEK852067:OEK852091 NUO852067:NUO852091 NKS852067:NKS852091 NAW852067:NAW852091 MRA852067:MRA852091 MHE852067:MHE852091 LXI852067:LXI852091 LNM852067:LNM852091 LDQ852067:LDQ852091 KTU852067:KTU852091 KJY852067:KJY852091 KAC852067:KAC852091 JQG852067:JQG852091 JGK852067:JGK852091 IWO852067:IWO852091 IMS852067:IMS852091 ICW852067:ICW852091 HTA852067:HTA852091 HJE852067:HJE852091 GZI852067:GZI852091 GPM852067:GPM852091 GFQ852067:GFQ852091 FVU852067:FVU852091 FLY852067:FLY852091 FCC852067:FCC852091 ESG852067:ESG852091 EIK852067:EIK852091 DYO852067:DYO852091 DOS852067:DOS852091 DEW852067:DEW852091 CVA852067:CVA852091 CLE852067:CLE852091 CBI852067:CBI852091 BRM852067:BRM852091 BHQ852067:BHQ852091 AXU852067:AXU852091 ANY852067:ANY852091 AEC852067:AEC852091 UG852067:UG852091 KK852067:KK852091 B852067:B852091 WWW786531:WWW786555 WNA786531:WNA786555 WDE786531:WDE786555 VTI786531:VTI786555 VJM786531:VJM786555 UZQ786531:UZQ786555 UPU786531:UPU786555 UFY786531:UFY786555 TWC786531:TWC786555 TMG786531:TMG786555 TCK786531:TCK786555 SSO786531:SSO786555 SIS786531:SIS786555 RYW786531:RYW786555 RPA786531:RPA786555 RFE786531:RFE786555 QVI786531:QVI786555 QLM786531:QLM786555 QBQ786531:QBQ786555 PRU786531:PRU786555 PHY786531:PHY786555 OYC786531:OYC786555 OOG786531:OOG786555 OEK786531:OEK786555 NUO786531:NUO786555 NKS786531:NKS786555 NAW786531:NAW786555 MRA786531:MRA786555 MHE786531:MHE786555 LXI786531:LXI786555 LNM786531:LNM786555 LDQ786531:LDQ786555 KTU786531:KTU786555 KJY786531:KJY786555 KAC786531:KAC786555 JQG786531:JQG786555 JGK786531:JGK786555 IWO786531:IWO786555 IMS786531:IMS786555 ICW786531:ICW786555 HTA786531:HTA786555 HJE786531:HJE786555 GZI786531:GZI786555 GPM786531:GPM786555 GFQ786531:GFQ786555 FVU786531:FVU786555 FLY786531:FLY786555 FCC786531:FCC786555 ESG786531:ESG786555 EIK786531:EIK786555 DYO786531:DYO786555 DOS786531:DOS786555 DEW786531:DEW786555 CVA786531:CVA786555 CLE786531:CLE786555 CBI786531:CBI786555 BRM786531:BRM786555 BHQ786531:BHQ786555 AXU786531:AXU786555 ANY786531:ANY786555 AEC786531:AEC786555 UG786531:UG786555 KK786531:KK786555 B786531:B786555 WWW720995:WWW721019 WNA720995:WNA721019 WDE720995:WDE721019 VTI720995:VTI721019 VJM720995:VJM721019 UZQ720995:UZQ721019 UPU720995:UPU721019 UFY720995:UFY721019 TWC720995:TWC721019 TMG720995:TMG721019 TCK720995:TCK721019 SSO720995:SSO721019 SIS720995:SIS721019 RYW720995:RYW721019 RPA720995:RPA721019 RFE720995:RFE721019 QVI720995:QVI721019 QLM720995:QLM721019 QBQ720995:QBQ721019 PRU720995:PRU721019 PHY720995:PHY721019 OYC720995:OYC721019 OOG720995:OOG721019 OEK720995:OEK721019 NUO720995:NUO721019 NKS720995:NKS721019 NAW720995:NAW721019 MRA720995:MRA721019 MHE720995:MHE721019 LXI720995:LXI721019 LNM720995:LNM721019 LDQ720995:LDQ721019 KTU720995:KTU721019 KJY720995:KJY721019 KAC720995:KAC721019 JQG720995:JQG721019 JGK720995:JGK721019 IWO720995:IWO721019 IMS720995:IMS721019 ICW720995:ICW721019 HTA720995:HTA721019 HJE720995:HJE721019 GZI720995:GZI721019 GPM720995:GPM721019 GFQ720995:GFQ721019 FVU720995:FVU721019 FLY720995:FLY721019 FCC720995:FCC721019 ESG720995:ESG721019 EIK720995:EIK721019 DYO720995:DYO721019 DOS720995:DOS721019 DEW720995:DEW721019 CVA720995:CVA721019 CLE720995:CLE721019 CBI720995:CBI721019 BRM720995:BRM721019 BHQ720995:BHQ721019 AXU720995:AXU721019 ANY720995:ANY721019 AEC720995:AEC721019 UG720995:UG721019 KK720995:KK721019 B720995:B721019 WWW655459:WWW655483 WNA655459:WNA655483 WDE655459:WDE655483 VTI655459:VTI655483 VJM655459:VJM655483 UZQ655459:UZQ655483 UPU655459:UPU655483 UFY655459:UFY655483 TWC655459:TWC655483 TMG655459:TMG655483 TCK655459:TCK655483 SSO655459:SSO655483 SIS655459:SIS655483 RYW655459:RYW655483 RPA655459:RPA655483 RFE655459:RFE655483 QVI655459:QVI655483 QLM655459:QLM655483 QBQ655459:QBQ655483 PRU655459:PRU655483 PHY655459:PHY655483 OYC655459:OYC655483 OOG655459:OOG655483 OEK655459:OEK655483 NUO655459:NUO655483 NKS655459:NKS655483 NAW655459:NAW655483 MRA655459:MRA655483 MHE655459:MHE655483 LXI655459:LXI655483 LNM655459:LNM655483 LDQ655459:LDQ655483 KTU655459:KTU655483 KJY655459:KJY655483 KAC655459:KAC655483 JQG655459:JQG655483 JGK655459:JGK655483 IWO655459:IWO655483 IMS655459:IMS655483 ICW655459:ICW655483 HTA655459:HTA655483 HJE655459:HJE655483 GZI655459:GZI655483 GPM655459:GPM655483 GFQ655459:GFQ655483 FVU655459:FVU655483 FLY655459:FLY655483 FCC655459:FCC655483 ESG655459:ESG655483 EIK655459:EIK655483 DYO655459:DYO655483 DOS655459:DOS655483 DEW655459:DEW655483 CVA655459:CVA655483 CLE655459:CLE655483 CBI655459:CBI655483 BRM655459:BRM655483 BHQ655459:BHQ655483 AXU655459:AXU655483 ANY655459:ANY655483 AEC655459:AEC655483 UG655459:UG655483 KK655459:KK655483 B655459:B655483 WWW589923:WWW589947 WNA589923:WNA589947 WDE589923:WDE589947 VTI589923:VTI589947 VJM589923:VJM589947 UZQ589923:UZQ589947 UPU589923:UPU589947 UFY589923:UFY589947 TWC589923:TWC589947 TMG589923:TMG589947 TCK589923:TCK589947 SSO589923:SSO589947 SIS589923:SIS589947 RYW589923:RYW589947 RPA589923:RPA589947 RFE589923:RFE589947 QVI589923:QVI589947 QLM589923:QLM589947 QBQ589923:QBQ589947 PRU589923:PRU589947 PHY589923:PHY589947 OYC589923:OYC589947 OOG589923:OOG589947 OEK589923:OEK589947 NUO589923:NUO589947 NKS589923:NKS589947 NAW589923:NAW589947 MRA589923:MRA589947 MHE589923:MHE589947 LXI589923:LXI589947 LNM589923:LNM589947 LDQ589923:LDQ589947 KTU589923:KTU589947 KJY589923:KJY589947 KAC589923:KAC589947 JQG589923:JQG589947 JGK589923:JGK589947 IWO589923:IWO589947 IMS589923:IMS589947 ICW589923:ICW589947 HTA589923:HTA589947 HJE589923:HJE589947 GZI589923:GZI589947 GPM589923:GPM589947 GFQ589923:GFQ589947 FVU589923:FVU589947 FLY589923:FLY589947 FCC589923:FCC589947 ESG589923:ESG589947 EIK589923:EIK589947 DYO589923:DYO589947 DOS589923:DOS589947 DEW589923:DEW589947 CVA589923:CVA589947 CLE589923:CLE589947 CBI589923:CBI589947 BRM589923:BRM589947 BHQ589923:BHQ589947 AXU589923:AXU589947 ANY589923:ANY589947 AEC589923:AEC589947 UG589923:UG589947 KK589923:KK589947 B589923:B589947 WWW524387:WWW524411 WNA524387:WNA524411 WDE524387:WDE524411 VTI524387:VTI524411 VJM524387:VJM524411 UZQ524387:UZQ524411 UPU524387:UPU524411 UFY524387:UFY524411 TWC524387:TWC524411 TMG524387:TMG524411 TCK524387:TCK524411 SSO524387:SSO524411 SIS524387:SIS524411 RYW524387:RYW524411 RPA524387:RPA524411 RFE524387:RFE524411 QVI524387:QVI524411 QLM524387:QLM524411 QBQ524387:QBQ524411 PRU524387:PRU524411 PHY524387:PHY524411 OYC524387:OYC524411 OOG524387:OOG524411 OEK524387:OEK524411 NUO524387:NUO524411 NKS524387:NKS524411 NAW524387:NAW524411 MRA524387:MRA524411 MHE524387:MHE524411 LXI524387:LXI524411 LNM524387:LNM524411 LDQ524387:LDQ524411 KTU524387:KTU524411 KJY524387:KJY524411 KAC524387:KAC524411 JQG524387:JQG524411 JGK524387:JGK524411 IWO524387:IWO524411 IMS524387:IMS524411 ICW524387:ICW524411 HTA524387:HTA524411 HJE524387:HJE524411 GZI524387:GZI524411 GPM524387:GPM524411 GFQ524387:GFQ524411 FVU524387:FVU524411 FLY524387:FLY524411 FCC524387:FCC524411 ESG524387:ESG524411 EIK524387:EIK524411 DYO524387:DYO524411 DOS524387:DOS524411 DEW524387:DEW524411 CVA524387:CVA524411 CLE524387:CLE524411 CBI524387:CBI524411 BRM524387:BRM524411 BHQ524387:BHQ524411 AXU524387:AXU524411 ANY524387:ANY524411 AEC524387:AEC524411 UG524387:UG524411 KK524387:KK524411 B524387:B524411 WWW458851:WWW458875 WNA458851:WNA458875 WDE458851:WDE458875 VTI458851:VTI458875 VJM458851:VJM458875 UZQ458851:UZQ458875 UPU458851:UPU458875 UFY458851:UFY458875 TWC458851:TWC458875 TMG458851:TMG458875 TCK458851:TCK458875 SSO458851:SSO458875 SIS458851:SIS458875 RYW458851:RYW458875 RPA458851:RPA458875 RFE458851:RFE458875 QVI458851:QVI458875 QLM458851:QLM458875 QBQ458851:QBQ458875 PRU458851:PRU458875 PHY458851:PHY458875 OYC458851:OYC458875 OOG458851:OOG458875 OEK458851:OEK458875 NUO458851:NUO458875 NKS458851:NKS458875 NAW458851:NAW458875 MRA458851:MRA458875 MHE458851:MHE458875 LXI458851:LXI458875 LNM458851:LNM458875 LDQ458851:LDQ458875 KTU458851:KTU458875 KJY458851:KJY458875 KAC458851:KAC458875 JQG458851:JQG458875 JGK458851:JGK458875 IWO458851:IWO458875 IMS458851:IMS458875 ICW458851:ICW458875 HTA458851:HTA458875 HJE458851:HJE458875 GZI458851:GZI458875 GPM458851:GPM458875 GFQ458851:GFQ458875 FVU458851:FVU458875 FLY458851:FLY458875 FCC458851:FCC458875 ESG458851:ESG458875 EIK458851:EIK458875 DYO458851:DYO458875 DOS458851:DOS458875 DEW458851:DEW458875 CVA458851:CVA458875 CLE458851:CLE458875 CBI458851:CBI458875 BRM458851:BRM458875 BHQ458851:BHQ458875 AXU458851:AXU458875 ANY458851:ANY458875 AEC458851:AEC458875 UG458851:UG458875 KK458851:KK458875 B458851:B458875 WWW393315:WWW393339 WNA393315:WNA393339 WDE393315:WDE393339 VTI393315:VTI393339 VJM393315:VJM393339 UZQ393315:UZQ393339 UPU393315:UPU393339 UFY393315:UFY393339 TWC393315:TWC393339 TMG393315:TMG393339 TCK393315:TCK393339 SSO393315:SSO393339 SIS393315:SIS393339 RYW393315:RYW393339 RPA393315:RPA393339 RFE393315:RFE393339 QVI393315:QVI393339 QLM393315:QLM393339 QBQ393315:QBQ393339 PRU393315:PRU393339 PHY393315:PHY393339 OYC393315:OYC393339 OOG393315:OOG393339 OEK393315:OEK393339 NUO393315:NUO393339 NKS393315:NKS393339 NAW393315:NAW393339 MRA393315:MRA393339 MHE393315:MHE393339 LXI393315:LXI393339 LNM393315:LNM393339 LDQ393315:LDQ393339 KTU393315:KTU393339 KJY393315:KJY393339 KAC393315:KAC393339 JQG393315:JQG393339 JGK393315:JGK393339 IWO393315:IWO393339 IMS393315:IMS393339 ICW393315:ICW393339 HTA393315:HTA393339 HJE393315:HJE393339 GZI393315:GZI393339 GPM393315:GPM393339 GFQ393315:GFQ393339 FVU393315:FVU393339 FLY393315:FLY393339 FCC393315:FCC393339 ESG393315:ESG393339 EIK393315:EIK393339 DYO393315:DYO393339 DOS393315:DOS393339 DEW393315:DEW393339 CVA393315:CVA393339 CLE393315:CLE393339 CBI393315:CBI393339 BRM393315:BRM393339 BHQ393315:BHQ393339 AXU393315:AXU393339 ANY393315:ANY393339 AEC393315:AEC393339 UG393315:UG393339 KK393315:KK393339 B393315:B393339 WWW327779:WWW327803 WNA327779:WNA327803 WDE327779:WDE327803 VTI327779:VTI327803 VJM327779:VJM327803 UZQ327779:UZQ327803 UPU327779:UPU327803 UFY327779:UFY327803 TWC327779:TWC327803 TMG327779:TMG327803 TCK327779:TCK327803 SSO327779:SSO327803 SIS327779:SIS327803 RYW327779:RYW327803 RPA327779:RPA327803 RFE327779:RFE327803 QVI327779:QVI327803 QLM327779:QLM327803 QBQ327779:QBQ327803 PRU327779:PRU327803 PHY327779:PHY327803 OYC327779:OYC327803 OOG327779:OOG327803 OEK327779:OEK327803 NUO327779:NUO327803 NKS327779:NKS327803 NAW327779:NAW327803 MRA327779:MRA327803 MHE327779:MHE327803 LXI327779:LXI327803 LNM327779:LNM327803 LDQ327779:LDQ327803 KTU327779:KTU327803 KJY327779:KJY327803 KAC327779:KAC327803 JQG327779:JQG327803 JGK327779:JGK327803 IWO327779:IWO327803 IMS327779:IMS327803 ICW327779:ICW327803 HTA327779:HTA327803 HJE327779:HJE327803 GZI327779:GZI327803 GPM327779:GPM327803 GFQ327779:GFQ327803 FVU327779:FVU327803 FLY327779:FLY327803 FCC327779:FCC327803 ESG327779:ESG327803 EIK327779:EIK327803 DYO327779:DYO327803 DOS327779:DOS327803 DEW327779:DEW327803 CVA327779:CVA327803 CLE327779:CLE327803 CBI327779:CBI327803 BRM327779:BRM327803 BHQ327779:BHQ327803 AXU327779:AXU327803 ANY327779:ANY327803 AEC327779:AEC327803 UG327779:UG327803 KK327779:KK327803 B327779:B327803 WWW262243:WWW262267 WNA262243:WNA262267 WDE262243:WDE262267 VTI262243:VTI262267 VJM262243:VJM262267 UZQ262243:UZQ262267 UPU262243:UPU262267 UFY262243:UFY262267 TWC262243:TWC262267 TMG262243:TMG262267 TCK262243:TCK262267 SSO262243:SSO262267 SIS262243:SIS262267 RYW262243:RYW262267 RPA262243:RPA262267 RFE262243:RFE262267 QVI262243:QVI262267 QLM262243:QLM262267 QBQ262243:QBQ262267 PRU262243:PRU262267 PHY262243:PHY262267 OYC262243:OYC262267 OOG262243:OOG262267 OEK262243:OEK262267 NUO262243:NUO262267 NKS262243:NKS262267 NAW262243:NAW262267 MRA262243:MRA262267 MHE262243:MHE262267 LXI262243:LXI262267 LNM262243:LNM262267 LDQ262243:LDQ262267 KTU262243:KTU262267 KJY262243:KJY262267 KAC262243:KAC262267 JQG262243:JQG262267 JGK262243:JGK262267 IWO262243:IWO262267 IMS262243:IMS262267 ICW262243:ICW262267 HTA262243:HTA262267 HJE262243:HJE262267 GZI262243:GZI262267 GPM262243:GPM262267 GFQ262243:GFQ262267 FVU262243:FVU262267 FLY262243:FLY262267 FCC262243:FCC262267 ESG262243:ESG262267 EIK262243:EIK262267 DYO262243:DYO262267 DOS262243:DOS262267 DEW262243:DEW262267 CVA262243:CVA262267 CLE262243:CLE262267 CBI262243:CBI262267 BRM262243:BRM262267 BHQ262243:BHQ262267 AXU262243:AXU262267 ANY262243:ANY262267 AEC262243:AEC262267 UG262243:UG262267 KK262243:KK262267 B262243:B262267 WWW196707:WWW196731 WNA196707:WNA196731 WDE196707:WDE196731 VTI196707:VTI196731 VJM196707:VJM196731 UZQ196707:UZQ196731 UPU196707:UPU196731 UFY196707:UFY196731 TWC196707:TWC196731 TMG196707:TMG196731 TCK196707:TCK196731 SSO196707:SSO196731 SIS196707:SIS196731 RYW196707:RYW196731 RPA196707:RPA196731 RFE196707:RFE196731 QVI196707:QVI196731 QLM196707:QLM196731 QBQ196707:QBQ196731 PRU196707:PRU196731 PHY196707:PHY196731 OYC196707:OYC196731 OOG196707:OOG196731 OEK196707:OEK196731 NUO196707:NUO196731 NKS196707:NKS196731 NAW196707:NAW196731 MRA196707:MRA196731 MHE196707:MHE196731 LXI196707:LXI196731 LNM196707:LNM196731 LDQ196707:LDQ196731 KTU196707:KTU196731 KJY196707:KJY196731 KAC196707:KAC196731 JQG196707:JQG196731 JGK196707:JGK196731 IWO196707:IWO196731 IMS196707:IMS196731 ICW196707:ICW196731 HTA196707:HTA196731 HJE196707:HJE196731 GZI196707:GZI196731 GPM196707:GPM196731 GFQ196707:GFQ196731 FVU196707:FVU196731 FLY196707:FLY196731 FCC196707:FCC196731 ESG196707:ESG196731 EIK196707:EIK196731 DYO196707:DYO196731 DOS196707:DOS196731 DEW196707:DEW196731 CVA196707:CVA196731 CLE196707:CLE196731 CBI196707:CBI196731 BRM196707:BRM196731 BHQ196707:BHQ196731 AXU196707:AXU196731 ANY196707:ANY196731 AEC196707:AEC196731 UG196707:UG196731 KK196707:KK196731 B196707:B196731 WWW131171:WWW131195 WNA131171:WNA131195 WDE131171:WDE131195 VTI131171:VTI131195 VJM131171:VJM131195 UZQ131171:UZQ131195 UPU131171:UPU131195 UFY131171:UFY131195 TWC131171:TWC131195 TMG131171:TMG131195 TCK131171:TCK131195 SSO131171:SSO131195 SIS131171:SIS131195 RYW131171:RYW131195 RPA131171:RPA131195 RFE131171:RFE131195 QVI131171:QVI131195 QLM131171:QLM131195 QBQ131171:QBQ131195 PRU131171:PRU131195 PHY131171:PHY131195 OYC131171:OYC131195 OOG131171:OOG131195 OEK131171:OEK131195 NUO131171:NUO131195 NKS131171:NKS131195 NAW131171:NAW131195 MRA131171:MRA131195 MHE131171:MHE131195 LXI131171:LXI131195 LNM131171:LNM131195 LDQ131171:LDQ131195 KTU131171:KTU131195 KJY131171:KJY131195 KAC131171:KAC131195 JQG131171:JQG131195 JGK131171:JGK131195 IWO131171:IWO131195 IMS131171:IMS131195 ICW131171:ICW131195 HTA131171:HTA131195 HJE131171:HJE131195 GZI131171:GZI131195 GPM131171:GPM131195 GFQ131171:GFQ131195 FVU131171:FVU131195 FLY131171:FLY131195 FCC131171:FCC131195 ESG131171:ESG131195 EIK131171:EIK131195 DYO131171:DYO131195 DOS131171:DOS131195 DEW131171:DEW131195 CVA131171:CVA131195 CLE131171:CLE131195 CBI131171:CBI131195 BRM131171:BRM131195 BHQ131171:BHQ131195 AXU131171:AXU131195 ANY131171:ANY131195 AEC131171:AEC131195 UG131171:UG131195 KK131171:KK131195 B131171:B131195 WWW65635:WWW65659 WNA65635:WNA65659 WDE65635:WDE65659 VTI65635:VTI65659 VJM65635:VJM65659 UZQ65635:UZQ65659 UPU65635:UPU65659 UFY65635:UFY65659 TWC65635:TWC65659 TMG65635:TMG65659 TCK65635:TCK65659 SSO65635:SSO65659 SIS65635:SIS65659 RYW65635:RYW65659 RPA65635:RPA65659 RFE65635:RFE65659 QVI65635:QVI65659 QLM65635:QLM65659 QBQ65635:QBQ65659 PRU65635:PRU65659 PHY65635:PHY65659 OYC65635:OYC65659 OOG65635:OOG65659 OEK65635:OEK65659 NUO65635:NUO65659 NKS65635:NKS65659 NAW65635:NAW65659 MRA65635:MRA65659 MHE65635:MHE65659 LXI65635:LXI65659 LNM65635:LNM65659 LDQ65635:LDQ65659 KTU65635:KTU65659 KJY65635:KJY65659 KAC65635:KAC65659 JQG65635:JQG65659 JGK65635:JGK65659 IWO65635:IWO65659 IMS65635:IMS65659 ICW65635:ICW65659 HTA65635:HTA65659 HJE65635:HJE65659 GZI65635:GZI65659 GPM65635:GPM65659 GFQ65635:GFQ65659 FVU65635:FVU65659 FLY65635:FLY65659 FCC65635:FCC65659 ESG65635:ESG65659 EIK65635:EIK65659 DYO65635:DYO65659 DOS65635:DOS65659 DEW65635:DEW65659 CVA65635:CVA65659 CLE65635:CLE65659 CBI65635:CBI65659 BRM65635:BRM65659 BHQ65635:BHQ65659 AXU65635:AXU65659 ANY65635:ANY65659 AEC65635:AEC65659 UG65635:UG65659 KK65635:KK65659 B65635:B65659 WNB17:WNB41 WDF17:WDF41 VTJ17:VTJ41 VJN17:VJN41 UZR17:UZR41 UPV17:UPV41 UFZ17:UFZ41 TWD17:TWD41 TMH17:TMH41 TCL17:TCL41 SSP17:SSP41 SIT17:SIT41 RYX17:RYX41 RPB17:RPB41 RFF17:RFF41 QVJ17:QVJ41 QLN17:QLN41 QBR17:QBR41 PRV17:PRV41 PHZ17:PHZ41 OYD17:OYD41 OOH17:OOH41 OEL17:OEL41 NUP17:NUP41 NKT17:NKT41 NAX17:NAX41 MRB17:MRB41 MHF17:MHF41 LXJ17:LXJ41 LNN17:LNN41 LDR17:LDR41 KTV17:KTV41 KJZ17:KJZ41 KAD17:KAD41 JQH17:JQH41 JGL17:JGL41 IWP17:IWP41 IMT17:IMT41 ICX17:ICX41 HTB17:HTB41 HJF17:HJF41 GZJ17:GZJ41 GPN17:GPN41 GFR17:GFR41 FVV17:FVV41 FLZ17:FLZ41 FCD17:FCD41 ESH17:ESH41 EIL17:EIL41 DYP17:DYP41 DOT17:DOT41 DEX17:DEX41 CVB17:CVB41 CLF17:CLF41 CBJ17:CBJ41 BRN17:BRN41 BHR17:BHR41 AXV17:AXV41 ANZ17:ANZ41 AED17:AED41 UH17:UH41 KL17:KL41 WWX17:WWX41" xr:uid="{00000000-0002-0000-0200-000009000000}">
      <formula1>$A$130:$A$150</formula1>
    </dataValidation>
    <dataValidation type="list" allowBlank="1" showInputMessage="1" showErrorMessage="1" sqref="B17:B116" xr:uid="{00000000-0002-0000-0200-00000B000000}">
      <formula1>$A$130:$A$153</formula1>
    </dataValidation>
    <dataValidation type="list" allowBlank="1" showInputMessage="1" sqref="P17:P116" xr:uid="{00000000-0002-0000-0200-00000C000000}">
      <formula1>"同月払,翌月払"</formula1>
    </dataValidation>
    <dataValidation imeMode="halfAlpha" allowBlank="1" showInputMessage="1" showErrorMessage="1" prompt="「R●.8.9」の形式で入力してください。_x000a__x000a_【駄目な例】_x000a_「R.●.8.9」、「R●.8.9.」、「R●0809」、「●0809」、「● 8 9」_x000a_「,」カンマ入力は駄目です。「.」ドットで入力してください。_x000a_今年度は4,5月は「H31」表記、6月以降は「R1」表記でお願いします。_x000a_「r」で入力しても「R」に変換されるのでOKです。" sqref="K17:M116" xr:uid="{F280B2D4-87F6-49BB-BDCD-005AC93DF159}"/>
    <dataValidation type="list" allowBlank="1" showInputMessage="1" sqref="O17:P116" xr:uid="{53DDB374-2445-4B7A-A505-519F2C73F840}">
      <formula1>"派遣"</formula1>
    </dataValidation>
    <dataValidation type="list" errorStyle="warning" allowBlank="1" showInputMessage="1" showErrorMessage="1" sqref="AEJ42:AEJ116 AOF42:AOF116 AYB42:AYB116 BHX42:BHX116 BRT42:BRT116 CBP42:CBP116 CLL42:CLL116 CVH42:CVH116 DFD42:DFD116 DOZ42:DOZ116 DYV42:DYV116 EIR42:EIR116 ESN42:ESN116 FCJ42:FCJ116 FMF42:FMF116 FWB42:FWB116 GFX42:GFX116 GPT42:GPT116 GZP42:GZP116 HJL42:HJL116 HTH42:HTH116 IDD42:IDD116 IMZ42:IMZ116 IWV42:IWV116 JGR42:JGR116 JQN42:JQN116 KAJ42:KAJ116 KKF42:KKF116 KUB42:KUB116 LDX42:LDX116 LNT42:LNT116 LXP42:LXP116 MHL42:MHL116 MRH42:MRH116 NBD42:NBD116 NKZ42:NKZ116 NUV42:NUV116 OER42:OER116 OON42:OON116 OYJ42:OYJ116 PIF42:PIF116 PSB42:PSB116 QBX42:QBX116 QLT42:QLT116 QVP42:QVP116 RFL42:RFL116 RPH42:RPH116 RZD42:RZD116 SIZ42:SIZ116 SSV42:SSV116 TCR42:TCR116 TMN42:TMN116 TWJ42:TWJ116 UGF42:UGF116 UQB42:UQB116 UZX42:UZX116 VJT42:VJT116 VTP42:VTP116 WDL42:WDL116 WNH42:WNH116 WXD42:WXD116 KR42:KR116 UN42:UN116" xr:uid="{54FF53EB-0979-4B56-A0D5-CEE6DA4E1340}">
      <formula1>$I$56:$I$57</formula1>
    </dataValidation>
    <dataValidation type="list" errorStyle="warning" allowBlank="1" showInputMessage="1" showErrorMessage="1" sqref="AEH42:AEH116 UL42:UL116 KP42:KP116 WXB42:WXB116 WNF42:WNF116 WDJ42:WDJ116 VTN42:VTN116 VJR42:VJR116 UZV42:UZV116 UPZ42:UPZ116 UGD42:UGD116 TWH42:TWH116 TML42:TML116 TCP42:TCP116 SST42:SST116 SIX42:SIX116 RZB42:RZB116 RPF42:RPF116 RFJ42:RFJ116 QVN42:QVN116 QLR42:QLR116 QBV42:QBV116 PRZ42:PRZ116 PID42:PID116 OYH42:OYH116 OOL42:OOL116 OEP42:OEP116 NUT42:NUT116 NKX42:NKX116 NBB42:NBB116 MRF42:MRF116 MHJ42:MHJ116 LXN42:LXN116 LNR42:LNR116 LDV42:LDV116 KTZ42:KTZ116 KKD42:KKD116 KAH42:KAH116 JQL42:JQL116 JGP42:JGP116 IWT42:IWT116 IMX42:IMX116 IDB42:IDB116 HTF42:HTF116 HJJ42:HJJ116 GZN42:GZN116 GPR42:GPR116 GFV42:GFV116 FVZ42:FVZ116 FMD42:FMD116 FCH42:FCH116 ESL42:ESL116 EIP42:EIP116 DYT42:DYT116 DOX42:DOX116 DFB42:DFB116 CVF42:CVF116 CLJ42:CLJ116 CBN42:CBN116 BRR42:BRR116 BHV42:BHV116 AXZ42:AXZ116 AOD42:AOD116" xr:uid="{1E335028-698B-46FC-B47A-0D1A69FBC2F0}">
      <formula1>$F$56:$F$57</formula1>
    </dataValidation>
    <dataValidation type="list" errorStyle="warning" allowBlank="1" showInputMessage="1" showErrorMessage="1" sqref="AEF42:AEF116 UJ42:UJ116 KN42:KN116 WWZ42:WWZ116 WND42:WND116 WDH42:WDH116 VTL42:VTL116 VJP42:VJP116 UZT42:UZT116 UPX42:UPX116 UGB42:UGB116 TWF42:TWF116 TMJ42:TMJ116 TCN42:TCN116 SSR42:SSR116 SIV42:SIV116 RYZ42:RYZ116 RPD42:RPD116 RFH42:RFH116 QVL42:QVL116 QLP42:QLP116 QBT42:QBT116 PRX42:PRX116 PIB42:PIB116 OYF42:OYF116 OOJ42:OOJ116 OEN42:OEN116 NUR42:NUR116 NKV42:NKV116 NAZ42:NAZ116 MRD42:MRD116 MHH42:MHH116 LXL42:LXL116 LNP42:LNP116 LDT42:LDT116 KTX42:KTX116 KKB42:KKB116 KAF42:KAF116 JQJ42:JQJ116 JGN42:JGN116 IWR42:IWR116 IMV42:IMV116 ICZ42:ICZ116 HTD42:HTD116 HJH42:HJH116 GZL42:GZL116 GPP42:GPP116 GFT42:GFT116 FVX42:FVX116 FMB42:FMB116 FCF42:FCF116 ESJ42:ESJ116 EIN42:EIN116 DYR42:DYR116 DOV42:DOV116 DEZ42:DEZ116 CVD42:CVD116 CLH42:CLH116 CBL42:CBL116 BRP42:BRP116 BHT42:BHT116 AXX42:AXX116 AOB42:AOB116" xr:uid="{1B37666E-1B5F-41C5-99A4-EA63A6EC3A67}">
      <formula1>$D$56:$D$57</formula1>
    </dataValidation>
    <dataValidation type="list" errorStyle="warning" allowBlank="1" showInputMessage="1" showErrorMessage="1" sqref="AEE42:AEE116 UI42:UI116 KM42:KM116 WWY42:WWY116 WNC42:WNC116 WDG42:WDG116 VTK42:VTK116 VJO42:VJO116 UZS42:UZS116 UPW42:UPW116 UGA42:UGA116 TWE42:TWE116 TMI42:TMI116 TCM42:TCM116 SSQ42:SSQ116 SIU42:SIU116 RYY42:RYY116 RPC42:RPC116 RFG42:RFG116 QVK42:QVK116 QLO42:QLO116 QBS42:QBS116 PRW42:PRW116 PIA42:PIA116 OYE42:OYE116 OOI42:OOI116 OEM42:OEM116 NUQ42:NUQ116 NKU42:NKU116 NAY42:NAY116 MRC42:MRC116 MHG42:MHG116 LXK42:LXK116 LNO42:LNO116 LDS42:LDS116 KTW42:KTW116 KKA42:KKA116 KAE42:KAE116 JQI42:JQI116 JGM42:JGM116 IWQ42:IWQ116 IMU42:IMU116 ICY42:ICY116 HTC42:HTC116 HJG42:HJG116 GZK42:GZK116 GPO42:GPO116 GFS42:GFS116 FVW42:FVW116 FMA42:FMA116 FCE42:FCE116 ESI42:ESI116 EIM42:EIM116 DYQ42:DYQ116 DOU42:DOU116 DEY42:DEY116 CVC42:CVC116 CLG42:CLG116 CBK42:CBK116 BRO42:BRO116 BHS42:BHS116 AXW42:AXW116 AOA42:AOA116" xr:uid="{48D2DD07-8474-4994-84EA-1E77A5750FC7}">
      <formula1>$C$56:$C$57</formula1>
    </dataValidation>
    <dataValidation type="list" errorStyle="warning" allowBlank="1" showInputMessage="1" showErrorMessage="1" sqref="UH67:UH116 KL67:KL116 WWX67:WWX116 WNB67:WNB116 WDF67:WDF116 VTJ67:VTJ116 VJN67:VJN116 UZR67:UZR116 UPV67:UPV116 UFZ67:UFZ116 TWD67:TWD116 TMH67:TMH116 TCL67:TCL116 SSP67:SSP116 SIT67:SIT116 RYX67:RYX116 RPB67:RPB116 RFF67:RFF116 QVJ67:QVJ116 QLN67:QLN116 QBR67:QBR116 PRV67:PRV116 PHZ67:PHZ116 OYD67:OYD116 OOH67:OOH116 OEL67:OEL116 NUP67:NUP116 NKT67:NKT116 NAX67:NAX116 MRB67:MRB116 MHF67:MHF116 LXJ67:LXJ116 LNN67:LNN116 LDR67:LDR116 KTV67:KTV116 KJZ67:KJZ116 KAD67:KAD116 JQH67:JQH116 JGL67:JGL116 IWP67:IWP116 IMT67:IMT116 ICX67:ICX116 HTB67:HTB116 HJF67:HJF116 GZJ67:GZJ116 GPN67:GPN116 GFR67:GFR116 FVV67:FVV116 FLZ67:FLZ116 FCD67:FCD116 ESH67:ESH116 EIL67:EIL116 DYP67:DYP116 DOT67:DOT116 DEX67:DEX116 CVB67:CVB116 CLF67:CLF116 CBJ67:CBJ116 BRN67:BRN116 BHR67:BHR116 AXV67:AXV116 ANZ67:ANZ116 AED67:AED116" xr:uid="{23B96ED0-A71A-4D35-BCDD-2B6C2219DD06}">
      <formula1>$A$56:$A$76</formula1>
    </dataValidation>
    <dataValidation type="list" allowBlank="1" showInputMessage="1" showErrorMessage="1" sqref="BO117" xr:uid="{BBE3B9FB-7243-4271-BA8F-10D657B5F590}">
      <formula1>"済"</formula1>
    </dataValidation>
    <dataValidation type="list" allowBlank="1" showInputMessage="1" showErrorMessage="1" sqref="O126" xr:uid="{5A8869C8-7467-41E0-A162-D103D26BADB4}">
      <formula1>"10月まで済"</formula1>
    </dataValidation>
    <dataValidation type="list" errorStyle="warning" allowBlank="1" showInputMessage="1" showErrorMessage="1" sqref="WWX42:WWX66 KL42:KL66 UH42:UH66 AED42:AED66 ANZ42:ANZ66 AXV42:AXV66 BHR42:BHR66 BRN42:BRN66 CBJ42:CBJ66 CLF42:CLF66 CVB42:CVB66 DEX42:DEX66 DOT42:DOT66 DYP42:DYP66 EIL42:EIL66 ESH42:ESH66 FCD42:FCD66 FLZ42:FLZ66 FVV42:FVV66 GFR42:GFR66 GPN42:GPN66 GZJ42:GZJ66 HJF42:HJF66 HTB42:HTB66 ICX42:ICX66 IMT42:IMT66 IWP42:IWP66 JGL42:JGL66 JQH42:JQH66 KAD42:KAD66 KJZ42:KJZ66 KTV42:KTV66 LDR42:LDR66 LNN42:LNN66 LXJ42:LXJ66 MHF42:MHF66 MRB42:MRB66 NAX42:NAX66 NKT42:NKT66 NUP42:NUP66 OEL42:OEL66 OOH42:OOH66 OYD42:OYD66 PHZ42:PHZ66 PRV42:PRV66 QBR42:QBR66 QLN42:QLN66 QVJ42:QVJ66 RFF42:RFF66 RPB42:RPB66 RYX42:RYX66 SIT42:SIT66 SSP42:SSP66 TCL42:TCL66 TMH42:TMH66 TWD42:TWD66 UFZ42:UFZ66 UPV42:UPV66 UZR42:UZR66 VJN42:VJN66 VTJ42:VTJ66 WDF42:WDF66 WNB42:WNB66" xr:uid="{B0AD7340-3635-4103-9699-98ACF2B377F7}">
      <formula1>$A$56:$A$125</formula1>
    </dataValidation>
  </dataValidations>
  <pageMargins left="0.59055118110236227" right="0.31496062992125984" top="0.43307086614173229" bottom="0.35433070866141736" header="0.39370078740157483" footer="0.31496062992125984"/>
  <pageSetup paperSize="9" scale="61" fitToHeight="0" orientation="landscape" r:id="rId1"/>
  <headerFooter alignWithMargins="0"/>
  <rowBreaks count="2" manualBreakCount="2">
    <brk id="41" max="16383" man="1"/>
    <brk id="6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639A-B97F-4222-A86E-9C4A6CF4C495}">
  <sheetPr>
    <tabColor rgb="FF92D050"/>
    <pageSetUpPr fitToPage="1"/>
  </sheetPr>
  <dimension ref="A1:AN109"/>
  <sheetViews>
    <sheetView zoomScale="52" zoomScaleNormal="52" zoomScaleSheetLayoutView="70" workbookViewId="0">
      <pane xSplit="2" ySplit="4" topLeftCell="C5" activePane="bottomRight" state="frozen"/>
      <selection activeCell="E38" sqref="E38"/>
      <selection pane="topRight" activeCell="E38" sqref="E38"/>
      <selection pane="bottomLeft" activeCell="E38" sqref="E38"/>
      <selection pane="bottomRight"/>
    </sheetView>
  </sheetViews>
  <sheetFormatPr defaultColWidth="9" defaultRowHeight="13"/>
  <cols>
    <col min="2" max="2" width="28.6328125" customWidth="1"/>
    <col min="3" max="3" width="6" customWidth="1"/>
    <col min="4" max="4" width="3.6328125" customWidth="1"/>
    <col min="5" max="5" width="13.453125" style="115" customWidth="1"/>
    <col min="6" max="6" width="5.90625" customWidth="1"/>
    <col min="7" max="7" width="4.6328125" customWidth="1"/>
    <col min="8" max="8" width="13.453125" style="115" customWidth="1"/>
    <col min="9" max="9" width="5.453125" customWidth="1"/>
    <col min="10" max="10" width="4.7265625" customWidth="1"/>
    <col min="11" max="11" width="13.453125" style="115" customWidth="1"/>
    <col min="12" max="12" width="4.6328125" customWidth="1"/>
    <col min="13" max="13" width="4.453125" customWidth="1"/>
    <col min="14" max="14" width="13.453125" style="115" customWidth="1"/>
    <col min="15" max="16" width="5.7265625" customWidth="1"/>
    <col min="17" max="17" width="13.453125" style="115" customWidth="1"/>
    <col min="18" max="19" width="5.26953125" customWidth="1"/>
    <col min="20" max="20" width="13.453125" style="115" customWidth="1"/>
    <col min="21" max="22" width="5.36328125" customWidth="1"/>
    <col min="23" max="23" width="13.453125" style="115" customWidth="1"/>
    <col min="24" max="25" width="4.90625" customWidth="1"/>
    <col min="26" max="26" width="13.453125" style="115" customWidth="1"/>
    <col min="27" max="28" width="5.6328125" customWidth="1"/>
    <col min="29" max="29" width="13.453125" style="115" customWidth="1"/>
    <col min="30" max="31" width="5.36328125" customWidth="1"/>
    <col min="32" max="32" width="13.453125" style="115" customWidth="1"/>
    <col min="33" max="34" width="5.36328125" customWidth="1"/>
    <col min="35" max="35" width="13.453125" style="115" customWidth="1"/>
    <col min="36" max="37" width="5.08984375" customWidth="1"/>
    <col min="38" max="38" width="13.453125" style="115" customWidth="1"/>
  </cols>
  <sheetData>
    <row r="1" spans="1:40" ht="84" customHeight="1" thickBot="1">
      <c r="B1" s="120" t="str">
        <f>IF(C1='⑤算出内訳表(1)【自動】'!K37,"○","不一致の為確認必要")</f>
        <v>○</v>
      </c>
      <c r="C1" s="577">
        <f>SUM(E5:E104,H5:H104,K5:K104,N5:N104,Q5:Q104,T5:T104,W5:W104,Z5:Z104,AC5:AC104,AF5:AF104,AI5:AI104,AL5:AL104)</f>
        <v>0</v>
      </c>
      <c r="D1" s="577"/>
      <c r="E1" s="577"/>
      <c r="F1" s="577"/>
      <c r="G1" s="578" t="s">
        <v>1679</v>
      </c>
      <c r="H1" s="579"/>
      <c r="I1" s="579"/>
      <c r="J1" s="579"/>
      <c r="K1" s="579"/>
      <c r="L1" s="579"/>
      <c r="M1" s="579"/>
      <c r="N1" s="579"/>
      <c r="O1" s="579"/>
      <c r="P1" s="579"/>
      <c r="Q1" s="579"/>
      <c r="R1" s="579"/>
      <c r="S1" s="579"/>
      <c r="T1" s="580"/>
      <c r="AJ1" s="581" t="e">
        <f>①基本情報【名簿入力前に必須入力】!P5</f>
        <v>#N/A</v>
      </c>
      <c r="AK1" s="581"/>
      <c r="AL1" s="581"/>
    </row>
    <row r="2" spans="1:40" ht="45" customHeight="1" thickBot="1">
      <c r="B2" s="156">
        <f>③職員名簿【年間実績】!L4</f>
        <v>0</v>
      </c>
      <c r="C2" s="582" t="s">
        <v>437</v>
      </c>
      <c r="D2" s="583"/>
      <c r="E2" s="583"/>
      <c r="F2" s="583" t="s">
        <v>438</v>
      </c>
      <c r="G2" s="584"/>
      <c r="H2" s="584"/>
      <c r="I2" s="584" t="s">
        <v>439</v>
      </c>
      <c r="J2" s="584"/>
      <c r="K2" s="584"/>
      <c r="L2" s="584" t="s">
        <v>440</v>
      </c>
      <c r="M2" s="584"/>
      <c r="N2" s="584"/>
      <c r="O2" s="584" t="s">
        <v>441</v>
      </c>
      <c r="P2" s="584"/>
      <c r="Q2" s="584"/>
      <c r="R2" s="584" t="s">
        <v>442</v>
      </c>
      <c r="S2" s="584"/>
      <c r="T2" s="584"/>
      <c r="U2" s="583" t="s">
        <v>443</v>
      </c>
      <c r="V2" s="583"/>
      <c r="W2" s="583"/>
      <c r="X2" s="583" t="s">
        <v>444</v>
      </c>
      <c r="Y2" s="583"/>
      <c r="Z2" s="583"/>
      <c r="AA2" s="583" t="s">
        <v>445</v>
      </c>
      <c r="AB2" s="583"/>
      <c r="AC2" s="583"/>
      <c r="AD2" s="583" t="s">
        <v>446</v>
      </c>
      <c r="AE2" s="583"/>
      <c r="AF2" s="583"/>
      <c r="AG2" s="583" t="s">
        <v>447</v>
      </c>
      <c r="AH2" s="583"/>
      <c r="AI2" s="583"/>
      <c r="AJ2" s="583" t="s">
        <v>448</v>
      </c>
      <c r="AK2" s="583"/>
      <c r="AL2" s="583"/>
    </row>
    <row r="3" spans="1:40" ht="27.75" customHeight="1">
      <c r="B3" s="585" t="s">
        <v>449</v>
      </c>
      <c r="C3" s="587" t="s">
        <v>450</v>
      </c>
      <c r="D3" s="588"/>
      <c r="E3" s="122" t="str">
        <f>IF(COUNTIF(C5:C104,"○")=COUNT(E5:E104),"入力済み","エラー")</f>
        <v>入力済み</v>
      </c>
      <c r="F3" s="591" t="s">
        <v>450</v>
      </c>
      <c r="G3" s="588"/>
      <c r="H3" s="122" t="str">
        <f>IF(COUNTIF(F5:F104,"○")=COUNT(H5:H104),"入力済み","エラー")</f>
        <v>入力済み</v>
      </c>
      <c r="I3" s="591" t="s">
        <v>450</v>
      </c>
      <c r="J3" s="588"/>
      <c r="K3" s="122" t="str">
        <f>IF(COUNTIF(I5:I104,"○")=COUNT(K5:K104),"入力済み","エラー")</f>
        <v>入力済み</v>
      </c>
      <c r="L3" s="591" t="s">
        <v>450</v>
      </c>
      <c r="M3" s="588"/>
      <c r="N3" s="122" t="str">
        <f>IF(COUNTIF(L5:L104,"○")=COUNT(N5:N104),"入力済み","エラー")</f>
        <v>入力済み</v>
      </c>
      <c r="O3" s="591" t="s">
        <v>450</v>
      </c>
      <c r="P3" s="588"/>
      <c r="Q3" s="122" t="str">
        <f>IF(COUNTIF(O5:O104,"○")=COUNT(Q5:Q104),"入力済み","エラー")</f>
        <v>入力済み</v>
      </c>
      <c r="R3" s="591" t="s">
        <v>450</v>
      </c>
      <c r="S3" s="588"/>
      <c r="T3" s="122" t="str">
        <f>IF(COUNTIF(R5:R104,"○")=COUNT(T5:T104),"入力済み","エラー")</f>
        <v>入力済み</v>
      </c>
      <c r="U3" s="591" t="s">
        <v>450</v>
      </c>
      <c r="V3" s="588"/>
      <c r="W3" s="122" t="str">
        <f>IF(COUNTIF(U5:U104,"○")=COUNT(W5:W104),"入力済み","エラー")</f>
        <v>入力済み</v>
      </c>
      <c r="X3" s="591" t="s">
        <v>450</v>
      </c>
      <c r="Y3" s="588"/>
      <c r="Z3" s="122" t="str">
        <f>IF(COUNTIF(X5:X104,"○")=COUNT(Z5:Z104),"入力済み","エラー")</f>
        <v>入力済み</v>
      </c>
      <c r="AA3" s="591" t="s">
        <v>450</v>
      </c>
      <c r="AB3" s="588"/>
      <c r="AC3" s="122" t="str">
        <f>IF(COUNTIF(AA5:AA104,"○")=COUNT(AC5:AC104),"入力済み","エラー")</f>
        <v>入力済み</v>
      </c>
      <c r="AD3" s="591" t="s">
        <v>450</v>
      </c>
      <c r="AE3" s="588"/>
      <c r="AF3" s="122" t="str">
        <f>IF(COUNTIF(AD5:AD104,"○")=COUNT(AF5:AF104),"入力済み","エラー")</f>
        <v>入力済み</v>
      </c>
      <c r="AG3" s="591" t="s">
        <v>450</v>
      </c>
      <c r="AH3" s="588"/>
      <c r="AI3" s="122" t="str">
        <f>IF(COUNTIF(AG5:AG104,"○")=COUNT(AI5:AI104),"入力済み","エラー")</f>
        <v>入力済み</v>
      </c>
      <c r="AJ3" s="591" t="s">
        <v>450</v>
      </c>
      <c r="AK3" s="588"/>
      <c r="AL3" s="173" t="str">
        <f>IF(COUNTIF(AJ5:AJ104,"○")=COUNT(AL5:AL104),"入力済み","エラー")</f>
        <v>入力済み</v>
      </c>
    </row>
    <row r="4" spans="1:40" ht="27.75" customHeight="1">
      <c r="B4" s="586"/>
      <c r="C4" s="589"/>
      <c r="D4" s="590"/>
      <c r="E4" s="121" t="s">
        <v>1045</v>
      </c>
      <c r="F4" s="592"/>
      <c r="G4" s="590"/>
      <c r="H4" s="121" t="s">
        <v>1045</v>
      </c>
      <c r="I4" s="592"/>
      <c r="J4" s="590"/>
      <c r="K4" s="121" t="s">
        <v>1045</v>
      </c>
      <c r="L4" s="592"/>
      <c r="M4" s="590"/>
      <c r="N4" s="121" t="s">
        <v>1045</v>
      </c>
      <c r="O4" s="592"/>
      <c r="P4" s="590"/>
      <c r="Q4" s="121" t="s">
        <v>1045</v>
      </c>
      <c r="R4" s="592"/>
      <c r="S4" s="590"/>
      <c r="T4" s="121" t="s">
        <v>1045</v>
      </c>
      <c r="U4" s="592"/>
      <c r="V4" s="590"/>
      <c r="W4" s="121" t="s">
        <v>1045</v>
      </c>
      <c r="X4" s="592"/>
      <c r="Y4" s="590"/>
      <c r="Z4" s="121" t="s">
        <v>1045</v>
      </c>
      <c r="AA4" s="592"/>
      <c r="AB4" s="590"/>
      <c r="AC4" s="121" t="s">
        <v>1045</v>
      </c>
      <c r="AD4" s="592"/>
      <c r="AE4" s="590"/>
      <c r="AF4" s="121" t="s">
        <v>1045</v>
      </c>
      <c r="AG4" s="592"/>
      <c r="AH4" s="590"/>
      <c r="AI4" s="121" t="s">
        <v>1045</v>
      </c>
      <c r="AJ4" s="592"/>
      <c r="AK4" s="590"/>
      <c r="AL4" s="121" t="s">
        <v>1045</v>
      </c>
      <c r="AN4" s="116"/>
    </row>
    <row r="5" spans="1:40" ht="30" customHeight="1">
      <c r="A5">
        <v>1</v>
      </c>
      <c r="B5" s="123" t="str">
        <f>③職員名簿【年間実績】!BP17</f>
        <v/>
      </c>
      <c r="C5" s="124" t="str">
        <f>③職員名簿【年間実績】!BQ17</f>
        <v/>
      </c>
      <c r="D5" s="125" t="str">
        <f>③職員名簿【年間実績】!BA17</f>
        <v/>
      </c>
      <c r="E5" s="126" t="str">
        <f>IF(C5="○",①基本情報【名簿入力前に必須入力】!$E$16,"")</f>
        <v/>
      </c>
      <c r="F5" s="127" t="str">
        <f>③職員名簿【年間実績】!BR17</f>
        <v/>
      </c>
      <c r="G5" s="125" t="str">
        <f>③職員名簿【年間実績】!BB17</f>
        <v/>
      </c>
      <c r="H5" s="126" t="str">
        <f>IF(F5="○",①基本情報【名簿入力前に必須入力】!$E$16,"")</f>
        <v/>
      </c>
      <c r="I5" s="127" t="str">
        <f>③職員名簿【年間実績】!BS17</f>
        <v/>
      </c>
      <c r="J5" s="125" t="str">
        <f>③職員名簿【年間実績】!BC17</f>
        <v/>
      </c>
      <c r="K5" s="126" t="str">
        <f>IF(I5="○",①基本情報【名簿入力前に必須入力】!$E$16,"")</f>
        <v/>
      </c>
      <c r="L5" s="127" t="str">
        <f>③職員名簿【年間実績】!BT17</f>
        <v/>
      </c>
      <c r="M5" s="125" t="str">
        <f>③職員名簿【年間実績】!BD17</f>
        <v/>
      </c>
      <c r="N5" s="126" t="str">
        <f>IF(L5="○",①基本情報【名簿入力前に必須入力】!$E$16,"")</f>
        <v/>
      </c>
      <c r="O5" s="127" t="str">
        <f>③職員名簿【年間実績】!BU17</f>
        <v/>
      </c>
      <c r="P5" s="125" t="str">
        <f>③職員名簿【年間実績】!BE17</f>
        <v/>
      </c>
      <c r="Q5" s="126" t="str">
        <f>IF(O5="○",①基本情報【名簿入力前に必須入力】!$E$16,"")</f>
        <v/>
      </c>
      <c r="R5" s="127" t="str">
        <f>③職員名簿【年間実績】!BV17</f>
        <v/>
      </c>
      <c r="S5" s="125" t="str">
        <f>③職員名簿【年間実績】!BF17</f>
        <v/>
      </c>
      <c r="T5" s="126" t="str">
        <f>IF(R5="○",①基本情報【名簿入力前に必須入力】!$E$16,"")</f>
        <v/>
      </c>
      <c r="U5" s="127" t="str">
        <f>③職員名簿【年間実績】!BW17</f>
        <v/>
      </c>
      <c r="V5" s="125" t="str">
        <f>③職員名簿【年間実績】!BG17</f>
        <v/>
      </c>
      <c r="W5" s="126" t="str">
        <f>IF(U5="○",①基本情報【名簿入力前に必須入力】!$E$16,"")</f>
        <v/>
      </c>
      <c r="X5" s="127" t="str">
        <f>③職員名簿【年間実績】!BX17</f>
        <v/>
      </c>
      <c r="Y5" s="125" t="str">
        <f>③職員名簿【年間実績】!BH17</f>
        <v/>
      </c>
      <c r="Z5" s="126" t="str">
        <f>IF(X5="○",①基本情報【名簿入力前に必須入力】!$E$16,"")</f>
        <v/>
      </c>
      <c r="AA5" s="127" t="str">
        <f>③職員名簿【年間実績】!BY17</f>
        <v/>
      </c>
      <c r="AB5" s="125" t="str">
        <f>③職員名簿【年間実績】!BI17</f>
        <v/>
      </c>
      <c r="AC5" s="126" t="str">
        <f>IF(AA5="○",①基本情報【名簿入力前に必須入力】!$E$16,"")</f>
        <v/>
      </c>
      <c r="AD5" s="127" t="str">
        <f>③職員名簿【年間実績】!BZ17</f>
        <v/>
      </c>
      <c r="AE5" s="125" t="str">
        <f>③職員名簿【年間実績】!BJ17</f>
        <v/>
      </c>
      <c r="AF5" s="126" t="str">
        <f>IF(AD5="○",①基本情報【名簿入力前に必須入力】!$E$16,"")</f>
        <v/>
      </c>
      <c r="AG5" s="127" t="str">
        <f>③職員名簿【年間実績】!CA17</f>
        <v/>
      </c>
      <c r="AH5" s="125" t="str">
        <f>③職員名簿【年間実績】!BK17</f>
        <v/>
      </c>
      <c r="AI5" s="126" t="str">
        <f>IF(AG5="○",①基本情報【名簿入力前に必須入力】!$E$16,"")</f>
        <v/>
      </c>
      <c r="AJ5" s="127" t="str">
        <f>③職員名簿【年間実績】!CB17</f>
        <v/>
      </c>
      <c r="AK5" s="125" t="str">
        <f>③職員名簿【年間実績】!BL17</f>
        <v/>
      </c>
      <c r="AL5" s="126" t="str">
        <f>IF(AJ5="○",①基本情報【名簿入力前に必須入力】!$E$16,"")</f>
        <v/>
      </c>
    </row>
    <row r="6" spans="1:40" ht="30" customHeight="1">
      <c r="A6">
        <v>2</v>
      </c>
      <c r="B6" s="123" t="str">
        <f>③職員名簿【年間実績】!BP18</f>
        <v/>
      </c>
      <c r="C6" s="299" t="str">
        <f>③職員名簿【年間実績】!BQ18</f>
        <v/>
      </c>
      <c r="D6" s="300" t="str">
        <f>③職員名簿【年間実績】!BA18</f>
        <v/>
      </c>
      <c r="E6" s="301" t="str">
        <f>IF(C6="○",①基本情報【名簿入力前に必須入力】!$E$16,"")</f>
        <v/>
      </c>
      <c r="F6" s="302" t="str">
        <f>③職員名簿【年間実績】!BR18</f>
        <v/>
      </c>
      <c r="G6" s="300" t="str">
        <f>③職員名簿【年間実績】!BB18</f>
        <v/>
      </c>
      <c r="H6" s="301" t="str">
        <f>IF(F6="○",①基本情報【名簿入力前に必須入力】!$E$16,"")</f>
        <v/>
      </c>
      <c r="I6" s="302" t="str">
        <f>③職員名簿【年間実績】!BS18</f>
        <v/>
      </c>
      <c r="J6" s="300" t="str">
        <f>③職員名簿【年間実績】!BC18</f>
        <v/>
      </c>
      <c r="K6" s="301" t="str">
        <f>IF(I6="○",①基本情報【名簿入力前に必須入力】!$E$16,"")</f>
        <v/>
      </c>
      <c r="L6" s="302" t="str">
        <f>③職員名簿【年間実績】!BT18</f>
        <v/>
      </c>
      <c r="M6" s="300" t="str">
        <f>③職員名簿【年間実績】!BD18</f>
        <v/>
      </c>
      <c r="N6" s="301" t="str">
        <f>IF(L6="○",①基本情報【名簿入力前に必須入力】!$E$16,"")</f>
        <v/>
      </c>
      <c r="O6" s="302" t="str">
        <f>③職員名簿【年間実績】!BU18</f>
        <v/>
      </c>
      <c r="P6" s="300" t="str">
        <f>③職員名簿【年間実績】!BE18</f>
        <v/>
      </c>
      <c r="Q6" s="301" t="str">
        <f>IF(O6="○",①基本情報【名簿入力前に必須入力】!$E$16,"")</f>
        <v/>
      </c>
      <c r="R6" s="302" t="str">
        <f>③職員名簿【年間実績】!BV18</f>
        <v/>
      </c>
      <c r="S6" s="300" t="str">
        <f>③職員名簿【年間実績】!BF18</f>
        <v/>
      </c>
      <c r="T6" s="301" t="str">
        <f>IF(R6="○",①基本情報【名簿入力前に必須入力】!$E$16,"")</f>
        <v/>
      </c>
      <c r="U6" s="302" t="str">
        <f>③職員名簿【年間実績】!BW18</f>
        <v/>
      </c>
      <c r="V6" s="300" t="str">
        <f>③職員名簿【年間実績】!BG18</f>
        <v/>
      </c>
      <c r="W6" s="301" t="str">
        <f>IF(U6="○",①基本情報【名簿入力前に必須入力】!$E$16,"")</f>
        <v/>
      </c>
      <c r="X6" s="302" t="str">
        <f>③職員名簿【年間実績】!BX18</f>
        <v/>
      </c>
      <c r="Y6" s="300" t="str">
        <f>③職員名簿【年間実績】!BH18</f>
        <v/>
      </c>
      <c r="Z6" s="301" t="str">
        <f>IF(X6="○",①基本情報【名簿入力前に必須入力】!$E$16,"")</f>
        <v/>
      </c>
      <c r="AA6" s="302" t="str">
        <f>③職員名簿【年間実績】!BY18</f>
        <v/>
      </c>
      <c r="AB6" s="300" t="str">
        <f>③職員名簿【年間実績】!BI18</f>
        <v/>
      </c>
      <c r="AC6" s="301" t="str">
        <f>IF(AA6="○",①基本情報【名簿入力前に必須入力】!$E$16,"")</f>
        <v/>
      </c>
      <c r="AD6" s="302" t="str">
        <f>③職員名簿【年間実績】!BZ18</f>
        <v/>
      </c>
      <c r="AE6" s="300" t="str">
        <f>③職員名簿【年間実績】!BJ18</f>
        <v/>
      </c>
      <c r="AF6" s="301" t="str">
        <f>IF(AD6="○",①基本情報【名簿入力前に必須入力】!$E$16,"")</f>
        <v/>
      </c>
      <c r="AG6" s="302" t="str">
        <f>③職員名簿【年間実績】!CA18</f>
        <v/>
      </c>
      <c r="AH6" s="300" t="str">
        <f>③職員名簿【年間実績】!BK18</f>
        <v/>
      </c>
      <c r="AI6" s="301" t="str">
        <f>IF(AG6="○",①基本情報【名簿入力前に必須入力】!$E$16,"")</f>
        <v/>
      </c>
      <c r="AJ6" s="302" t="str">
        <f>③職員名簿【年間実績】!CB18</f>
        <v/>
      </c>
      <c r="AK6" s="300" t="str">
        <f>③職員名簿【年間実績】!BL18</f>
        <v/>
      </c>
      <c r="AL6" s="301" t="str">
        <f>IF(AJ6="○",①基本情報【名簿入力前に必須入力】!$E$16,"")</f>
        <v/>
      </c>
    </row>
    <row r="7" spans="1:40" ht="30" customHeight="1">
      <c r="A7">
        <v>3</v>
      </c>
      <c r="B7" s="123" t="str">
        <f>③職員名簿【年間実績】!BP19</f>
        <v/>
      </c>
      <c r="C7" s="299" t="str">
        <f>③職員名簿【年間実績】!BQ19</f>
        <v/>
      </c>
      <c r="D7" s="300" t="str">
        <f>③職員名簿【年間実績】!BA19</f>
        <v/>
      </c>
      <c r="E7" s="301" t="str">
        <f>IF(C7="○",①基本情報【名簿入力前に必須入力】!$E$16,"")</f>
        <v/>
      </c>
      <c r="F7" s="302" t="str">
        <f>③職員名簿【年間実績】!BR19</f>
        <v/>
      </c>
      <c r="G7" s="300" t="str">
        <f>③職員名簿【年間実績】!BB19</f>
        <v/>
      </c>
      <c r="H7" s="301" t="str">
        <f>IF(F7="○",①基本情報【名簿入力前に必須入力】!$E$16,"")</f>
        <v/>
      </c>
      <c r="I7" s="302" t="str">
        <f>③職員名簿【年間実績】!BS19</f>
        <v/>
      </c>
      <c r="J7" s="300" t="str">
        <f>③職員名簿【年間実績】!BC19</f>
        <v/>
      </c>
      <c r="K7" s="301" t="str">
        <f>IF(I7="○",①基本情報【名簿入力前に必須入力】!$E$16,"")</f>
        <v/>
      </c>
      <c r="L7" s="302" t="str">
        <f>③職員名簿【年間実績】!BT19</f>
        <v/>
      </c>
      <c r="M7" s="300" t="str">
        <f>③職員名簿【年間実績】!BD19</f>
        <v/>
      </c>
      <c r="N7" s="301" t="str">
        <f>IF(L7="○",①基本情報【名簿入力前に必須入力】!$E$16,"")</f>
        <v/>
      </c>
      <c r="O7" s="302" t="str">
        <f>③職員名簿【年間実績】!BU19</f>
        <v/>
      </c>
      <c r="P7" s="300" t="str">
        <f>③職員名簿【年間実績】!BE19</f>
        <v/>
      </c>
      <c r="Q7" s="301" t="str">
        <f>IF(O7="○",①基本情報【名簿入力前に必須入力】!$E$16,"")</f>
        <v/>
      </c>
      <c r="R7" s="302" t="str">
        <f>③職員名簿【年間実績】!BV19</f>
        <v/>
      </c>
      <c r="S7" s="300" t="str">
        <f>③職員名簿【年間実績】!BF19</f>
        <v/>
      </c>
      <c r="T7" s="301" t="str">
        <f>IF(R7="○",①基本情報【名簿入力前に必須入力】!$E$16,"")</f>
        <v/>
      </c>
      <c r="U7" s="302" t="str">
        <f>③職員名簿【年間実績】!BW19</f>
        <v/>
      </c>
      <c r="V7" s="300" t="str">
        <f>③職員名簿【年間実績】!BG19</f>
        <v/>
      </c>
      <c r="W7" s="301" t="str">
        <f>IF(U7="○",①基本情報【名簿入力前に必須入力】!$E$16,"")</f>
        <v/>
      </c>
      <c r="X7" s="302" t="str">
        <f>③職員名簿【年間実績】!BX19</f>
        <v/>
      </c>
      <c r="Y7" s="300" t="str">
        <f>③職員名簿【年間実績】!BH19</f>
        <v/>
      </c>
      <c r="Z7" s="301" t="str">
        <f>IF(X7="○",①基本情報【名簿入力前に必須入力】!$E$16,"")</f>
        <v/>
      </c>
      <c r="AA7" s="302" t="str">
        <f>③職員名簿【年間実績】!BY19</f>
        <v/>
      </c>
      <c r="AB7" s="300" t="str">
        <f>③職員名簿【年間実績】!BI19</f>
        <v/>
      </c>
      <c r="AC7" s="301" t="str">
        <f>IF(AA7="○",①基本情報【名簿入力前に必須入力】!$E$16,"")</f>
        <v/>
      </c>
      <c r="AD7" s="302" t="str">
        <f>③職員名簿【年間実績】!BZ19</f>
        <v/>
      </c>
      <c r="AE7" s="300" t="str">
        <f>③職員名簿【年間実績】!BJ19</f>
        <v/>
      </c>
      <c r="AF7" s="301" t="str">
        <f>IF(AD7="○",①基本情報【名簿入力前に必須入力】!$E$16,"")</f>
        <v/>
      </c>
      <c r="AG7" s="302" t="str">
        <f>③職員名簿【年間実績】!CA19</f>
        <v/>
      </c>
      <c r="AH7" s="300" t="str">
        <f>③職員名簿【年間実績】!BK19</f>
        <v/>
      </c>
      <c r="AI7" s="301" t="str">
        <f>IF(AG7="○",①基本情報【名簿入力前に必須入力】!$E$16,"")</f>
        <v/>
      </c>
      <c r="AJ7" s="302" t="str">
        <f>③職員名簿【年間実績】!CB19</f>
        <v/>
      </c>
      <c r="AK7" s="300" t="str">
        <f>③職員名簿【年間実績】!BL19</f>
        <v/>
      </c>
      <c r="AL7" s="301" t="str">
        <f>IF(AJ7="○",①基本情報【名簿入力前に必須入力】!$E$16,"")</f>
        <v/>
      </c>
    </row>
    <row r="8" spans="1:40" ht="30" customHeight="1">
      <c r="A8">
        <v>4</v>
      </c>
      <c r="B8" s="123" t="str">
        <f>③職員名簿【年間実績】!BP20</f>
        <v/>
      </c>
      <c r="C8" s="299" t="str">
        <f>③職員名簿【年間実績】!BQ20</f>
        <v/>
      </c>
      <c r="D8" s="300" t="str">
        <f>③職員名簿【年間実績】!BA20</f>
        <v/>
      </c>
      <c r="E8" s="301" t="str">
        <f>IF(C8="○",①基本情報【名簿入力前に必須入力】!$E$16,"")</f>
        <v/>
      </c>
      <c r="F8" s="302" t="str">
        <f>③職員名簿【年間実績】!BR20</f>
        <v/>
      </c>
      <c r="G8" s="300" t="str">
        <f>③職員名簿【年間実績】!BB20</f>
        <v/>
      </c>
      <c r="H8" s="301" t="str">
        <f>IF(F8="○",①基本情報【名簿入力前に必須入力】!$E$16,"")</f>
        <v/>
      </c>
      <c r="I8" s="302" t="str">
        <f>③職員名簿【年間実績】!BS20</f>
        <v/>
      </c>
      <c r="J8" s="300" t="str">
        <f>③職員名簿【年間実績】!BC20</f>
        <v/>
      </c>
      <c r="K8" s="301" t="str">
        <f>IF(I8="○",①基本情報【名簿入力前に必須入力】!$E$16,"")</f>
        <v/>
      </c>
      <c r="L8" s="302" t="str">
        <f>③職員名簿【年間実績】!BT20</f>
        <v/>
      </c>
      <c r="M8" s="300" t="str">
        <f>③職員名簿【年間実績】!BD20</f>
        <v/>
      </c>
      <c r="N8" s="301" t="str">
        <f>IF(L8="○",①基本情報【名簿入力前に必須入力】!$E$16,"")</f>
        <v/>
      </c>
      <c r="O8" s="302" t="str">
        <f>③職員名簿【年間実績】!BU20</f>
        <v/>
      </c>
      <c r="P8" s="300" t="str">
        <f>③職員名簿【年間実績】!BE20</f>
        <v/>
      </c>
      <c r="Q8" s="301" t="str">
        <f>IF(O8="○",①基本情報【名簿入力前に必須入力】!$E$16,"")</f>
        <v/>
      </c>
      <c r="R8" s="302" t="str">
        <f>③職員名簿【年間実績】!BV20</f>
        <v/>
      </c>
      <c r="S8" s="300" t="str">
        <f>③職員名簿【年間実績】!BF20</f>
        <v/>
      </c>
      <c r="T8" s="301" t="str">
        <f>IF(R8="○",①基本情報【名簿入力前に必須入力】!$E$16,"")</f>
        <v/>
      </c>
      <c r="U8" s="302" t="str">
        <f>③職員名簿【年間実績】!BW20</f>
        <v/>
      </c>
      <c r="V8" s="300" t="str">
        <f>③職員名簿【年間実績】!BG20</f>
        <v/>
      </c>
      <c r="W8" s="301" t="str">
        <f>IF(U8="○",①基本情報【名簿入力前に必須入力】!$E$16,"")</f>
        <v/>
      </c>
      <c r="X8" s="302" t="str">
        <f>③職員名簿【年間実績】!BX20</f>
        <v/>
      </c>
      <c r="Y8" s="300" t="str">
        <f>③職員名簿【年間実績】!BH20</f>
        <v/>
      </c>
      <c r="Z8" s="301" t="str">
        <f>IF(X8="○",①基本情報【名簿入力前に必須入力】!$E$16,"")</f>
        <v/>
      </c>
      <c r="AA8" s="302" t="str">
        <f>③職員名簿【年間実績】!BY20</f>
        <v/>
      </c>
      <c r="AB8" s="300" t="str">
        <f>③職員名簿【年間実績】!BI20</f>
        <v/>
      </c>
      <c r="AC8" s="301" t="str">
        <f>IF(AA8="○",①基本情報【名簿入力前に必須入力】!$E$16,"")</f>
        <v/>
      </c>
      <c r="AD8" s="302" t="str">
        <f>③職員名簿【年間実績】!BZ20</f>
        <v/>
      </c>
      <c r="AE8" s="300" t="str">
        <f>③職員名簿【年間実績】!BJ20</f>
        <v/>
      </c>
      <c r="AF8" s="301" t="str">
        <f>IF(AD8="○",①基本情報【名簿入力前に必須入力】!$E$16,"")</f>
        <v/>
      </c>
      <c r="AG8" s="302" t="str">
        <f>③職員名簿【年間実績】!CA20</f>
        <v/>
      </c>
      <c r="AH8" s="300" t="str">
        <f>③職員名簿【年間実績】!BK20</f>
        <v/>
      </c>
      <c r="AI8" s="301" t="str">
        <f>IF(AG8="○",①基本情報【名簿入力前に必須入力】!$E$16,"")</f>
        <v/>
      </c>
      <c r="AJ8" s="302" t="str">
        <f>③職員名簿【年間実績】!CB20</f>
        <v/>
      </c>
      <c r="AK8" s="300" t="str">
        <f>③職員名簿【年間実績】!BL20</f>
        <v/>
      </c>
      <c r="AL8" s="301" t="str">
        <f>IF(AJ8="○",①基本情報【名簿入力前に必須入力】!$E$16,"")</f>
        <v/>
      </c>
    </row>
    <row r="9" spans="1:40" ht="30" customHeight="1">
      <c r="A9">
        <v>5</v>
      </c>
      <c r="B9" s="123" t="str">
        <f>③職員名簿【年間実績】!BP21</f>
        <v/>
      </c>
      <c r="C9" s="299" t="str">
        <f>③職員名簿【年間実績】!BQ21</f>
        <v/>
      </c>
      <c r="D9" s="300" t="str">
        <f>③職員名簿【年間実績】!BA21</f>
        <v/>
      </c>
      <c r="E9" s="301" t="str">
        <f>IF(C9="○",①基本情報【名簿入力前に必須入力】!$E$16,"")</f>
        <v/>
      </c>
      <c r="F9" s="302" t="str">
        <f>③職員名簿【年間実績】!BR21</f>
        <v/>
      </c>
      <c r="G9" s="300" t="str">
        <f>③職員名簿【年間実績】!BB21</f>
        <v/>
      </c>
      <c r="H9" s="301" t="str">
        <f>IF(F9="○",①基本情報【名簿入力前に必須入力】!$E$16,"")</f>
        <v/>
      </c>
      <c r="I9" s="302" t="str">
        <f>③職員名簿【年間実績】!BS21</f>
        <v/>
      </c>
      <c r="J9" s="300" t="str">
        <f>③職員名簿【年間実績】!BC21</f>
        <v/>
      </c>
      <c r="K9" s="301" t="str">
        <f>IF(I9="○",①基本情報【名簿入力前に必須入力】!$E$16,"")</f>
        <v/>
      </c>
      <c r="L9" s="302" t="str">
        <f>③職員名簿【年間実績】!BT21</f>
        <v/>
      </c>
      <c r="M9" s="300" t="str">
        <f>③職員名簿【年間実績】!BD21</f>
        <v/>
      </c>
      <c r="N9" s="301" t="str">
        <f>IF(L9="○",①基本情報【名簿入力前に必須入力】!$E$16,"")</f>
        <v/>
      </c>
      <c r="O9" s="302" t="str">
        <f>③職員名簿【年間実績】!BU21</f>
        <v/>
      </c>
      <c r="P9" s="300" t="str">
        <f>③職員名簿【年間実績】!BE21</f>
        <v/>
      </c>
      <c r="Q9" s="301" t="str">
        <f>IF(O9="○",①基本情報【名簿入力前に必須入力】!$E$16,"")</f>
        <v/>
      </c>
      <c r="R9" s="302" t="str">
        <f>③職員名簿【年間実績】!BV21</f>
        <v/>
      </c>
      <c r="S9" s="300" t="str">
        <f>③職員名簿【年間実績】!BF21</f>
        <v/>
      </c>
      <c r="T9" s="301" t="str">
        <f>IF(R9="○",①基本情報【名簿入力前に必須入力】!$E$16,"")</f>
        <v/>
      </c>
      <c r="U9" s="302" t="str">
        <f>③職員名簿【年間実績】!BW21</f>
        <v/>
      </c>
      <c r="V9" s="300" t="str">
        <f>③職員名簿【年間実績】!BG21</f>
        <v/>
      </c>
      <c r="W9" s="301" t="str">
        <f>IF(U9="○",①基本情報【名簿入力前に必須入力】!$E$16,"")</f>
        <v/>
      </c>
      <c r="X9" s="302" t="str">
        <f>③職員名簿【年間実績】!BX21</f>
        <v/>
      </c>
      <c r="Y9" s="300" t="str">
        <f>③職員名簿【年間実績】!BH21</f>
        <v/>
      </c>
      <c r="Z9" s="301" t="str">
        <f>IF(X9="○",①基本情報【名簿入力前に必須入力】!$E$16,"")</f>
        <v/>
      </c>
      <c r="AA9" s="302" t="str">
        <f>③職員名簿【年間実績】!BY21</f>
        <v/>
      </c>
      <c r="AB9" s="300" t="str">
        <f>③職員名簿【年間実績】!BI21</f>
        <v/>
      </c>
      <c r="AC9" s="301" t="str">
        <f>IF(AA9="○",①基本情報【名簿入力前に必須入力】!$E$16,"")</f>
        <v/>
      </c>
      <c r="AD9" s="302" t="str">
        <f>③職員名簿【年間実績】!BZ21</f>
        <v/>
      </c>
      <c r="AE9" s="300" t="str">
        <f>③職員名簿【年間実績】!BJ21</f>
        <v/>
      </c>
      <c r="AF9" s="301" t="str">
        <f>IF(AD9="○",①基本情報【名簿入力前に必須入力】!$E$16,"")</f>
        <v/>
      </c>
      <c r="AG9" s="302" t="str">
        <f>③職員名簿【年間実績】!CA21</f>
        <v/>
      </c>
      <c r="AH9" s="300" t="str">
        <f>③職員名簿【年間実績】!BK21</f>
        <v/>
      </c>
      <c r="AI9" s="301" t="str">
        <f>IF(AG9="○",①基本情報【名簿入力前に必須入力】!$E$16,"")</f>
        <v/>
      </c>
      <c r="AJ9" s="302" t="str">
        <f>③職員名簿【年間実績】!CB21</f>
        <v/>
      </c>
      <c r="AK9" s="300" t="str">
        <f>③職員名簿【年間実績】!BL21</f>
        <v/>
      </c>
      <c r="AL9" s="301" t="str">
        <f>IF(AJ9="○",①基本情報【名簿入力前に必須入力】!$E$16,"")</f>
        <v/>
      </c>
    </row>
    <row r="10" spans="1:40" ht="30" customHeight="1">
      <c r="A10">
        <v>6</v>
      </c>
      <c r="B10" s="123" t="str">
        <f>③職員名簿【年間実績】!BP22</f>
        <v/>
      </c>
      <c r="C10" s="299" t="str">
        <f>③職員名簿【年間実績】!BQ22</f>
        <v/>
      </c>
      <c r="D10" s="300" t="str">
        <f>③職員名簿【年間実績】!BA22</f>
        <v/>
      </c>
      <c r="E10" s="301" t="str">
        <f>IF(C10="○",①基本情報【名簿入力前に必須入力】!$E$16,"")</f>
        <v/>
      </c>
      <c r="F10" s="302" t="str">
        <f>③職員名簿【年間実績】!BR22</f>
        <v/>
      </c>
      <c r="G10" s="300" t="str">
        <f>③職員名簿【年間実績】!BB22</f>
        <v/>
      </c>
      <c r="H10" s="301" t="str">
        <f>IF(F10="○",①基本情報【名簿入力前に必須入力】!$E$16,"")</f>
        <v/>
      </c>
      <c r="I10" s="302" t="str">
        <f>③職員名簿【年間実績】!BS22</f>
        <v/>
      </c>
      <c r="J10" s="300" t="str">
        <f>③職員名簿【年間実績】!BC22</f>
        <v/>
      </c>
      <c r="K10" s="301" t="str">
        <f>IF(I10="○",①基本情報【名簿入力前に必須入力】!$E$16,"")</f>
        <v/>
      </c>
      <c r="L10" s="302" t="str">
        <f>③職員名簿【年間実績】!BT22</f>
        <v/>
      </c>
      <c r="M10" s="300" t="str">
        <f>③職員名簿【年間実績】!BD22</f>
        <v/>
      </c>
      <c r="N10" s="301" t="str">
        <f>IF(L10="○",①基本情報【名簿入力前に必須入力】!$E$16,"")</f>
        <v/>
      </c>
      <c r="O10" s="302" t="str">
        <f>③職員名簿【年間実績】!BU22</f>
        <v/>
      </c>
      <c r="P10" s="300" t="str">
        <f>③職員名簿【年間実績】!BE22</f>
        <v/>
      </c>
      <c r="Q10" s="301" t="str">
        <f>IF(O10="○",①基本情報【名簿入力前に必須入力】!$E$16,"")</f>
        <v/>
      </c>
      <c r="R10" s="302" t="str">
        <f>③職員名簿【年間実績】!BV22</f>
        <v/>
      </c>
      <c r="S10" s="300" t="str">
        <f>③職員名簿【年間実績】!BF22</f>
        <v/>
      </c>
      <c r="T10" s="301" t="str">
        <f>IF(R10="○",①基本情報【名簿入力前に必須入力】!$E$16,"")</f>
        <v/>
      </c>
      <c r="U10" s="302" t="str">
        <f>③職員名簿【年間実績】!BW22</f>
        <v/>
      </c>
      <c r="V10" s="300" t="str">
        <f>③職員名簿【年間実績】!BG22</f>
        <v/>
      </c>
      <c r="W10" s="301" t="str">
        <f>IF(U10="○",①基本情報【名簿入力前に必須入力】!$E$16,"")</f>
        <v/>
      </c>
      <c r="X10" s="302" t="str">
        <f>③職員名簿【年間実績】!BX22</f>
        <v/>
      </c>
      <c r="Y10" s="300" t="str">
        <f>③職員名簿【年間実績】!BH22</f>
        <v/>
      </c>
      <c r="Z10" s="301" t="str">
        <f>IF(X10="○",①基本情報【名簿入力前に必須入力】!$E$16,"")</f>
        <v/>
      </c>
      <c r="AA10" s="302" t="str">
        <f>③職員名簿【年間実績】!BY22</f>
        <v/>
      </c>
      <c r="AB10" s="300" t="str">
        <f>③職員名簿【年間実績】!BI22</f>
        <v/>
      </c>
      <c r="AC10" s="301" t="str">
        <f>IF(AA10="○",①基本情報【名簿入力前に必須入力】!$E$16,"")</f>
        <v/>
      </c>
      <c r="AD10" s="302" t="str">
        <f>③職員名簿【年間実績】!BZ22</f>
        <v/>
      </c>
      <c r="AE10" s="300" t="str">
        <f>③職員名簿【年間実績】!BJ22</f>
        <v/>
      </c>
      <c r="AF10" s="301" t="str">
        <f>IF(AD10="○",①基本情報【名簿入力前に必須入力】!$E$16,"")</f>
        <v/>
      </c>
      <c r="AG10" s="302" t="str">
        <f>③職員名簿【年間実績】!CA22</f>
        <v/>
      </c>
      <c r="AH10" s="300" t="str">
        <f>③職員名簿【年間実績】!BK22</f>
        <v/>
      </c>
      <c r="AI10" s="301" t="str">
        <f>IF(AG10="○",①基本情報【名簿入力前に必須入力】!$E$16,"")</f>
        <v/>
      </c>
      <c r="AJ10" s="302" t="str">
        <f>③職員名簿【年間実績】!CB22</f>
        <v/>
      </c>
      <c r="AK10" s="300" t="str">
        <f>③職員名簿【年間実績】!BL22</f>
        <v/>
      </c>
      <c r="AL10" s="301" t="str">
        <f>IF(AJ10="○",①基本情報【名簿入力前に必須入力】!$E$16,"")</f>
        <v/>
      </c>
    </row>
    <row r="11" spans="1:40" ht="30" customHeight="1">
      <c r="A11">
        <v>7</v>
      </c>
      <c r="B11" s="123" t="str">
        <f>③職員名簿【年間実績】!BP23</f>
        <v/>
      </c>
      <c r="C11" s="299" t="str">
        <f>③職員名簿【年間実績】!BQ23</f>
        <v/>
      </c>
      <c r="D11" s="300" t="str">
        <f>③職員名簿【年間実績】!BA23</f>
        <v/>
      </c>
      <c r="E11" s="301" t="str">
        <f>IF(C11="○",①基本情報【名簿入力前に必須入力】!$E$16,"")</f>
        <v/>
      </c>
      <c r="F11" s="302" t="str">
        <f>③職員名簿【年間実績】!BR23</f>
        <v/>
      </c>
      <c r="G11" s="300" t="str">
        <f>③職員名簿【年間実績】!BB23</f>
        <v/>
      </c>
      <c r="H11" s="301" t="str">
        <f>IF(F11="○",①基本情報【名簿入力前に必須入力】!$E$16,"")</f>
        <v/>
      </c>
      <c r="I11" s="302" t="str">
        <f>③職員名簿【年間実績】!BS23</f>
        <v/>
      </c>
      <c r="J11" s="300" t="str">
        <f>③職員名簿【年間実績】!BC23</f>
        <v/>
      </c>
      <c r="K11" s="301" t="str">
        <f>IF(I11="○",①基本情報【名簿入力前に必須入力】!$E$16,"")</f>
        <v/>
      </c>
      <c r="L11" s="302" t="str">
        <f>③職員名簿【年間実績】!BT23</f>
        <v/>
      </c>
      <c r="M11" s="300" t="str">
        <f>③職員名簿【年間実績】!BD23</f>
        <v/>
      </c>
      <c r="N11" s="301" t="str">
        <f>IF(L11="○",①基本情報【名簿入力前に必須入力】!$E$16,"")</f>
        <v/>
      </c>
      <c r="O11" s="302" t="str">
        <f>③職員名簿【年間実績】!BU23</f>
        <v/>
      </c>
      <c r="P11" s="300" t="str">
        <f>③職員名簿【年間実績】!BE23</f>
        <v/>
      </c>
      <c r="Q11" s="301" t="str">
        <f>IF(O11="○",①基本情報【名簿入力前に必須入力】!$E$16,"")</f>
        <v/>
      </c>
      <c r="R11" s="302" t="str">
        <f>③職員名簿【年間実績】!BV23</f>
        <v/>
      </c>
      <c r="S11" s="300" t="str">
        <f>③職員名簿【年間実績】!BF23</f>
        <v/>
      </c>
      <c r="T11" s="301" t="str">
        <f>IF(R11="○",①基本情報【名簿入力前に必須入力】!$E$16,"")</f>
        <v/>
      </c>
      <c r="U11" s="302" t="str">
        <f>③職員名簿【年間実績】!BW23</f>
        <v/>
      </c>
      <c r="V11" s="300" t="str">
        <f>③職員名簿【年間実績】!BG23</f>
        <v/>
      </c>
      <c r="W11" s="301" t="str">
        <f>IF(U11="○",①基本情報【名簿入力前に必須入力】!$E$16,"")</f>
        <v/>
      </c>
      <c r="X11" s="302" t="str">
        <f>③職員名簿【年間実績】!BX23</f>
        <v/>
      </c>
      <c r="Y11" s="300" t="str">
        <f>③職員名簿【年間実績】!BH23</f>
        <v/>
      </c>
      <c r="Z11" s="301" t="str">
        <f>IF(X11="○",①基本情報【名簿入力前に必須入力】!$E$16,"")</f>
        <v/>
      </c>
      <c r="AA11" s="302" t="str">
        <f>③職員名簿【年間実績】!BY23</f>
        <v/>
      </c>
      <c r="AB11" s="300" t="str">
        <f>③職員名簿【年間実績】!BI23</f>
        <v/>
      </c>
      <c r="AC11" s="301" t="str">
        <f>IF(AA11="○",①基本情報【名簿入力前に必須入力】!$E$16,"")</f>
        <v/>
      </c>
      <c r="AD11" s="302" t="str">
        <f>③職員名簿【年間実績】!BZ23</f>
        <v/>
      </c>
      <c r="AE11" s="300" t="str">
        <f>③職員名簿【年間実績】!BJ23</f>
        <v/>
      </c>
      <c r="AF11" s="301" t="str">
        <f>IF(AD11="○",①基本情報【名簿入力前に必須入力】!$E$16,"")</f>
        <v/>
      </c>
      <c r="AG11" s="302" t="str">
        <f>③職員名簿【年間実績】!CA23</f>
        <v/>
      </c>
      <c r="AH11" s="300" t="str">
        <f>③職員名簿【年間実績】!BK23</f>
        <v/>
      </c>
      <c r="AI11" s="301" t="str">
        <f>IF(AG11="○",①基本情報【名簿入力前に必須入力】!$E$16,"")</f>
        <v/>
      </c>
      <c r="AJ11" s="302" t="str">
        <f>③職員名簿【年間実績】!CB23</f>
        <v/>
      </c>
      <c r="AK11" s="300" t="str">
        <f>③職員名簿【年間実績】!BL23</f>
        <v/>
      </c>
      <c r="AL11" s="301" t="str">
        <f>IF(AJ11="○",①基本情報【名簿入力前に必須入力】!$E$16,"")</f>
        <v/>
      </c>
    </row>
    <row r="12" spans="1:40" ht="30" customHeight="1">
      <c r="A12">
        <v>8</v>
      </c>
      <c r="B12" s="123" t="str">
        <f>③職員名簿【年間実績】!BP24</f>
        <v/>
      </c>
      <c r="C12" s="299" t="str">
        <f>③職員名簿【年間実績】!BQ24</f>
        <v/>
      </c>
      <c r="D12" s="300" t="str">
        <f>③職員名簿【年間実績】!BA24</f>
        <v/>
      </c>
      <c r="E12" s="301" t="str">
        <f>IF(C12="○",①基本情報【名簿入力前に必須入力】!$E$16,"")</f>
        <v/>
      </c>
      <c r="F12" s="302" t="str">
        <f>③職員名簿【年間実績】!BR24</f>
        <v/>
      </c>
      <c r="G12" s="300" t="str">
        <f>③職員名簿【年間実績】!BB24</f>
        <v/>
      </c>
      <c r="H12" s="301" t="str">
        <f>IF(F12="○",①基本情報【名簿入力前に必須入力】!$E$16,"")</f>
        <v/>
      </c>
      <c r="I12" s="302" t="str">
        <f>③職員名簿【年間実績】!BS24</f>
        <v/>
      </c>
      <c r="J12" s="300" t="str">
        <f>③職員名簿【年間実績】!BC24</f>
        <v/>
      </c>
      <c r="K12" s="301" t="str">
        <f>IF(I12="○",①基本情報【名簿入力前に必須入力】!$E$16,"")</f>
        <v/>
      </c>
      <c r="L12" s="302" t="str">
        <f>③職員名簿【年間実績】!BT24</f>
        <v/>
      </c>
      <c r="M12" s="300" t="str">
        <f>③職員名簿【年間実績】!BD24</f>
        <v/>
      </c>
      <c r="N12" s="301" t="str">
        <f>IF(L12="○",①基本情報【名簿入力前に必須入力】!$E$16,"")</f>
        <v/>
      </c>
      <c r="O12" s="302" t="str">
        <f>③職員名簿【年間実績】!BU24</f>
        <v/>
      </c>
      <c r="P12" s="300" t="str">
        <f>③職員名簿【年間実績】!BE24</f>
        <v/>
      </c>
      <c r="Q12" s="301" t="str">
        <f>IF(O12="○",①基本情報【名簿入力前に必須入力】!$E$16,"")</f>
        <v/>
      </c>
      <c r="R12" s="302" t="str">
        <f>③職員名簿【年間実績】!BV24</f>
        <v/>
      </c>
      <c r="S12" s="300" t="str">
        <f>③職員名簿【年間実績】!BF24</f>
        <v/>
      </c>
      <c r="T12" s="301" t="str">
        <f>IF(R12="○",①基本情報【名簿入力前に必須入力】!$E$16,"")</f>
        <v/>
      </c>
      <c r="U12" s="302" t="str">
        <f>③職員名簿【年間実績】!BW24</f>
        <v/>
      </c>
      <c r="V12" s="300" t="str">
        <f>③職員名簿【年間実績】!BG24</f>
        <v/>
      </c>
      <c r="W12" s="301" t="str">
        <f>IF(U12="○",①基本情報【名簿入力前に必須入力】!$E$16,"")</f>
        <v/>
      </c>
      <c r="X12" s="302" t="str">
        <f>③職員名簿【年間実績】!BX24</f>
        <v/>
      </c>
      <c r="Y12" s="300" t="str">
        <f>③職員名簿【年間実績】!BH24</f>
        <v/>
      </c>
      <c r="Z12" s="301" t="str">
        <f>IF(X12="○",①基本情報【名簿入力前に必須入力】!$E$16,"")</f>
        <v/>
      </c>
      <c r="AA12" s="302" t="str">
        <f>③職員名簿【年間実績】!BY24</f>
        <v/>
      </c>
      <c r="AB12" s="300" t="str">
        <f>③職員名簿【年間実績】!BI24</f>
        <v/>
      </c>
      <c r="AC12" s="301" t="str">
        <f>IF(AA12="○",①基本情報【名簿入力前に必須入力】!$E$16,"")</f>
        <v/>
      </c>
      <c r="AD12" s="302" t="str">
        <f>③職員名簿【年間実績】!BZ24</f>
        <v/>
      </c>
      <c r="AE12" s="300" t="str">
        <f>③職員名簿【年間実績】!BJ24</f>
        <v/>
      </c>
      <c r="AF12" s="301" t="str">
        <f>IF(AD12="○",①基本情報【名簿入力前に必須入力】!$E$16,"")</f>
        <v/>
      </c>
      <c r="AG12" s="302" t="str">
        <f>③職員名簿【年間実績】!CA24</f>
        <v/>
      </c>
      <c r="AH12" s="300" t="str">
        <f>③職員名簿【年間実績】!BK24</f>
        <v/>
      </c>
      <c r="AI12" s="301" t="str">
        <f>IF(AG12="○",①基本情報【名簿入力前に必須入力】!$E$16,"")</f>
        <v/>
      </c>
      <c r="AJ12" s="302" t="str">
        <f>③職員名簿【年間実績】!CB24</f>
        <v/>
      </c>
      <c r="AK12" s="300" t="str">
        <f>③職員名簿【年間実績】!BL24</f>
        <v/>
      </c>
      <c r="AL12" s="301" t="str">
        <f>IF(AJ12="○",①基本情報【名簿入力前に必須入力】!$E$16,"")</f>
        <v/>
      </c>
    </row>
    <row r="13" spans="1:40" ht="30" customHeight="1">
      <c r="A13">
        <v>9</v>
      </c>
      <c r="B13" s="123" t="str">
        <f>③職員名簿【年間実績】!BP25</f>
        <v/>
      </c>
      <c r="C13" s="299" t="str">
        <f>③職員名簿【年間実績】!BQ25</f>
        <v/>
      </c>
      <c r="D13" s="300" t="str">
        <f>③職員名簿【年間実績】!BA25</f>
        <v/>
      </c>
      <c r="E13" s="301" t="str">
        <f>IF(C13="○",①基本情報【名簿入力前に必須入力】!$E$16,"")</f>
        <v/>
      </c>
      <c r="F13" s="302" t="str">
        <f>③職員名簿【年間実績】!BR25</f>
        <v/>
      </c>
      <c r="G13" s="300" t="str">
        <f>③職員名簿【年間実績】!BB25</f>
        <v/>
      </c>
      <c r="H13" s="301" t="str">
        <f>IF(F13="○",①基本情報【名簿入力前に必須入力】!$E$16,"")</f>
        <v/>
      </c>
      <c r="I13" s="302" t="str">
        <f>③職員名簿【年間実績】!BS25</f>
        <v/>
      </c>
      <c r="J13" s="300" t="str">
        <f>③職員名簿【年間実績】!BC25</f>
        <v/>
      </c>
      <c r="K13" s="301" t="str">
        <f>IF(I13="○",①基本情報【名簿入力前に必須入力】!$E$16,"")</f>
        <v/>
      </c>
      <c r="L13" s="302" t="str">
        <f>③職員名簿【年間実績】!BT25</f>
        <v/>
      </c>
      <c r="M13" s="300" t="str">
        <f>③職員名簿【年間実績】!BD25</f>
        <v/>
      </c>
      <c r="N13" s="301" t="str">
        <f>IF(L13="○",①基本情報【名簿入力前に必須入力】!$E$16,"")</f>
        <v/>
      </c>
      <c r="O13" s="302" t="str">
        <f>③職員名簿【年間実績】!BU25</f>
        <v/>
      </c>
      <c r="P13" s="300" t="str">
        <f>③職員名簿【年間実績】!BE25</f>
        <v/>
      </c>
      <c r="Q13" s="301" t="str">
        <f>IF(O13="○",①基本情報【名簿入力前に必須入力】!$E$16,"")</f>
        <v/>
      </c>
      <c r="R13" s="302" t="str">
        <f>③職員名簿【年間実績】!BV25</f>
        <v/>
      </c>
      <c r="S13" s="300" t="str">
        <f>③職員名簿【年間実績】!BF25</f>
        <v/>
      </c>
      <c r="T13" s="301" t="str">
        <f>IF(R13="○",①基本情報【名簿入力前に必須入力】!$E$16,"")</f>
        <v/>
      </c>
      <c r="U13" s="302" t="str">
        <f>③職員名簿【年間実績】!BW25</f>
        <v/>
      </c>
      <c r="V13" s="300" t="str">
        <f>③職員名簿【年間実績】!BG25</f>
        <v/>
      </c>
      <c r="W13" s="301" t="str">
        <f>IF(U13="○",①基本情報【名簿入力前に必須入力】!$E$16,"")</f>
        <v/>
      </c>
      <c r="X13" s="302" t="str">
        <f>③職員名簿【年間実績】!BX25</f>
        <v/>
      </c>
      <c r="Y13" s="300" t="str">
        <f>③職員名簿【年間実績】!BH25</f>
        <v/>
      </c>
      <c r="Z13" s="301" t="str">
        <f>IF(X13="○",①基本情報【名簿入力前に必須入力】!$E$16,"")</f>
        <v/>
      </c>
      <c r="AA13" s="302" t="str">
        <f>③職員名簿【年間実績】!BY25</f>
        <v/>
      </c>
      <c r="AB13" s="300" t="str">
        <f>③職員名簿【年間実績】!BI25</f>
        <v/>
      </c>
      <c r="AC13" s="301" t="str">
        <f>IF(AA13="○",①基本情報【名簿入力前に必須入力】!$E$16,"")</f>
        <v/>
      </c>
      <c r="AD13" s="302" t="str">
        <f>③職員名簿【年間実績】!BZ25</f>
        <v/>
      </c>
      <c r="AE13" s="300" t="str">
        <f>③職員名簿【年間実績】!BJ25</f>
        <v/>
      </c>
      <c r="AF13" s="301" t="str">
        <f>IF(AD13="○",①基本情報【名簿入力前に必須入力】!$E$16,"")</f>
        <v/>
      </c>
      <c r="AG13" s="302" t="str">
        <f>③職員名簿【年間実績】!CA25</f>
        <v/>
      </c>
      <c r="AH13" s="300" t="str">
        <f>③職員名簿【年間実績】!BK25</f>
        <v/>
      </c>
      <c r="AI13" s="301" t="str">
        <f>IF(AG13="○",①基本情報【名簿入力前に必須入力】!$E$16,"")</f>
        <v/>
      </c>
      <c r="AJ13" s="302" t="str">
        <f>③職員名簿【年間実績】!CB25</f>
        <v/>
      </c>
      <c r="AK13" s="300" t="str">
        <f>③職員名簿【年間実績】!BL25</f>
        <v/>
      </c>
      <c r="AL13" s="301" t="str">
        <f>IF(AJ13="○",①基本情報【名簿入力前に必須入力】!$E$16,"")</f>
        <v/>
      </c>
    </row>
    <row r="14" spans="1:40" ht="30" customHeight="1">
      <c r="A14">
        <v>10</v>
      </c>
      <c r="B14" s="123" t="str">
        <f>③職員名簿【年間実績】!BP26</f>
        <v/>
      </c>
      <c r="C14" s="299" t="str">
        <f>③職員名簿【年間実績】!BQ26</f>
        <v/>
      </c>
      <c r="D14" s="300" t="str">
        <f>③職員名簿【年間実績】!BA26</f>
        <v/>
      </c>
      <c r="E14" s="301" t="str">
        <f>IF(C14="○",①基本情報【名簿入力前に必須入力】!$E$16,"")</f>
        <v/>
      </c>
      <c r="F14" s="302" t="str">
        <f>③職員名簿【年間実績】!BR26</f>
        <v/>
      </c>
      <c r="G14" s="300" t="str">
        <f>③職員名簿【年間実績】!BB26</f>
        <v/>
      </c>
      <c r="H14" s="301" t="str">
        <f>IF(F14="○",①基本情報【名簿入力前に必須入力】!$E$16,"")</f>
        <v/>
      </c>
      <c r="I14" s="302" t="str">
        <f>③職員名簿【年間実績】!BS26</f>
        <v/>
      </c>
      <c r="J14" s="300" t="str">
        <f>③職員名簿【年間実績】!BC26</f>
        <v/>
      </c>
      <c r="K14" s="301" t="str">
        <f>IF(I14="○",①基本情報【名簿入力前に必須入力】!$E$16,"")</f>
        <v/>
      </c>
      <c r="L14" s="302" t="str">
        <f>③職員名簿【年間実績】!BT26</f>
        <v/>
      </c>
      <c r="M14" s="300" t="str">
        <f>③職員名簿【年間実績】!BD26</f>
        <v/>
      </c>
      <c r="N14" s="301" t="str">
        <f>IF(L14="○",①基本情報【名簿入力前に必須入力】!$E$16,"")</f>
        <v/>
      </c>
      <c r="O14" s="302" t="str">
        <f>③職員名簿【年間実績】!BU26</f>
        <v/>
      </c>
      <c r="P14" s="300" t="str">
        <f>③職員名簿【年間実績】!BE26</f>
        <v/>
      </c>
      <c r="Q14" s="301" t="str">
        <f>IF(O14="○",①基本情報【名簿入力前に必須入力】!$E$16,"")</f>
        <v/>
      </c>
      <c r="R14" s="302" t="str">
        <f>③職員名簿【年間実績】!BV26</f>
        <v/>
      </c>
      <c r="S14" s="300" t="str">
        <f>③職員名簿【年間実績】!BF26</f>
        <v/>
      </c>
      <c r="T14" s="301" t="str">
        <f>IF(R14="○",①基本情報【名簿入力前に必須入力】!$E$16,"")</f>
        <v/>
      </c>
      <c r="U14" s="302" t="str">
        <f>③職員名簿【年間実績】!BW26</f>
        <v/>
      </c>
      <c r="V14" s="300" t="str">
        <f>③職員名簿【年間実績】!BG26</f>
        <v/>
      </c>
      <c r="W14" s="301" t="str">
        <f>IF(U14="○",①基本情報【名簿入力前に必須入力】!$E$16,"")</f>
        <v/>
      </c>
      <c r="X14" s="302" t="str">
        <f>③職員名簿【年間実績】!BX26</f>
        <v/>
      </c>
      <c r="Y14" s="300" t="str">
        <f>③職員名簿【年間実績】!BH26</f>
        <v/>
      </c>
      <c r="Z14" s="301" t="str">
        <f>IF(X14="○",①基本情報【名簿入力前に必須入力】!$E$16,"")</f>
        <v/>
      </c>
      <c r="AA14" s="302" t="str">
        <f>③職員名簿【年間実績】!BY26</f>
        <v/>
      </c>
      <c r="AB14" s="300" t="str">
        <f>③職員名簿【年間実績】!BI26</f>
        <v/>
      </c>
      <c r="AC14" s="301" t="str">
        <f>IF(AA14="○",①基本情報【名簿入力前に必須入力】!$E$16,"")</f>
        <v/>
      </c>
      <c r="AD14" s="302" t="str">
        <f>③職員名簿【年間実績】!BZ26</f>
        <v/>
      </c>
      <c r="AE14" s="300" t="str">
        <f>③職員名簿【年間実績】!BJ26</f>
        <v/>
      </c>
      <c r="AF14" s="301" t="str">
        <f>IF(AD14="○",①基本情報【名簿入力前に必須入力】!$E$16,"")</f>
        <v/>
      </c>
      <c r="AG14" s="302" t="str">
        <f>③職員名簿【年間実績】!CA26</f>
        <v/>
      </c>
      <c r="AH14" s="300" t="str">
        <f>③職員名簿【年間実績】!BK26</f>
        <v/>
      </c>
      <c r="AI14" s="301" t="str">
        <f>IF(AG14="○",①基本情報【名簿入力前に必須入力】!$E$16,"")</f>
        <v/>
      </c>
      <c r="AJ14" s="302" t="str">
        <f>③職員名簿【年間実績】!CB26</f>
        <v/>
      </c>
      <c r="AK14" s="300" t="str">
        <f>③職員名簿【年間実績】!BL26</f>
        <v/>
      </c>
      <c r="AL14" s="301" t="str">
        <f>IF(AJ14="○",①基本情報【名簿入力前に必須入力】!$E$16,"")</f>
        <v/>
      </c>
    </row>
    <row r="15" spans="1:40" ht="30" customHeight="1">
      <c r="A15">
        <v>11</v>
      </c>
      <c r="B15" s="123" t="str">
        <f>③職員名簿【年間実績】!BP27</f>
        <v/>
      </c>
      <c r="C15" s="299" t="str">
        <f>③職員名簿【年間実績】!BQ27</f>
        <v/>
      </c>
      <c r="D15" s="300" t="str">
        <f>③職員名簿【年間実績】!BA27</f>
        <v/>
      </c>
      <c r="E15" s="301" t="str">
        <f>IF(C15="○",①基本情報【名簿入力前に必須入力】!$E$16,"")</f>
        <v/>
      </c>
      <c r="F15" s="302" t="str">
        <f>③職員名簿【年間実績】!BR27</f>
        <v/>
      </c>
      <c r="G15" s="300" t="str">
        <f>③職員名簿【年間実績】!BB27</f>
        <v/>
      </c>
      <c r="H15" s="301" t="str">
        <f>IF(F15="○",①基本情報【名簿入力前に必須入力】!$E$16,"")</f>
        <v/>
      </c>
      <c r="I15" s="302" t="str">
        <f>③職員名簿【年間実績】!BS27</f>
        <v/>
      </c>
      <c r="J15" s="300" t="str">
        <f>③職員名簿【年間実績】!BC27</f>
        <v/>
      </c>
      <c r="K15" s="301" t="str">
        <f>IF(I15="○",①基本情報【名簿入力前に必須入力】!$E$16,"")</f>
        <v/>
      </c>
      <c r="L15" s="302" t="str">
        <f>③職員名簿【年間実績】!BT27</f>
        <v/>
      </c>
      <c r="M15" s="300" t="str">
        <f>③職員名簿【年間実績】!BD27</f>
        <v/>
      </c>
      <c r="N15" s="301" t="str">
        <f>IF(L15="○",①基本情報【名簿入力前に必須入力】!$E$16,"")</f>
        <v/>
      </c>
      <c r="O15" s="302" t="str">
        <f>③職員名簿【年間実績】!BU27</f>
        <v/>
      </c>
      <c r="P15" s="300" t="str">
        <f>③職員名簿【年間実績】!BE27</f>
        <v/>
      </c>
      <c r="Q15" s="301" t="str">
        <f>IF(O15="○",①基本情報【名簿入力前に必須入力】!$E$16,"")</f>
        <v/>
      </c>
      <c r="R15" s="302" t="str">
        <f>③職員名簿【年間実績】!BV27</f>
        <v/>
      </c>
      <c r="S15" s="300" t="str">
        <f>③職員名簿【年間実績】!BF27</f>
        <v/>
      </c>
      <c r="T15" s="301" t="str">
        <f>IF(R15="○",①基本情報【名簿入力前に必須入力】!$E$16,"")</f>
        <v/>
      </c>
      <c r="U15" s="302" t="str">
        <f>③職員名簿【年間実績】!BW27</f>
        <v/>
      </c>
      <c r="V15" s="300" t="str">
        <f>③職員名簿【年間実績】!BG27</f>
        <v/>
      </c>
      <c r="W15" s="301" t="str">
        <f>IF(U15="○",①基本情報【名簿入力前に必須入力】!$E$16,"")</f>
        <v/>
      </c>
      <c r="X15" s="302" t="str">
        <f>③職員名簿【年間実績】!BX27</f>
        <v/>
      </c>
      <c r="Y15" s="300" t="str">
        <f>③職員名簿【年間実績】!BH27</f>
        <v/>
      </c>
      <c r="Z15" s="301" t="str">
        <f>IF(X15="○",①基本情報【名簿入力前に必須入力】!$E$16,"")</f>
        <v/>
      </c>
      <c r="AA15" s="302" t="str">
        <f>③職員名簿【年間実績】!BY27</f>
        <v/>
      </c>
      <c r="AB15" s="300" t="str">
        <f>③職員名簿【年間実績】!BI27</f>
        <v/>
      </c>
      <c r="AC15" s="301" t="str">
        <f>IF(AA15="○",①基本情報【名簿入力前に必須入力】!$E$16,"")</f>
        <v/>
      </c>
      <c r="AD15" s="302" t="str">
        <f>③職員名簿【年間実績】!BZ27</f>
        <v/>
      </c>
      <c r="AE15" s="300" t="str">
        <f>③職員名簿【年間実績】!BJ27</f>
        <v/>
      </c>
      <c r="AF15" s="301" t="str">
        <f>IF(AD15="○",①基本情報【名簿入力前に必須入力】!$E$16,"")</f>
        <v/>
      </c>
      <c r="AG15" s="302" t="str">
        <f>③職員名簿【年間実績】!CA27</f>
        <v/>
      </c>
      <c r="AH15" s="300" t="str">
        <f>③職員名簿【年間実績】!BK27</f>
        <v/>
      </c>
      <c r="AI15" s="301" t="str">
        <f>IF(AG15="○",①基本情報【名簿入力前に必須入力】!$E$16,"")</f>
        <v/>
      </c>
      <c r="AJ15" s="302" t="str">
        <f>③職員名簿【年間実績】!CB27</f>
        <v/>
      </c>
      <c r="AK15" s="300" t="str">
        <f>③職員名簿【年間実績】!BL27</f>
        <v/>
      </c>
      <c r="AL15" s="301" t="str">
        <f>IF(AJ15="○",①基本情報【名簿入力前に必須入力】!$E$16,"")</f>
        <v/>
      </c>
    </row>
    <row r="16" spans="1:40" ht="30" customHeight="1">
      <c r="A16">
        <v>12</v>
      </c>
      <c r="B16" s="123" t="str">
        <f>③職員名簿【年間実績】!BP28</f>
        <v/>
      </c>
      <c r="C16" s="299" t="str">
        <f>③職員名簿【年間実績】!BQ28</f>
        <v/>
      </c>
      <c r="D16" s="300" t="str">
        <f>③職員名簿【年間実績】!BA28</f>
        <v/>
      </c>
      <c r="E16" s="301" t="str">
        <f>IF(C16="○",①基本情報【名簿入力前に必須入力】!$E$16,"")</f>
        <v/>
      </c>
      <c r="F16" s="302" t="str">
        <f>③職員名簿【年間実績】!BR28</f>
        <v/>
      </c>
      <c r="G16" s="300" t="str">
        <f>③職員名簿【年間実績】!BB28</f>
        <v/>
      </c>
      <c r="H16" s="301" t="str">
        <f>IF(F16="○",①基本情報【名簿入力前に必須入力】!$E$16,"")</f>
        <v/>
      </c>
      <c r="I16" s="302" t="str">
        <f>③職員名簿【年間実績】!BS28</f>
        <v/>
      </c>
      <c r="J16" s="300" t="str">
        <f>③職員名簿【年間実績】!BC28</f>
        <v/>
      </c>
      <c r="K16" s="301" t="str">
        <f>IF(I16="○",①基本情報【名簿入力前に必須入力】!$E$16,"")</f>
        <v/>
      </c>
      <c r="L16" s="302" t="str">
        <f>③職員名簿【年間実績】!BT28</f>
        <v/>
      </c>
      <c r="M16" s="300" t="str">
        <f>③職員名簿【年間実績】!BD28</f>
        <v/>
      </c>
      <c r="N16" s="301" t="str">
        <f>IF(L16="○",①基本情報【名簿入力前に必須入力】!$E$16,"")</f>
        <v/>
      </c>
      <c r="O16" s="302" t="str">
        <f>③職員名簿【年間実績】!BU28</f>
        <v/>
      </c>
      <c r="P16" s="300" t="str">
        <f>③職員名簿【年間実績】!BE28</f>
        <v/>
      </c>
      <c r="Q16" s="301" t="str">
        <f>IF(O16="○",①基本情報【名簿入力前に必須入力】!$E$16,"")</f>
        <v/>
      </c>
      <c r="R16" s="302" t="str">
        <f>③職員名簿【年間実績】!BV28</f>
        <v/>
      </c>
      <c r="S16" s="300" t="str">
        <f>③職員名簿【年間実績】!BF28</f>
        <v/>
      </c>
      <c r="T16" s="301" t="str">
        <f>IF(R16="○",①基本情報【名簿入力前に必須入力】!$E$16,"")</f>
        <v/>
      </c>
      <c r="U16" s="302" t="str">
        <f>③職員名簿【年間実績】!BW28</f>
        <v/>
      </c>
      <c r="V16" s="300" t="str">
        <f>③職員名簿【年間実績】!BG28</f>
        <v/>
      </c>
      <c r="W16" s="301" t="str">
        <f>IF(U16="○",①基本情報【名簿入力前に必須入力】!$E$16,"")</f>
        <v/>
      </c>
      <c r="X16" s="302" t="str">
        <f>③職員名簿【年間実績】!BX28</f>
        <v/>
      </c>
      <c r="Y16" s="300" t="str">
        <f>③職員名簿【年間実績】!BH28</f>
        <v/>
      </c>
      <c r="Z16" s="301" t="str">
        <f>IF(X16="○",①基本情報【名簿入力前に必須入力】!$E$16,"")</f>
        <v/>
      </c>
      <c r="AA16" s="302" t="str">
        <f>③職員名簿【年間実績】!BY28</f>
        <v/>
      </c>
      <c r="AB16" s="300" t="str">
        <f>③職員名簿【年間実績】!BI28</f>
        <v/>
      </c>
      <c r="AC16" s="301" t="str">
        <f>IF(AA16="○",①基本情報【名簿入力前に必須入力】!$E$16,"")</f>
        <v/>
      </c>
      <c r="AD16" s="302" t="str">
        <f>③職員名簿【年間実績】!BZ28</f>
        <v/>
      </c>
      <c r="AE16" s="300" t="str">
        <f>③職員名簿【年間実績】!BJ28</f>
        <v/>
      </c>
      <c r="AF16" s="301" t="str">
        <f>IF(AD16="○",①基本情報【名簿入力前に必須入力】!$E$16,"")</f>
        <v/>
      </c>
      <c r="AG16" s="302" t="str">
        <f>③職員名簿【年間実績】!CA28</f>
        <v/>
      </c>
      <c r="AH16" s="300" t="str">
        <f>③職員名簿【年間実績】!BK28</f>
        <v/>
      </c>
      <c r="AI16" s="301" t="str">
        <f>IF(AG16="○",①基本情報【名簿入力前に必須入力】!$E$16,"")</f>
        <v/>
      </c>
      <c r="AJ16" s="302" t="str">
        <f>③職員名簿【年間実績】!CB28</f>
        <v/>
      </c>
      <c r="AK16" s="300" t="str">
        <f>③職員名簿【年間実績】!BL28</f>
        <v/>
      </c>
      <c r="AL16" s="301" t="str">
        <f>IF(AJ16="○",①基本情報【名簿入力前に必須入力】!$E$16,"")</f>
        <v/>
      </c>
    </row>
    <row r="17" spans="1:38" ht="30" customHeight="1">
      <c r="A17">
        <v>13</v>
      </c>
      <c r="B17" s="123" t="str">
        <f>③職員名簿【年間実績】!BP29</f>
        <v/>
      </c>
      <c r="C17" s="299" t="str">
        <f>③職員名簿【年間実績】!BQ29</f>
        <v/>
      </c>
      <c r="D17" s="300" t="str">
        <f>③職員名簿【年間実績】!BA29</f>
        <v/>
      </c>
      <c r="E17" s="301" t="str">
        <f>IF(C17="○",①基本情報【名簿入力前に必須入力】!$E$16,"")</f>
        <v/>
      </c>
      <c r="F17" s="302" t="str">
        <f>③職員名簿【年間実績】!BR29</f>
        <v/>
      </c>
      <c r="G17" s="300" t="str">
        <f>③職員名簿【年間実績】!BB29</f>
        <v/>
      </c>
      <c r="H17" s="301" t="str">
        <f>IF(F17="○",①基本情報【名簿入力前に必須入力】!$E$16,"")</f>
        <v/>
      </c>
      <c r="I17" s="302" t="str">
        <f>③職員名簿【年間実績】!BS29</f>
        <v/>
      </c>
      <c r="J17" s="300" t="str">
        <f>③職員名簿【年間実績】!BC29</f>
        <v/>
      </c>
      <c r="K17" s="301" t="str">
        <f>IF(I17="○",①基本情報【名簿入力前に必須入力】!$E$16,"")</f>
        <v/>
      </c>
      <c r="L17" s="302" t="str">
        <f>③職員名簿【年間実績】!BT29</f>
        <v/>
      </c>
      <c r="M17" s="300" t="str">
        <f>③職員名簿【年間実績】!BD29</f>
        <v/>
      </c>
      <c r="N17" s="301" t="str">
        <f>IF(L17="○",①基本情報【名簿入力前に必須入力】!$E$16,"")</f>
        <v/>
      </c>
      <c r="O17" s="302" t="str">
        <f>③職員名簿【年間実績】!BU29</f>
        <v/>
      </c>
      <c r="P17" s="300" t="str">
        <f>③職員名簿【年間実績】!BE29</f>
        <v/>
      </c>
      <c r="Q17" s="301" t="str">
        <f>IF(O17="○",①基本情報【名簿入力前に必須入力】!$E$16,"")</f>
        <v/>
      </c>
      <c r="R17" s="302" t="str">
        <f>③職員名簿【年間実績】!BV29</f>
        <v/>
      </c>
      <c r="S17" s="300" t="str">
        <f>③職員名簿【年間実績】!BF29</f>
        <v/>
      </c>
      <c r="T17" s="301" t="str">
        <f>IF(R17="○",①基本情報【名簿入力前に必須入力】!$E$16,"")</f>
        <v/>
      </c>
      <c r="U17" s="302" t="str">
        <f>③職員名簿【年間実績】!BW29</f>
        <v/>
      </c>
      <c r="V17" s="300" t="str">
        <f>③職員名簿【年間実績】!BG29</f>
        <v/>
      </c>
      <c r="W17" s="301" t="str">
        <f>IF(U17="○",①基本情報【名簿入力前に必須入力】!$E$16,"")</f>
        <v/>
      </c>
      <c r="X17" s="302" t="str">
        <f>③職員名簿【年間実績】!BX29</f>
        <v/>
      </c>
      <c r="Y17" s="300" t="str">
        <f>③職員名簿【年間実績】!BH29</f>
        <v/>
      </c>
      <c r="Z17" s="301" t="str">
        <f>IF(X17="○",①基本情報【名簿入力前に必須入力】!$E$16,"")</f>
        <v/>
      </c>
      <c r="AA17" s="302" t="str">
        <f>③職員名簿【年間実績】!BY29</f>
        <v/>
      </c>
      <c r="AB17" s="300" t="str">
        <f>③職員名簿【年間実績】!BI29</f>
        <v/>
      </c>
      <c r="AC17" s="301" t="str">
        <f>IF(AA17="○",①基本情報【名簿入力前に必須入力】!$E$16,"")</f>
        <v/>
      </c>
      <c r="AD17" s="302" t="str">
        <f>③職員名簿【年間実績】!BZ29</f>
        <v/>
      </c>
      <c r="AE17" s="300" t="str">
        <f>③職員名簿【年間実績】!BJ29</f>
        <v/>
      </c>
      <c r="AF17" s="301" t="str">
        <f>IF(AD17="○",①基本情報【名簿入力前に必須入力】!$E$16,"")</f>
        <v/>
      </c>
      <c r="AG17" s="302" t="str">
        <f>③職員名簿【年間実績】!CA29</f>
        <v/>
      </c>
      <c r="AH17" s="300" t="str">
        <f>③職員名簿【年間実績】!BK29</f>
        <v/>
      </c>
      <c r="AI17" s="301" t="str">
        <f>IF(AG17="○",①基本情報【名簿入力前に必須入力】!$E$16,"")</f>
        <v/>
      </c>
      <c r="AJ17" s="302" t="str">
        <f>③職員名簿【年間実績】!CB29</f>
        <v/>
      </c>
      <c r="AK17" s="300" t="str">
        <f>③職員名簿【年間実績】!BL29</f>
        <v/>
      </c>
      <c r="AL17" s="301" t="str">
        <f>IF(AJ17="○",①基本情報【名簿入力前に必須入力】!$E$16,"")</f>
        <v/>
      </c>
    </row>
    <row r="18" spans="1:38" ht="30" customHeight="1">
      <c r="A18">
        <v>14</v>
      </c>
      <c r="B18" s="123" t="str">
        <f>③職員名簿【年間実績】!BP30</f>
        <v/>
      </c>
      <c r="C18" s="299" t="str">
        <f>③職員名簿【年間実績】!BQ30</f>
        <v/>
      </c>
      <c r="D18" s="300" t="str">
        <f>③職員名簿【年間実績】!BA30</f>
        <v/>
      </c>
      <c r="E18" s="301" t="str">
        <f>IF(C18="○",①基本情報【名簿入力前に必須入力】!$E$16,"")</f>
        <v/>
      </c>
      <c r="F18" s="302" t="str">
        <f>③職員名簿【年間実績】!BR30</f>
        <v/>
      </c>
      <c r="G18" s="300" t="str">
        <f>③職員名簿【年間実績】!BB30</f>
        <v/>
      </c>
      <c r="H18" s="301" t="str">
        <f>IF(F18="○",①基本情報【名簿入力前に必須入力】!$E$16,"")</f>
        <v/>
      </c>
      <c r="I18" s="302" t="str">
        <f>③職員名簿【年間実績】!BS30</f>
        <v/>
      </c>
      <c r="J18" s="300" t="str">
        <f>③職員名簿【年間実績】!BC30</f>
        <v/>
      </c>
      <c r="K18" s="301" t="str">
        <f>IF(I18="○",①基本情報【名簿入力前に必須入力】!$E$16,"")</f>
        <v/>
      </c>
      <c r="L18" s="302" t="str">
        <f>③職員名簿【年間実績】!BT30</f>
        <v/>
      </c>
      <c r="M18" s="300" t="str">
        <f>③職員名簿【年間実績】!BD30</f>
        <v/>
      </c>
      <c r="N18" s="301" t="str">
        <f>IF(L18="○",①基本情報【名簿入力前に必須入力】!$E$16,"")</f>
        <v/>
      </c>
      <c r="O18" s="302" t="str">
        <f>③職員名簿【年間実績】!BU30</f>
        <v/>
      </c>
      <c r="P18" s="300" t="str">
        <f>③職員名簿【年間実績】!BE30</f>
        <v/>
      </c>
      <c r="Q18" s="301" t="str">
        <f>IF(O18="○",①基本情報【名簿入力前に必須入力】!$E$16,"")</f>
        <v/>
      </c>
      <c r="R18" s="302" t="str">
        <f>③職員名簿【年間実績】!BV30</f>
        <v/>
      </c>
      <c r="S18" s="300" t="str">
        <f>③職員名簿【年間実績】!BF30</f>
        <v/>
      </c>
      <c r="T18" s="301" t="str">
        <f>IF(R18="○",①基本情報【名簿入力前に必須入力】!$E$16,"")</f>
        <v/>
      </c>
      <c r="U18" s="302" t="str">
        <f>③職員名簿【年間実績】!BW30</f>
        <v/>
      </c>
      <c r="V18" s="300" t="str">
        <f>③職員名簿【年間実績】!BG30</f>
        <v/>
      </c>
      <c r="W18" s="301" t="str">
        <f>IF(U18="○",①基本情報【名簿入力前に必須入力】!$E$16,"")</f>
        <v/>
      </c>
      <c r="X18" s="302" t="str">
        <f>③職員名簿【年間実績】!BX30</f>
        <v/>
      </c>
      <c r="Y18" s="300" t="str">
        <f>③職員名簿【年間実績】!BH30</f>
        <v/>
      </c>
      <c r="Z18" s="301" t="str">
        <f>IF(X18="○",①基本情報【名簿入力前に必須入力】!$E$16,"")</f>
        <v/>
      </c>
      <c r="AA18" s="302" t="str">
        <f>③職員名簿【年間実績】!BY30</f>
        <v/>
      </c>
      <c r="AB18" s="300" t="str">
        <f>③職員名簿【年間実績】!BI30</f>
        <v/>
      </c>
      <c r="AC18" s="301" t="str">
        <f>IF(AA18="○",①基本情報【名簿入力前に必須入力】!$E$16,"")</f>
        <v/>
      </c>
      <c r="AD18" s="302" t="str">
        <f>③職員名簿【年間実績】!BZ30</f>
        <v/>
      </c>
      <c r="AE18" s="300" t="str">
        <f>③職員名簿【年間実績】!BJ30</f>
        <v/>
      </c>
      <c r="AF18" s="301" t="str">
        <f>IF(AD18="○",①基本情報【名簿入力前に必須入力】!$E$16,"")</f>
        <v/>
      </c>
      <c r="AG18" s="302" t="str">
        <f>③職員名簿【年間実績】!CA30</f>
        <v/>
      </c>
      <c r="AH18" s="300" t="str">
        <f>③職員名簿【年間実績】!BK30</f>
        <v/>
      </c>
      <c r="AI18" s="301" t="str">
        <f>IF(AG18="○",①基本情報【名簿入力前に必須入力】!$E$16,"")</f>
        <v/>
      </c>
      <c r="AJ18" s="302" t="str">
        <f>③職員名簿【年間実績】!CB30</f>
        <v/>
      </c>
      <c r="AK18" s="300" t="str">
        <f>③職員名簿【年間実績】!BL30</f>
        <v/>
      </c>
      <c r="AL18" s="301" t="str">
        <f>IF(AJ18="○",①基本情報【名簿入力前に必須入力】!$E$16,"")</f>
        <v/>
      </c>
    </row>
    <row r="19" spans="1:38" ht="30" customHeight="1">
      <c r="A19">
        <v>15</v>
      </c>
      <c r="B19" s="123" t="str">
        <f>③職員名簿【年間実績】!BP31</f>
        <v/>
      </c>
      <c r="C19" s="299" t="str">
        <f>③職員名簿【年間実績】!BQ31</f>
        <v/>
      </c>
      <c r="D19" s="300" t="str">
        <f>③職員名簿【年間実績】!BA31</f>
        <v/>
      </c>
      <c r="E19" s="301" t="str">
        <f>IF(C19="○",①基本情報【名簿入力前に必須入力】!$E$16,"")</f>
        <v/>
      </c>
      <c r="F19" s="302" t="str">
        <f>③職員名簿【年間実績】!BR31</f>
        <v/>
      </c>
      <c r="G19" s="300" t="str">
        <f>③職員名簿【年間実績】!BB31</f>
        <v/>
      </c>
      <c r="H19" s="301" t="str">
        <f>IF(F19="○",①基本情報【名簿入力前に必須入力】!$E$16,"")</f>
        <v/>
      </c>
      <c r="I19" s="302" t="str">
        <f>③職員名簿【年間実績】!BS31</f>
        <v/>
      </c>
      <c r="J19" s="300" t="str">
        <f>③職員名簿【年間実績】!BC31</f>
        <v/>
      </c>
      <c r="K19" s="301" t="str">
        <f>IF(I19="○",①基本情報【名簿入力前に必須入力】!$E$16,"")</f>
        <v/>
      </c>
      <c r="L19" s="302" t="str">
        <f>③職員名簿【年間実績】!BT31</f>
        <v/>
      </c>
      <c r="M19" s="300" t="str">
        <f>③職員名簿【年間実績】!BD31</f>
        <v/>
      </c>
      <c r="N19" s="301" t="str">
        <f>IF(L19="○",①基本情報【名簿入力前に必須入力】!$E$16,"")</f>
        <v/>
      </c>
      <c r="O19" s="302" t="str">
        <f>③職員名簿【年間実績】!BU31</f>
        <v/>
      </c>
      <c r="P19" s="300" t="str">
        <f>③職員名簿【年間実績】!BE31</f>
        <v/>
      </c>
      <c r="Q19" s="301" t="str">
        <f>IF(O19="○",①基本情報【名簿入力前に必須入力】!$E$16,"")</f>
        <v/>
      </c>
      <c r="R19" s="302" t="str">
        <f>③職員名簿【年間実績】!BV31</f>
        <v/>
      </c>
      <c r="S19" s="300" t="str">
        <f>③職員名簿【年間実績】!BF31</f>
        <v/>
      </c>
      <c r="T19" s="301" t="str">
        <f>IF(R19="○",①基本情報【名簿入力前に必須入力】!$E$16,"")</f>
        <v/>
      </c>
      <c r="U19" s="302" t="str">
        <f>③職員名簿【年間実績】!BW31</f>
        <v/>
      </c>
      <c r="V19" s="300" t="str">
        <f>③職員名簿【年間実績】!BG31</f>
        <v/>
      </c>
      <c r="W19" s="301" t="str">
        <f>IF(U19="○",①基本情報【名簿入力前に必須入力】!$E$16,"")</f>
        <v/>
      </c>
      <c r="X19" s="302" t="str">
        <f>③職員名簿【年間実績】!BX31</f>
        <v/>
      </c>
      <c r="Y19" s="300" t="str">
        <f>③職員名簿【年間実績】!BH31</f>
        <v/>
      </c>
      <c r="Z19" s="301" t="str">
        <f>IF(X19="○",①基本情報【名簿入力前に必須入力】!$E$16,"")</f>
        <v/>
      </c>
      <c r="AA19" s="302" t="str">
        <f>③職員名簿【年間実績】!BY31</f>
        <v/>
      </c>
      <c r="AB19" s="300" t="str">
        <f>③職員名簿【年間実績】!BI31</f>
        <v/>
      </c>
      <c r="AC19" s="301" t="str">
        <f>IF(AA19="○",①基本情報【名簿入力前に必須入力】!$E$16,"")</f>
        <v/>
      </c>
      <c r="AD19" s="302" t="str">
        <f>③職員名簿【年間実績】!BZ31</f>
        <v/>
      </c>
      <c r="AE19" s="300" t="str">
        <f>③職員名簿【年間実績】!BJ31</f>
        <v/>
      </c>
      <c r="AF19" s="301" t="str">
        <f>IF(AD19="○",①基本情報【名簿入力前に必須入力】!$E$16,"")</f>
        <v/>
      </c>
      <c r="AG19" s="302" t="str">
        <f>③職員名簿【年間実績】!CA31</f>
        <v/>
      </c>
      <c r="AH19" s="300" t="str">
        <f>③職員名簿【年間実績】!BK31</f>
        <v/>
      </c>
      <c r="AI19" s="301" t="str">
        <f>IF(AG19="○",①基本情報【名簿入力前に必須入力】!$E$16,"")</f>
        <v/>
      </c>
      <c r="AJ19" s="302" t="str">
        <f>③職員名簿【年間実績】!CB31</f>
        <v/>
      </c>
      <c r="AK19" s="300" t="str">
        <f>③職員名簿【年間実績】!BL31</f>
        <v/>
      </c>
      <c r="AL19" s="301" t="str">
        <f>IF(AJ19="○",①基本情報【名簿入力前に必須入力】!$E$16,"")</f>
        <v/>
      </c>
    </row>
    <row r="20" spans="1:38" ht="30" customHeight="1">
      <c r="A20">
        <v>16</v>
      </c>
      <c r="B20" s="123" t="str">
        <f>③職員名簿【年間実績】!BP32</f>
        <v/>
      </c>
      <c r="C20" s="299" t="str">
        <f>③職員名簿【年間実績】!BQ32</f>
        <v/>
      </c>
      <c r="D20" s="300" t="str">
        <f>③職員名簿【年間実績】!BA32</f>
        <v/>
      </c>
      <c r="E20" s="301" t="str">
        <f>IF(C20="○",①基本情報【名簿入力前に必須入力】!$E$16,"")</f>
        <v/>
      </c>
      <c r="F20" s="302" t="str">
        <f>③職員名簿【年間実績】!BR32</f>
        <v/>
      </c>
      <c r="G20" s="300" t="str">
        <f>③職員名簿【年間実績】!BB32</f>
        <v/>
      </c>
      <c r="H20" s="301" t="str">
        <f>IF(F20="○",①基本情報【名簿入力前に必須入力】!$E$16,"")</f>
        <v/>
      </c>
      <c r="I20" s="302" t="str">
        <f>③職員名簿【年間実績】!BS32</f>
        <v/>
      </c>
      <c r="J20" s="300" t="str">
        <f>③職員名簿【年間実績】!BC32</f>
        <v/>
      </c>
      <c r="K20" s="301" t="str">
        <f>IF(I20="○",①基本情報【名簿入力前に必須入力】!$E$16,"")</f>
        <v/>
      </c>
      <c r="L20" s="302" t="str">
        <f>③職員名簿【年間実績】!BT32</f>
        <v/>
      </c>
      <c r="M20" s="300" t="str">
        <f>③職員名簿【年間実績】!BD32</f>
        <v/>
      </c>
      <c r="N20" s="301" t="str">
        <f>IF(L20="○",①基本情報【名簿入力前に必須入力】!$E$16,"")</f>
        <v/>
      </c>
      <c r="O20" s="302" t="str">
        <f>③職員名簿【年間実績】!BU32</f>
        <v/>
      </c>
      <c r="P20" s="300" t="str">
        <f>③職員名簿【年間実績】!BE32</f>
        <v/>
      </c>
      <c r="Q20" s="301" t="str">
        <f>IF(O20="○",①基本情報【名簿入力前に必須入力】!$E$16,"")</f>
        <v/>
      </c>
      <c r="R20" s="302" t="str">
        <f>③職員名簿【年間実績】!BV32</f>
        <v/>
      </c>
      <c r="S20" s="300" t="str">
        <f>③職員名簿【年間実績】!BF32</f>
        <v/>
      </c>
      <c r="T20" s="301" t="str">
        <f>IF(R20="○",①基本情報【名簿入力前に必須入力】!$E$16,"")</f>
        <v/>
      </c>
      <c r="U20" s="302" t="str">
        <f>③職員名簿【年間実績】!BW32</f>
        <v/>
      </c>
      <c r="V20" s="300" t="str">
        <f>③職員名簿【年間実績】!BG32</f>
        <v/>
      </c>
      <c r="W20" s="301" t="str">
        <f>IF(U20="○",①基本情報【名簿入力前に必須入力】!$E$16,"")</f>
        <v/>
      </c>
      <c r="X20" s="302" t="str">
        <f>③職員名簿【年間実績】!BX32</f>
        <v/>
      </c>
      <c r="Y20" s="300" t="str">
        <f>③職員名簿【年間実績】!BH32</f>
        <v/>
      </c>
      <c r="Z20" s="301" t="str">
        <f>IF(X20="○",①基本情報【名簿入力前に必須入力】!$E$16,"")</f>
        <v/>
      </c>
      <c r="AA20" s="302" t="str">
        <f>③職員名簿【年間実績】!BY32</f>
        <v/>
      </c>
      <c r="AB20" s="300" t="str">
        <f>③職員名簿【年間実績】!BI32</f>
        <v/>
      </c>
      <c r="AC20" s="301" t="str">
        <f>IF(AA20="○",①基本情報【名簿入力前に必須入力】!$E$16,"")</f>
        <v/>
      </c>
      <c r="AD20" s="302" t="str">
        <f>③職員名簿【年間実績】!BZ32</f>
        <v/>
      </c>
      <c r="AE20" s="300" t="str">
        <f>③職員名簿【年間実績】!BJ32</f>
        <v/>
      </c>
      <c r="AF20" s="301" t="str">
        <f>IF(AD20="○",①基本情報【名簿入力前に必須入力】!$E$16,"")</f>
        <v/>
      </c>
      <c r="AG20" s="302" t="str">
        <f>③職員名簿【年間実績】!CA32</f>
        <v/>
      </c>
      <c r="AH20" s="300" t="str">
        <f>③職員名簿【年間実績】!BK32</f>
        <v/>
      </c>
      <c r="AI20" s="301" t="str">
        <f>IF(AG20="○",①基本情報【名簿入力前に必須入力】!$E$16,"")</f>
        <v/>
      </c>
      <c r="AJ20" s="302" t="str">
        <f>③職員名簿【年間実績】!CB32</f>
        <v/>
      </c>
      <c r="AK20" s="300" t="str">
        <f>③職員名簿【年間実績】!BL32</f>
        <v/>
      </c>
      <c r="AL20" s="301" t="str">
        <f>IF(AJ20="○",①基本情報【名簿入力前に必須入力】!$E$16,"")</f>
        <v/>
      </c>
    </row>
    <row r="21" spans="1:38" ht="30" customHeight="1">
      <c r="A21">
        <v>17</v>
      </c>
      <c r="B21" s="123" t="str">
        <f>③職員名簿【年間実績】!BP33</f>
        <v/>
      </c>
      <c r="C21" s="299" t="str">
        <f>③職員名簿【年間実績】!BQ33</f>
        <v/>
      </c>
      <c r="D21" s="300" t="str">
        <f>③職員名簿【年間実績】!BA33</f>
        <v/>
      </c>
      <c r="E21" s="301" t="str">
        <f>IF(C21="○",①基本情報【名簿入力前に必須入力】!$E$16,"")</f>
        <v/>
      </c>
      <c r="F21" s="302" t="str">
        <f>③職員名簿【年間実績】!BR33</f>
        <v/>
      </c>
      <c r="G21" s="300" t="str">
        <f>③職員名簿【年間実績】!BB33</f>
        <v/>
      </c>
      <c r="H21" s="301" t="str">
        <f>IF(F21="○",①基本情報【名簿入力前に必須入力】!$E$16,"")</f>
        <v/>
      </c>
      <c r="I21" s="302" t="str">
        <f>③職員名簿【年間実績】!BS33</f>
        <v/>
      </c>
      <c r="J21" s="300" t="str">
        <f>③職員名簿【年間実績】!BC33</f>
        <v/>
      </c>
      <c r="K21" s="301" t="str">
        <f>IF(I21="○",①基本情報【名簿入力前に必須入力】!$E$16,"")</f>
        <v/>
      </c>
      <c r="L21" s="302" t="str">
        <f>③職員名簿【年間実績】!BT33</f>
        <v/>
      </c>
      <c r="M21" s="300" t="str">
        <f>③職員名簿【年間実績】!BD33</f>
        <v/>
      </c>
      <c r="N21" s="301" t="str">
        <f>IF(L21="○",①基本情報【名簿入力前に必須入力】!$E$16,"")</f>
        <v/>
      </c>
      <c r="O21" s="302" t="str">
        <f>③職員名簿【年間実績】!BU33</f>
        <v/>
      </c>
      <c r="P21" s="300" t="str">
        <f>③職員名簿【年間実績】!BE33</f>
        <v/>
      </c>
      <c r="Q21" s="301" t="str">
        <f>IF(O21="○",①基本情報【名簿入力前に必須入力】!$E$16,"")</f>
        <v/>
      </c>
      <c r="R21" s="302" t="str">
        <f>③職員名簿【年間実績】!BV33</f>
        <v/>
      </c>
      <c r="S21" s="300" t="str">
        <f>③職員名簿【年間実績】!BF33</f>
        <v/>
      </c>
      <c r="T21" s="301" t="str">
        <f>IF(R21="○",①基本情報【名簿入力前に必須入力】!$E$16,"")</f>
        <v/>
      </c>
      <c r="U21" s="302" t="str">
        <f>③職員名簿【年間実績】!BW33</f>
        <v/>
      </c>
      <c r="V21" s="300" t="str">
        <f>③職員名簿【年間実績】!BG33</f>
        <v/>
      </c>
      <c r="W21" s="301" t="str">
        <f>IF(U21="○",①基本情報【名簿入力前に必須入力】!$E$16,"")</f>
        <v/>
      </c>
      <c r="X21" s="302" t="str">
        <f>③職員名簿【年間実績】!BX33</f>
        <v/>
      </c>
      <c r="Y21" s="300" t="str">
        <f>③職員名簿【年間実績】!BH33</f>
        <v/>
      </c>
      <c r="Z21" s="301" t="str">
        <f>IF(X21="○",①基本情報【名簿入力前に必須入力】!$E$16,"")</f>
        <v/>
      </c>
      <c r="AA21" s="302" t="str">
        <f>③職員名簿【年間実績】!BY33</f>
        <v/>
      </c>
      <c r="AB21" s="300" t="str">
        <f>③職員名簿【年間実績】!BI33</f>
        <v/>
      </c>
      <c r="AC21" s="301" t="str">
        <f>IF(AA21="○",①基本情報【名簿入力前に必須入力】!$E$16,"")</f>
        <v/>
      </c>
      <c r="AD21" s="302" t="str">
        <f>③職員名簿【年間実績】!BZ33</f>
        <v/>
      </c>
      <c r="AE21" s="300" t="str">
        <f>③職員名簿【年間実績】!BJ33</f>
        <v/>
      </c>
      <c r="AF21" s="301" t="str">
        <f>IF(AD21="○",①基本情報【名簿入力前に必須入力】!$E$16,"")</f>
        <v/>
      </c>
      <c r="AG21" s="302" t="str">
        <f>③職員名簿【年間実績】!CA33</f>
        <v/>
      </c>
      <c r="AH21" s="300" t="str">
        <f>③職員名簿【年間実績】!BK33</f>
        <v/>
      </c>
      <c r="AI21" s="301" t="str">
        <f>IF(AG21="○",①基本情報【名簿入力前に必須入力】!$E$16,"")</f>
        <v/>
      </c>
      <c r="AJ21" s="302" t="str">
        <f>③職員名簿【年間実績】!CB33</f>
        <v/>
      </c>
      <c r="AK21" s="300" t="str">
        <f>③職員名簿【年間実績】!BL33</f>
        <v/>
      </c>
      <c r="AL21" s="301" t="str">
        <f>IF(AJ21="○",①基本情報【名簿入力前に必須入力】!$E$16,"")</f>
        <v/>
      </c>
    </row>
    <row r="22" spans="1:38" ht="30" customHeight="1">
      <c r="A22">
        <v>18</v>
      </c>
      <c r="B22" s="123" t="str">
        <f>③職員名簿【年間実績】!BP34</f>
        <v/>
      </c>
      <c r="C22" s="299" t="str">
        <f>③職員名簿【年間実績】!BQ34</f>
        <v/>
      </c>
      <c r="D22" s="300" t="str">
        <f>③職員名簿【年間実績】!BA34</f>
        <v/>
      </c>
      <c r="E22" s="301" t="str">
        <f>IF(C22="○",①基本情報【名簿入力前に必須入力】!$E$16,"")</f>
        <v/>
      </c>
      <c r="F22" s="302" t="str">
        <f>③職員名簿【年間実績】!BR34</f>
        <v/>
      </c>
      <c r="G22" s="300" t="str">
        <f>③職員名簿【年間実績】!BB34</f>
        <v/>
      </c>
      <c r="H22" s="301" t="str">
        <f>IF(F22="○",①基本情報【名簿入力前に必須入力】!$E$16,"")</f>
        <v/>
      </c>
      <c r="I22" s="302" t="str">
        <f>③職員名簿【年間実績】!BS34</f>
        <v/>
      </c>
      <c r="J22" s="300" t="str">
        <f>③職員名簿【年間実績】!BC34</f>
        <v/>
      </c>
      <c r="K22" s="301" t="str">
        <f>IF(I22="○",①基本情報【名簿入力前に必須入力】!$E$16,"")</f>
        <v/>
      </c>
      <c r="L22" s="302" t="str">
        <f>③職員名簿【年間実績】!BT34</f>
        <v/>
      </c>
      <c r="M22" s="300" t="str">
        <f>③職員名簿【年間実績】!BD34</f>
        <v/>
      </c>
      <c r="N22" s="301" t="str">
        <f>IF(L22="○",①基本情報【名簿入力前に必須入力】!$E$16,"")</f>
        <v/>
      </c>
      <c r="O22" s="302" t="str">
        <f>③職員名簿【年間実績】!BU34</f>
        <v/>
      </c>
      <c r="P22" s="300" t="str">
        <f>③職員名簿【年間実績】!BE34</f>
        <v/>
      </c>
      <c r="Q22" s="301" t="str">
        <f>IF(O22="○",①基本情報【名簿入力前に必須入力】!$E$16,"")</f>
        <v/>
      </c>
      <c r="R22" s="302" t="str">
        <f>③職員名簿【年間実績】!BV34</f>
        <v/>
      </c>
      <c r="S22" s="300" t="str">
        <f>③職員名簿【年間実績】!BF34</f>
        <v/>
      </c>
      <c r="T22" s="301" t="str">
        <f>IF(R22="○",①基本情報【名簿入力前に必須入力】!$E$16,"")</f>
        <v/>
      </c>
      <c r="U22" s="302" t="str">
        <f>③職員名簿【年間実績】!BW34</f>
        <v/>
      </c>
      <c r="V22" s="300" t="str">
        <f>③職員名簿【年間実績】!BG34</f>
        <v/>
      </c>
      <c r="W22" s="301" t="str">
        <f>IF(U22="○",①基本情報【名簿入力前に必須入力】!$E$16,"")</f>
        <v/>
      </c>
      <c r="X22" s="302" t="str">
        <f>③職員名簿【年間実績】!BX34</f>
        <v/>
      </c>
      <c r="Y22" s="300" t="str">
        <f>③職員名簿【年間実績】!BH34</f>
        <v/>
      </c>
      <c r="Z22" s="301" t="str">
        <f>IF(X22="○",①基本情報【名簿入力前に必須入力】!$E$16,"")</f>
        <v/>
      </c>
      <c r="AA22" s="302" t="str">
        <f>③職員名簿【年間実績】!BY34</f>
        <v/>
      </c>
      <c r="AB22" s="300" t="str">
        <f>③職員名簿【年間実績】!BI34</f>
        <v/>
      </c>
      <c r="AC22" s="301" t="str">
        <f>IF(AA22="○",①基本情報【名簿入力前に必須入力】!$E$16,"")</f>
        <v/>
      </c>
      <c r="AD22" s="302" t="str">
        <f>③職員名簿【年間実績】!BZ34</f>
        <v/>
      </c>
      <c r="AE22" s="300" t="str">
        <f>③職員名簿【年間実績】!BJ34</f>
        <v/>
      </c>
      <c r="AF22" s="301" t="str">
        <f>IF(AD22="○",①基本情報【名簿入力前に必須入力】!$E$16,"")</f>
        <v/>
      </c>
      <c r="AG22" s="302" t="str">
        <f>③職員名簿【年間実績】!CA34</f>
        <v/>
      </c>
      <c r="AH22" s="300" t="str">
        <f>③職員名簿【年間実績】!BK34</f>
        <v/>
      </c>
      <c r="AI22" s="301" t="str">
        <f>IF(AG22="○",①基本情報【名簿入力前に必須入力】!$E$16,"")</f>
        <v/>
      </c>
      <c r="AJ22" s="302" t="str">
        <f>③職員名簿【年間実績】!CB34</f>
        <v/>
      </c>
      <c r="AK22" s="300" t="str">
        <f>③職員名簿【年間実績】!BL34</f>
        <v/>
      </c>
      <c r="AL22" s="301" t="str">
        <f>IF(AJ22="○",①基本情報【名簿入力前に必須入力】!$E$16,"")</f>
        <v/>
      </c>
    </row>
    <row r="23" spans="1:38" ht="30" customHeight="1">
      <c r="A23">
        <v>19</v>
      </c>
      <c r="B23" s="123" t="str">
        <f>③職員名簿【年間実績】!BP35</f>
        <v/>
      </c>
      <c r="C23" s="299" t="str">
        <f>③職員名簿【年間実績】!BQ35</f>
        <v/>
      </c>
      <c r="D23" s="300" t="str">
        <f>③職員名簿【年間実績】!BA35</f>
        <v/>
      </c>
      <c r="E23" s="301" t="str">
        <f>IF(C23="○",①基本情報【名簿入力前に必須入力】!$E$16,"")</f>
        <v/>
      </c>
      <c r="F23" s="302" t="str">
        <f>③職員名簿【年間実績】!BR35</f>
        <v/>
      </c>
      <c r="G23" s="300" t="str">
        <f>③職員名簿【年間実績】!BB35</f>
        <v/>
      </c>
      <c r="H23" s="301" t="str">
        <f>IF(F23="○",①基本情報【名簿入力前に必須入力】!$E$16,"")</f>
        <v/>
      </c>
      <c r="I23" s="302" t="str">
        <f>③職員名簿【年間実績】!BS35</f>
        <v/>
      </c>
      <c r="J23" s="300" t="str">
        <f>③職員名簿【年間実績】!BC35</f>
        <v/>
      </c>
      <c r="K23" s="301" t="str">
        <f>IF(I23="○",①基本情報【名簿入力前に必須入力】!$E$16,"")</f>
        <v/>
      </c>
      <c r="L23" s="302" t="str">
        <f>③職員名簿【年間実績】!BT35</f>
        <v/>
      </c>
      <c r="M23" s="300" t="str">
        <f>③職員名簿【年間実績】!BD35</f>
        <v/>
      </c>
      <c r="N23" s="301" t="str">
        <f>IF(L23="○",①基本情報【名簿入力前に必須入力】!$E$16,"")</f>
        <v/>
      </c>
      <c r="O23" s="302" t="str">
        <f>③職員名簿【年間実績】!BU35</f>
        <v/>
      </c>
      <c r="P23" s="300" t="str">
        <f>③職員名簿【年間実績】!BE35</f>
        <v/>
      </c>
      <c r="Q23" s="301" t="str">
        <f>IF(O23="○",①基本情報【名簿入力前に必須入力】!$E$16,"")</f>
        <v/>
      </c>
      <c r="R23" s="302" t="str">
        <f>③職員名簿【年間実績】!BV35</f>
        <v/>
      </c>
      <c r="S23" s="300" t="str">
        <f>③職員名簿【年間実績】!BF35</f>
        <v/>
      </c>
      <c r="T23" s="301" t="str">
        <f>IF(R23="○",①基本情報【名簿入力前に必須入力】!$E$16,"")</f>
        <v/>
      </c>
      <c r="U23" s="302" t="str">
        <f>③職員名簿【年間実績】!BW35</f>
        <v/>
      </c>
      <c r="V23" s="300" t="str">
        <f>③職員名簿【年間実績】!BG35</f>
        <v/>
      </c>
      <c r="W23" s="301" t="str">
        <f>IF(U23="○",①基本情報【名簿入力前に必須入力】!$E$16,"")</f>
        <v/>
      </c>
      <c r="X23" s="302" t="str">
        <f>③職員名簿【年間実績】!BX35</f>
        <v/>
      </c>
      <c r="Y23" s="300" t="str">
        <f>③職員名簿【年間実績】!BH35</f>
        <v/>
      </c>
      <c r="Z23" s="301" t="str">
        <f>IF(X23="○",①基本情報【名簿入力前に必須入力】!$E$16,"")</f>
        <v/>
      </c>
      <c r="AA23" s="302" t="str">
        <f>③職員名簿【年間実績】!BY35</f>
        <v/>
      </c>
      <c r="AB23" s="300" t="str">
        <f>③職員名簿【年間実績】!BI35</f>
        <v/>
      </c>
      <c r="AC23" s="301" t="str">
        <f>IF(AA23="○",①基本情報【名簿入力前に必須入力】!$E$16,"")</f>
        <v/>
      </c>
      <c r="AD23" s="302" t="str">
        <f>③職員名簿【年間実績】!BZ35</f>
        <v/>
      </c>
      <c r="AE23" s="300" t="str">
        <f>③職員名簿【年間実績】!BJ35</f>
        <v/>
      </c>
      <c r="AF23" s="301" t="str">
        <f>IF(AD23="○",①基本情報【名簿入力前に必須入力】!$E$16,"")</f>
        <v/>
      </c>
      <c r="AG23" s="302" t="str">
        <f>③職員名簿【年間実績】!CA35</f>
        <v/>
      </c>
      <c r="AH23" s="300" t="str">
        <f>③職員名簿【年間実績】!BK35</f>
        <v/>
      </c>
      <c r="AI23" s="301" t="str">
        <f>IF(AG23="○",①基本情報【名簿入力前に必須入力】!$E$16,"")</f>
        <v/>
      </c>
      <c r="AJ23" s="302" t="str">
        <f>③職員名簿【年間実績】!CB35</f>
        <v/>
      </c>
      <c r="AK23" s="300" t="str">
        <f>③職員名簿【年間実績】!BL35</f>
        <v/>
      </c>
      <c r="AL23" s="301" t="str">
        <f>IF(AJ23="○",①基本情報【名簿入力前に必須入力】!$E$16,"")</f>
        <v/>
      </c>
    </row>
    <row r="24" spans="1:38" ht="30" customHeight="1">
      <c r="A24">
        <v>20</v>
      </c>
      <c r="B24" s="123" t="str">
        <f>③職員名簿【年間実績】!BP36</f>
        <v/>
      </c>
      <c r="C24" s="299" t="str">
        <f>③職員名簿【年間実績】!BQ36</f>
        <v/>
      </c>
      <c r="D24" s="300" t="str">
        <f>③職員名簿【年間実績】!BA36</f>
        <v/>
      </c>
      <c r="E24" s="301" t="str">
        <f>IF(C24="○",①基本情報【名簿入力前に必須入力】!$E$16,"")</f>
        <v/>
      </c>
      <c r="F24" s="302" t="str">
        <f>③職員名簿【年間実績】!BR36</f>
        <v/>
      </c>
      <c r="G24" s="300" t="str">
        <f>③職員名簿【年間実績】!BB36</f>
        <v/>
      </c>
      <c r="H24" s="301" t="str">
        <f>IF(F24="○",①基本情報【名簿入力前に必須入力】!$E$16,"")</f>
        <v/>
      </c>
      <c r="I24" s="302" t="str">
        <f>③職員名簿【年間実績】!BS36</f>
        <v/>
      </c>
      <c r="J24" s="300" t="str">
        <f>③職員名簿【年間実績】!BC36</f>
        <v/>
      </c>
      <c r="K24" s="301" t="str">
        <f>IF(I24="○",①基本情報【名簿入力前に必須入力】!$E$16,"")</f>
        <v/>
      </c>
      <c r="L24" s="302" t="str">
        <f>③職員名簿【年間実績】!BT36</f>
        <v/>
      </c>
      <c r="M24" s="300" t="str">
        <f>③職員名簿【年間実績】!BD36</f>
        <v/>
      </c>
      <c r="N24" s="301" t="str">
        <f>IF(L24="○",①基本情報【名簿入力前に必須入力】!$E$16,"")</f>
        <v/>
      </c>
      <c r="O24" s="302" t="str">
        <f>③職員名簿【年間実績】!BU36</f>
        <v/>
      </c>
      <c r="P24" s="300" t="str">
        <f>③職員名簿【年間実績】!BE36</f>
        <v/>
      </c>
      <c r="Q24" s="301" t="str">
        <f>IF(O24="○",①基本情報【名簿入力前に必須入力】!$E$16,"")</f>
        <v/>
      </c>
      <c r="R24" s="302" t="str">
        <f>③職員名簿【年間実績】!BV36</f>
        <v/>
      </c>
      <c r="S24" s="300" t="str">
        <f>③職員名簿【年間実績】!BF36</f>
        <v/>
      </c>
      <c r="T24" s="301" t="str">
        <f>IF(R24="○",①基本情報【名簿入力前に必須入力】!$E$16,"")</f>
        <v/>
      </c>
      <c r="U24" s="302" t="str">
        <f>③職員名簿【年間実績】!BW36</f>
        <v/>
      </c>
      <c r="V24" s="300" t="str">
        <f>③職員名簿【年間実績】!BG36</f>
        <v/>
      </c>
      <c r="W24" s="301" t="str">
        <f>IF(U24="○",①基本情報【名簿入力前に必須入力】!$E$16,"")</f>
        <v/>
      </c>
      <c r="X24" s="302" t="str">
        <f>③職員名簿【年間実績】!BX36</f>
        <v/>
      </c>
      <c r="Y24" s="300" t="str">
        <f>③職員名簿【年間実績】!BH36</f>
        <v/>
      </c>
      <c r="Z24" s="301" t="str">
        <f>IF(X24="○",①基本情報【名簿入力前に必須入力】!$E$16,"")</f>
        <v/>
      </c>
      <c r="AA24" s="302" t="str">
        <f>③職員名簿【年間実績】!BY36</f>
        <v/>
      </c>
      <c r="AB24" s="300" t="str">
        <f>③職員名簿【年間実績】!BI36</f>
        <v/>
      </c>
      <c r="AC24" s="301" t="str">
        <f>IF(AA24="○",①基本情報【名簿入力前に必須入力】!$E$16,"")</f>
        <v/>
      </c>
      <c r="AD24" s="302" t="str">
        <f>③職員名簿【年間実績】!BZ36</f>
        <v/>
      </c>
      <c r="AE24" s="300" t="str">
        <f>③職員名簿【年間実績】!BJ36</f>
        <v/>
      </c>
      <c r="AF24" s="301" t="str">
        <f>IF(AD24="○",①基本情報【名簿入力前に必須入力】!$E$16,"")</f>
        <v/>
      </c>
      <c r="AG24" s="302" t="str">
        <f>③職員名簿【年間実績】!CA36</f>
        <v/>
      </c>
      <c r="AH24" s="300" t="str">
        <f>③職員名簿【年間実績】!BK36</f>
        <v/>
      </c>
      <c r="AI24" s="301" t="str">
        <f>IF(AG24="○",①基本情報【名簿入力前に必須入力】!$E$16,"")</f>
        <v/>
      </c>
      <c r="AJ24" s="302" t="str">
        <f>③職員名簿【年間実績】!CB36</f>
        <v/>
      </c>
      <c r="AK24" s="300" t="str">
        <f>③職員名簿【年間実績】!BL36</f>
        <v/>
      </c>
      <c r="AL24" s="301" t="str">
        <f>IF(AJ24="○",①基本情報【名簿入力前に必須入力】!$E$16,"")</f>
        <v/>
      </c>
    </row>
    <row r="25" spans="1:38" ht="30" customHeight="1">
      <c r="A25">
        <v>21</v>
      </c>
      <c r="B25" s="123" t="str">
        <f>③職員名簿【年間実績】!BP37</f>
        <v/>
      </c>
      <c r="C25" s="299" t="str">
        <f>③職員名簿【年間実績】!BQ37</f>
        <v/>
      </c>
      <c r="D25" s="300" t="str">
        <f>③職員名簿【年間実績】!BA37</f>
        <v/>
      </c>
      <c r="E25" s="301" t="str">
        <f>IF(C25="○",①基本情報【名簿入力前に必須入力】!$E$16,"")</f>
        <v/>
      </c>
      <c r="F25" s="302" t="str">
        <f>③職員名簿【年間実績】!BR37</f>
        <v/>
      </c>
      <c r="G25" s="300" t="str">
        <f>③職員名簿【年間実績】!BB37</f>
        <v/>
      </c>
      <c r="H25" s="301" t="str">
        <f>IF(F25="○",①基本情報【名簿入力前に必須入力】!$E$16,"")</f>
        <v/>
      </c>
      <c r="I25" s="302" t="str">
        <f>③職員名簿【年間実績】!BS37</f>
        <v/>
      </c>
      <c r="J25" s="300" t="str">
        <f>③職員名簿【年間実績】!BC37</f>
        <v/>
      </c>
      <c r="K25" s="301" t="str">
        <f>IF(I25="○",①基本情報【名簿入力前に必須入力】!$E$16,"")</f>
        <v/>
      </c>
      <c r="L25" s="302" t="str">
        <f>③職員名簿【年間実績】!BT37</f>
        <v/>
      </c>
      <c r="M25" s="300" t="str">
        <f>③職員名簿【年間実績】!BD37</f>
        <v/>
      </c>
      <c r="N25" s="301" t="str">
        <f>IF(L25="○",①基本情報【名簿入力前に必須入力】!$E$16,"")</f>
        <v/>
      </c>
      <c r="O25" s="302" t="str">
        <f>③職員名簿【年間実績】!BU37</f>
        <v/>
      </c>
      <c r="P25" s="300" t="str">
        <f>③職員名簿【年間実績】!BE37</f>
        <v/>
      </c>
      <c r="Q25" s="301" t="str">
        <f>IF(O25="○",①基本情報【名簿入力前に必須入力】!$E$16,"")</f>
        <v/>
      </c>
      <c r="R25" s="302" t="str">
        <f>③職員名簿【年間実績】!BV37</f>
        <v/>
      </c>
      <c r="S25" s="300" t="str">
        <f>③職員名簿【年間実績】!BF37</f>
        <v/>
      </c>
      <c r="T25" s="301" t="str">
        <f>IF(R25="○",①基本情報【名簿入力前に必須入力】!$E$16,"")</f>
        <v/>
      </c>
      <c r="U25" s="302" t="str">
        <f>③職員名簿【年間実績】!BW37</f>
        <v/>
      </c>
      <c r="V25" s="300" t="str">
        <f>③職員名簿【年間実績】!BG37</f>
        <v/>
      </c>
      <c r="W25" s="301" t="str">
        <f>IF(U25="○",①基本情報【名簿入力前に必須入力】!$E$16,"")</f>
        <v/>
      </c>
      <c r="X25" s="302" t="str">
        <f>③職員名簿【年間実績】!BX37</f>
        <v/>
      </c>
      <c r="Y25" s="300" t="str">
        <f>③職員名簿【年間実績】!BH37</f>
        <v/>
      </c>
      <c r="Z25" s="301" t="str">
        <f>IF(X25="○",①基本情報【名簿入力前に必須入力】!$E$16,"")</f>
        <v/>
      </c>
      <c r="AA25" s="302" t="str">
        <f>③職員名簿【年間実績】!BY37</f>
        <v/>
      </c>
      <c r="AB25" s="300" t="str">
        <f>③職員名簿【年間実績】!BI37</f>
        <v/>
      </c>
      <c r="AC25" s="301" t="str">
        <f>IF(AA25="○",①基本情報【名簿入力前に必須入力】!$E$16,"")</f>
        <v/>
      </c>
      <c r="AD25" s="302" t="str">
        <f>③職員名簿【年間実績】!BZ37</f>
        <v/>
      </c>
      <c r="AE25" s="300" t="str">
        <f>③職員名簿【年間実績】!BJ37</f>
        <v/>
      </c>
      <c r="AF25" s="301" t="str">
        <f>IF(AD25="○",①基本情報【名簿入力前に必須入力】!$E$16,"")</f>
        <v/>
      </c>
      <c r="AG25" s="302" t="str">
        <f>③職員名簿【年間実績】!CA37</f>
        <v/>
      </c>
      <c r="AH25" s="300" t="str">
        <f>③職員名簿【年間実績】!BK37</f>
        <v/>
      </c>
      <c r="AI25" s="301" t="str">
        <f>IF(AG25="○",①基本情報【名簿入力前に必須入力】!$E$16,"")</f>
        <v/>
      </c>
      <c r="AJ25" s="302" t="str">
        <f>③職員名簿【年間実績】!CB37</f>
        <v/>
      </c>
      <c r="AK25" s="300" t="str">
        <f>③職員名簿【年間実績】!BL37</f>
        <v/>
      </c>
      <c r="AL25" s="301" t="str">
        <f>IF(AJ25="○",①基本情報【名簿入力前に必須入力】!$E$16,"")</f>
        <v/>
      </c>
    </row>
    <row r="26" spans="1:38" ht="30" customHeight="1">
      <c r="A26">
        <v>22</v>
      </c>
      <c r="B26" s="123" t="str">
        <f>③職員名簿【年間実績】!BP38</f>
        <v/>
      </c>
      <c r="C26" s="299" t="str">
        <f>③職員名簿【年間実績】!BQ38</f>
        <v/>
      </c>
      <c r="D26" s="300" t="str">
        <f>③職員名簿【年間実績】!BA38</f>
        <v/>
      </c>
      <c r="E26" s="301" t="str">
        <f>IF(C26="○",①基本情報【名簿入力前に必須入力】!$E$16,"")</f>
        <v/>
      </c>
      <c r="F26" s="302" t="str">
        <f>③職員名簿【年間実績】!BR38</f>
        <v/>
      </c>
      <c r="G26" s="300" t="str">
        <f>③職員名簿【年間実績】!BB38</f>
        <v/>
      </c>
      <c r="H26" s="301" t="str">
        <f>IF(F26="○",①基本情報【名簿入力前に必須入力】!$E$16,"")</f>
        <v/>
      </c>
      <c r="I26" s="302" t="str">
        <f>③職員名簿【年間実績】!BS38</f>
        <v/>
      </c>
      <c r="J26" s="300" t="str">
        <f>③職員名簿【年間実績】!BC38</f>
        <v/>
      </c>
      <c r="K26" s="301" t="str">
        <f>IF(I26="○",①基本情報【名簿入力前に必須入力】!$E$16,"")</f>
        <v/>
      </c>
      <c r="L26" s="302" t="str">
        <f>③職員名簿【年間実績】!BT38</f>
        <v/>
      </c>
      <c r="M26" s="300" t="str">
        <f>③職員名簿【年間実績】!BD38</f>
        <v/>
      </c>
      <c r="N26" s="301" t="str">
        <f>IF(L26="○",①基本情報【名簿入力前に必須入力】!$E$16,"")</f>
        <v/>
      </c>
      <c r="O26" s="302" t="str">
        <f>③職員名簿【年間実績】!BU38</f>
        <v/>
      </c>
      <c r="P26" s="300" t="str">
        <f>③職員名簿【年間実績】!BE38</f>
        <v/>
      </c>
      <c r="Q26" s="301" t="str">
        <f>IF(O26="○",①基本情報【名簿入力前に必須入力】!$E$16,"")</f>
        <v/>
      </c>
      <c r="R26" s="302" t="str">
        <f>③職員名簿【年間実績】!BV38</f>
        <v/>
      </c>
      <c r="S26" s="300" t="str">
        <f>③職員名簿【年間実績】!BF38</f>
        <v/>
      </c>
      <c r="T26" s="301" t="str">
        <f>IF(R26="○",①基本情報【名簿入力前に必須入力】!$E$16,"")</f>
        <v/>
      </c>
      <c r="U26" s="302" t="str">
        <f>③職員名簿【年間実績】!BW38</f>
        <v/>
      </c>
      <c r="V26" s="300" t="str">
        <f>③職員名簿【年間実績】!BG38</f>
        <v/>
      </c>
      <c r="W26" s="301" t="str">
        <f>IF(U26="○",①基本情報【名簿入力前に必須入力】!$E$16,"")</f>
        <v/>
      </c>
      <c r="X26" s="302" t="str">
        <f>③職員名簿【年間実績】!BX38</f>
        <v/>
      </c>
      <c r="Y26" s="300" t="str">
        <f>③職員名簿【年間実績】!BH38</f>
        <v/>
      </c>
      <c r="Z26" s="301" t="str">
        <f>IF(X26="○",①基本情報【名簿入力前に必須入力】!$E$16,"")</f>
        <v/>
      </c>
      <c r="AA26" s="302" t="str">
        <f>③職員名簿【年間実績】!BY38</f>
        <v/>
      </c>
      <c r="AB26" s="300" t="str">
        <f>③職員名簿【年間実績】!BI38</f>
        <v/>
      </c>
      <c r="AC26" s="301" t="str">
        <f>IF(AA26="○",①基本情報【名簿入力前に必須入力】!$E$16,"")</f>
        <v/>
      </c>
      <c r="AD26" s="302" t="str">
        <f>③職員名簿【年間実績】!BZ38</f>
        <v/>
      </c>
      <c r="AE26" s="300" t="str">
        <f>③職員名簿【年間実績】!BJ38</f>
        <v/>
      </c>
      <c r="AF26" s="301" t="str">
        <f>IF(AD26="○",①基本情報【名簿入力前に必須入力】!$E$16,"")</f>
        <v/>
      </c>
      <c r="AG26" s="302" t="str">
        <f>③職員名簿【年間実績】!CA38</f>
        <v/>
      </c>
      <c r="AH26" s="300" t="str">
        <f>③職員名簿【年間実績】!BK38</f>
        <v/>
      </c>
      <c r="AI26" s="301" t="str">
        <f>IF(AG26="○",①基本情報【名簿入力前に必須入力】!$E$16,"")</f>
        <v/>
      </c>
      <c r="AJ26" s="302" t="str">
        <f>③職員名簿【年間実績】!CB38</f>
        <v/>
      </c>
      <c r="AK26" s="300" t="str">
        <f>③職員名簿【年間実績】!BL38</f>
        <v/>
      </c>
      <c r="AL26" s="301" t="str">
        <f>IF(AJ26="○",①基本情報【名簿入力前に必須入力】!$E$16,"")</f>
        <v/>
      </c>
    </row>
    <row r="27" spans="1:38" ht="30" customHeight="1">
      <c r="A27">
        <v>23</v>
      </c>
      <c r="B27" s="123" t="str">
        <f>③職員名簿【年間実績】!BP39</f>
        <v/>
      </c>
      <c r="C27" s="299" t="str">
        <f>③職員名簿【年間実績】!BQ39</f>
        <v/>
      </c>
      <c r="D27" s="300" t="str">
        <f>③職員名簿【年間実績】!BA39</f>
        <v/>
      </c>
      <c r="E27" s="301" t="str">
        <f>IF(C27="○",①基本情報【名簿入力前に必須入力】!$E$16,"")</f>
        <v/>
      </c>
      <c r="F27" s="302" t="str">
        <f>③職員名簿【年間実績】!BR39</f>
        <v/>
      </c>
      <c r="G27" s="300" t="str">
        <f>③職員名簿【年間実績】!BB39</f>
        <v/>
      </c>
      <c r="H27" s="301" t="str">
        <f>IF(F27="○",①基本情報【名簿入力前に必須入力】!$E$16,"")</f>
        <v/>
      </c>
      <c r="I27" s="302" t="str">
        <f>③職員名簿【年間実績】!BS39</f>
        <v/>
      </c>
      <c r="J27" s="300" t="str">
        <f>③職員名簿【年間実績】!BC39</f>
        <v/>
      </c>
      <c r="K27" s="301" t="str">
        <f>IF(I27="○",①基本情報【名簿入力前に必須入力】!$E$16,"")</f>
        <v/>
      </c>
      <c r="L27" s="302" t="str">
        <f>③職員名簿【年間実績】!BT39</f>
        <v/>
      </c>
      <c r="M27" s="300" t="str">
        <f>③職員名簿【年間実績】!BD39</f>
        <v/>
      </c>
      <c r="N27" s="301" t="str">
        <f>IF(L27="○",①基本情報【名簿入力前に必須入力】!$E$16,"")</f>
        <v/>
      </c>
      <c r="O27" s="302" t="str">
        <f>③職員名簿【年間実績】!BU39</f>
        <v/>
      </c>
      <c r="P27" s="300" t="str">
        <f>③職員名簿【年間実績】!BE39</f>
        <v/>
      </c>
      <c r="Q27" s="301" t="str">
        <f>IF(O27="○",①基本情報【名簿入力前に必須入力】!$E$16,"")</f>
        <v/>
      </c>
      <c r="R27" s="302" t="str">
        <f>③職員名簿【年間実績】!BV39</f>
        <v/>
      </c>
      <c r="S27" s="300" t="str">
        <f>③職員名簿【年間実績】!BF39</f>
        <v/>
      </c>
      <c r="T27" s="301" t="str">
        <f>IF(R27="○",①基本情報【名簿入力前に必須入力】!$E$16,"")</f>
        <v/>
      </c>
      <c r="U27" s="302" t="str">
        <f>③職員名簿【年間実績】!BW39</f>
        <v/>
      </c>
      <c r="V27" s="300" t="str">
        <f>③職員名簿【年間実績】!BG39</f>
        <v/>
      </c>
      <c r="W27" s="301" t="str">
        <f>IF(U27="○",①基本情報【名簿入力前に必須入力】!$E$16,"")</f>
        <v/>
      </c>
      <c r="X27" s="302" t="str">
        <f>③職員名簿【年間実績】!BX39</f>
        <v/>
      </c>
      <c r="Y27" s="300" t="str">
        <f>③職員名簿【年間実績】!BH39</f>
        <v/>
      </c>
      <c r="Z27" s="301" t="str">
        <f>IF(X27="○",①基本情報【名簿入力前に必須入力】!$E$16,"")</f>
        <v/>
      </c>
      <c r="AA27" s="302" t="str">
        <f>③職員名簿【年間実績】!BY39</f>
        <v/>
      </c>
      <c r="AB27" s="300" t="str">
        <f>③職員名簿【年間実績】!BI39</f>
        <v/>
      </c>
      <c r="AC27" s="301" t="str">
        <f>IF(AA27="○",①基本情報【名簿入力前に必須入力】!$E$16,"")</f>
        <v/>
      </c>
      <c r="AD27" s="302" t="str">
        <f>③職員名簿【年間実績】!BZ39</f>
        <v/>
      </c>
      <c r="AE27" s="300" t="str">
        <f>③職員名簿【年間実績】!BJ39</f>
        <v/>
      </c>
      <c r="AF27" s="301" t="str">
        <f>IF(AD27="○",①基本情報【名簿入力前に必須入力】!$E$16,"")</f>
        <v/>
      </c>
      <c r="AG27" s="302" t="str">
        <f>③職員名簿【年間実績】!CA39</f>
        <v/>
      </c>
      <c r="AH27" s="300" t="str">
        <f>③職員名簿【年間実績】!BK39</f>
        <v/>
      </c>
      <c r="AI27" s="301" t="str">
        <f>IF(AG27="○",①基本情報【名簿入力前に必須入力】!$E$16,"")</f>
        <v/>
      </c>
      <c r="AJ27" s="302" t="str">
        <f>③職員名簿【年間実績】!CB39</f>
        <v/>
      </c>
      <c r="AK27" s="300" t="str">
        <f>③職員名簿【年間実績】!BL39</f>
        <v/>
      </c>
      <c r="AL27" s="301" t="str">
        <f>IF(AJ27="○",①基本情報【名簿入力前に必須入力】!$E$16,"")</f>
        <v/>
      </c>
    </row>
    <row r="28" spans="1:38" ht="30" customHeight="1">
      <c r="A28">
        <v>24</v>
      </c>
      <c r="B28" s="123" t="str">
        <f>③職員名簿【年間実績】!BP40</f>
        <v/>
      </c>
      <c r="C28" s="299" t="str">
        <f>③職員名簿【年間実績】!BQ40</f>
        <v/>
      </c>
      <c r="D28" s="300" t="str">
        <f>③職員名簿【年間実績】!BA40</f>
        <v/>
      </c>
      <c r="E28" s="301" t="str">
        <f>IF(C28="○",①基本情報【名簿入力前に必須入力】!$E$16,"")</f>
        <v/>
      </c>
      <c r="F28" s="302" t="str">
        <f>③職員名簿【年間実績】!BR40</f>
        <v/>
      </c>
      <c r="G28" s="300" t="str">
        <f>③職員名簿【年間実績】!BB40</f>
        <v/>
      </c>
      <c r="H28" s="301" t="str">
        <f>IF(F28="○",①基本情報【名簿入力前に必須入力】!$E$16,"")</f>
        <v/>
      </c>
      <c r="I28" s="302" t="str">
        <f>③職員名簿【年間実績】!BS40</f>
        <v/>
      </c>
      <c r="J28" s="300" t="str">
        <f>③職員名簿【年間実績】!BC40</f>
        <v/>
      </c>
      <c r="K28" s="301" t="str">
        <f>IF(I28="○",①基本情報【名簿入力前に必須入力】!$E$16,"")</f>
        <v/>
      </c>
      <c r="L28" s="302" t="str">
        <f>③職員名簿【年間実績】!BT40</f>
        <v/>
      </c>
      <c r="M28" s="300" t="str">
        <f>③職員名簿【年間実績】!BD40</f>
        <v/>
      </c>
      <c r="N28" s="301" t="str">
        <f>IF(L28="○",①基本情報【名簿入力前に必須入力】!$E$16,"")</f>
        <v/>
      </c>
      <c r="O28" s="302" t="str">
        <f>③職員名簿【年間実績】!BU40</f>
        <v/>
      </c>
      <c r="P28" s="300" t="str">
        <f>③職員名簿【年間実績】!BE40</f>
        <v/>
      </c>
      <c r="Q28" s="301" t="str">
        <f>IF(O28="○",①基本情報【名簿入力前に必須入力】!$E$16,"")</f>
        <v/>
      </c>
      <c r="R28" s="302" t="str">
        <f>③職員名簿【年間実績】!BV40</f>
        <v/>
      </c>
      <c r="S28" s="300" t="str">
        <f>③職員名簿【年間実績】!BF40</f>
        <v/>
      </c>
      <c r="T28" s="301" t="str">
        <f>IF(R28="○",①基本情報【名簿入力前に必須入力】!$E$16,"")</f>
        <v/>
      </c>
      <c r="U28" s="302" t="str">
        <f>③職員名簿【年間実績】!BW40</f>
        <v/>
      </c>
      <c r="V28" s="300" t="str">
        <f>③職員名簿【年間実績】!BG40</f>
        <v/>
      </c>
      <c r="W28" s="301" t="str">
        <f>IF(U28="○",①基本情報【名簿入力前に必須入力】!$E$16,"")</f>
        <v/>
      </c>
      <c r="X28" s="302" t="str">
        <f>③職員名簿【年間実績】!BX40</f>
        <v/>
      </c>
      <c r="Y28" s="300" t="str">
        <f>③職員名簿【年間実績】!BH40</f>
        <v/>
      </c>
      <c r="Z28" s="301" t="str">
        <f>IF(X28="○",①基本情報【名簿入力前に必須入力】!$E$16,"")</f>
        <v/>
      </c>
      <c r="AA28" s="302" t="str">
        <f>③職員名簿【年間実績】!BY40</f>
        <v/>
      </c>
      <c r="AB28" s="300" t="str">
        <f>③職員名簿【年間実績】!BI40</f>
        <v/>
      </c>
      <c r="AC28" s="301" t="str">
        <f>IF(AA28="○",①基本情報【名簿入力前に必須入力】!$E$16,"")</f>
        <v/>
      </c>
      <c r="AD28" s="302" t="str">
        <f>③職員名簿【年間実績】!BZ40</f>
        <v/>
      </c>
      <c r="AE28" s="300" t="str">
        <f>③職員名簿【年間実績】!BJ40</f>
        <v/>
      </c>
      <c r="AF28" s="301" t="str">
        <f>IF(AD28="○",①基本情報【名簿入力前に必須入力】!$E$16,"")</f>
        <v/>
      </c>
      <c r="AG28" s="302" t="str">
        <f>③職員名簿【年間実績】!CA40</f>
        <v/>
      </c>
      <c r="AH28" s="300" t="str">
        <f>③職員名簿【年間実績】!BK40</f>
        <v/>
      </c>
      <c r="AI28" s="301" t="str">
        <f>IF(AG28="○",①基本情報【名簿入力前に必須入力】!$E$16,"")</f>
        <v/>
      </c>
      <c r="AJ28" s="302" t="str">
        <f>③職員名簿【年間実績】!CB40</f>
        <v/>
      </c>
      <c r="AK28" s="300" t="str">
        <f>③職員名簿【年間実績】!BL40</f>
        <v/>
      </c>
      <c r="AL28" s="301" t="str">
        <f>IF(AJ28="○",①基本情報【名簿入力前に必須入力】!$E$16,"")</f>
        <v/>
      </c>
    </row>
    <row r="29" spans="1:38" ht="30" customHeight="1">
      <c r="A29">
        <v>25</v>
      </c>
      <c r="B29" s="123" t="str">
        <f>③職員名簿【年間実績】!BP41</f>
        <v/>
      </c>
      <c r="C29" s="299" t="str">
        <f>③職員名簿【年間実績】!BQ41</f>
        <v/>
      </c>
      <c r="D29" s="300" t="str">
        <f>③職員名簿【年間実績】!BA41</f>
        <v/>
      </c>
      <c r="E29" s="301" t="str">
        <f>IF(C29="○",①基本情報【名簿入力前に必須入力】!$E$16,"")</f>
        <v/>
      </c>
      <c r="F29" s="302" t="str">
        <f>③職員名簿【年間実績】!BR41</f>
        <v/>
      </c>
      <c r="G29" s="300" t="str">
        <f>③職員名簿【年間実績】!BB41</f>
        <v/>
      </c>
      <c r="H29" s="301" t="str">
        <f>IF(F29="○",①基本情報【名簿入力前に必須入力】!$E$16,"")</f>
        <v/>
      </c>
      <c r="I29" s="302" t="str">
        <f>③職員名簿【年間実績】!BS41</f>
        <v/>
      </c>
      <c r="J29" s="300" t="str">
        <f>③職員名簿【年間実績】!BC41</f>
        <v/>
      </c>
      <c r="K29" s="301" t="str">
        <f>IF(I29="○",①基本情報【名簿入力前に必須入力】!$E$16,"")</f>
        <v/>
      </c>
      <c r="L29" s="302" t="str">
        <f>③職員名簿【年間実績】!BT41</f>
        <v/>
      </c>
      <c r="M29" s="300" t="str">
        <f>③職員名簿【年間実績】!BD41</f>
        <v/>
      </c>
      <c r="N29" s="301" t="str">
        <f>IF(L29="○",①基本情報【名簿入力前に必須入力】!$E$16,"")</f>
        <v/>
      </c>
      <c r="O29" s="302" t="str">
        <f>③職員名簿【年間実績】!BU41</f>
        <v/>
      </c>
      <c r="P29" s="300" t="str">
        <f>③職員名簿【年間実績】!BE41</f>
        <v/>
      </c>
      <c r="Q29" s="301" t="str">
        <f>IF(O29="○",①基本情報【名簿入力前に必須入力】!$E$16,"")</f>
        <v/>
      </c>
      <c r="R29" s="302" t="str">
        <f>③職員名簿【年間実績】!BV41</f>
        <v/>
      </c>
      <c r="S29" s="300" t="str">
        <f>③職員名簿【年間実績】!BF41</f>
        <v/>
      </c>
      <c r="T29" s="301" t="str">
        <f>IF(R29="○",①基本情報【名簿入力前に必須入力】!$E$16,"")</f>
        <v/>
      </c>
      <c r="U29" s="302" t="str">
        <f>③職員名簿【年間実績】!BW41</f>
        <v/>
      </c>
      <c r="V29" s="300" t="str">
        <f>③職員名簿【年間実績】!BG41</f>
        <v/>
      </c>
      <c r="W29" s="301" t="str">
        <f>IF(U29="○",①基本情報【名簿入力前に必須入力】!$E$16,"")</f>
        <v/>
      </c>
      <c r="X29" s="302" t="str">
        <f>③職員名簿【年間実績】!BX41</f>
        <v/>
      </c>
      <c r="Y29" s="300" t="str">
        <f>③職員名簿【年間実績】!BH41</f>
        <v/>
      </c>
      <c r="Z29" s="301" t="str">
        <f>IF(X29="○",①基本情報【名簿入力前に必須入力】!$E$16,"")</f>
        <v/>
      </c>
      <c r="AA29" s="302" t="str">
        <f>③職員名簿【年間実績】!BY41</f>
        <v/>
      </c>
      <c r="AB29" s="300" t="str">
        <f>③職員名簿【年間実績】!BI41</f>
        <v/>
      </c>
      <c r="AC29" s="301" t="str">
        <f>IF(AA29="○",①基本情報【名簿入力前に必須入力】!$E$16,"")</f>
        <v/>
      </c>
      <c r="AD29" s="302" t="str">
        <f>③職員名簿【年間実績】!BZ41</f>
        <v/>
      </c>
      <c r="AE29" s="300" t="str">
        <f>③職員名簿【年間実績】!BJ41</f>
        <v/>
      </c>
      <c r="AF29" s="301" t="str">
        <f>IF(AD29="○",①基本情報【名簿入力前に必須入力】!$E$16,"")</f>
        <v/>
      </c>
      <c r="AG29" s="302" t="str">
        <f>③職員名簿【年間実績】!CA41</f>
        <v/>
      </c>
      <c r="AH29" s="300" t="str">
        <f>③職員名簿【年間実績】!BK41</f>
        <v/>
      </c>
      <c r="AI29" s="301" t="str">
        <f>IF(AG29="○",①基本情報【名簿入力前に必須入力】!$E$16,"")</f>
        <v/>
      </c>
      <c r="AJ29" s="302" t="str">
        <f>③職員名簿【年間実績】!CB41</f>
        <v/>
      </c>
      <c r="AK29" s="300" t="str">
        <f>③職員名簿【年間実績】!BL41</f>
        <v/>
      </c>
      <c r="AL29" s="301" t="str">
        <f>IF(AJ29="○",①基本情報【名簿入力前に必須入力】!$E$16,"")</f>
        <v/>
      </c>
    </row>
    <row r="30" spans="1:38" ht="30" customHeight="1">
      <c r="A30">
        <v>26</v>
      </c>
      <c r="B30" s="123" t="str">
        <f>③職員名簿【年間実績】!BP42</f>
        <v/>
      </c>
      <c r="C30" s="299" t="str">
        <f>③職員名簿【年間実績】!BQ42</f>
        <v/>
      </c>
      <c r="D30" s="300" t="str">
        <f>③職員名簿【年間実績】!BA42</f>
        <v/>
      </c>
      <c r="E30" s="301" t="str">
        <f>IF(C30="○",①基本情報【名簿入力前に必須入力】!$E$16,"")</f>
        <v/>
      </c>
      <c r="F30" s="302" t="str">
        <f>③職員名簿【年間実績】!BR42</f>
        <v/>
      </c>
      <c r="G30" s="300" t="str">
        <f>③職員名簿【年間実績】!BB42</f>
        <v/>
      </c>
      <c r="H30" s="301" t="str">
        <f>IF(F30="○",①基本情報【名簿入力前に必須入力】!$E$16,"")</f>
        <v/>
      </c>
      <c r="I30" s="302" t="str">
        <f>③職員名簿【年間実績】!BS42</f>
        <v/>
      </c>
      <c r="J30" s="300" t="str">
        <f>③職員名簿【年間実績】!BC42</f>
        <v/>
      </c>
      <c r="K30" s="301" t="str">
        <f>IF(I30="○",①基本情報【名簿入力前に必須入力】!$E$16,"")</f>
        <v/>
      </c>
      <c r="L30" s="302" t="str">
        <f>③職員名簿【年間実績】!BT42</f>
        <v/>
      </c>
      <c r="M30" s="300" t="str">
        <f>③職員名簿【年間実績】!BD42</f>
        <v/>
      </c>
      <c r="N30" s="301" t="str">
        <f>IF(L30="○",①基本情報【名簿入力前に必須入力】!$E$16,"")</f>
        <v/>
      </c>
      <c r="O30" s="302" t="str">
        <f>③職員名簿【年間実績】!BU42</f>
        <v/>
      </c>
      <c r="P30" s="300" t="str">
        <f>③職員名簿【年間実績】!BE42</f>
        <v/>
      </c>
      <c r="Q30" s="301" t="str">
        <f>IF(O30="○",①基本情報【名簿入力前に必須入力】!$E$16,"")</f>
        <v/>
      </c>
      <c r="R30" s="302" t="str">
        <f>③職員名簿【年間実績】!BV42</f>
        <v/>
      </c>
      <c r="S30" s="300" t="str">
        <f>③職員名簿【年間実績】!BF42</f>
        <v/>
      </c>
      <c r="T30" s="301" t="str">
        <f>IF(R30="○",①基本情報【名簿入力前に必須入力】!$E$16,"")</f>
        <v/>
      </c>
      <c r="U30" s="302" t="str">
        <f>③職員名簿【年間実績】!BW42</f>
        <v/>
      </c>
      <c r="V30" s="300" t="str">
        <f>③職員名簿【年間実績】!BG42</f>
        <v/>
      </c>
      <c r="W30" s="301" t="str">
        <f>IF(U30="○",①基本情報【名簿入力前に必須入力】!$E$16,"")</f>
        <v/>
      </c>
      <c r="X30" s="302" t="str">
        <f>③職員名簿【年間実績】!BX42</f>
        <v/>
      </c>
      <c r="Y30" s="300" t="str">
        <f>③職員名簿【年間実績】!BH42</f>
        <v/>
      </c>
      <c r="Z30" s="301" t="str">
        <f>IF(X30="○",①基本情報【名簿入力前に必須入力】!$E$16,"")</f>
        <v/>
      </c>
      <c r="AA30" s="302" t="str">
        <f>③職員名簿【年間実績】!BY42</f>
        <v/>
      </c>
      <c r="AB30" s="300" t="str">
        <f>③職員名簿【年間実績】!BI42</f>
        <v/>
      </c>
      <c r="AC30" s="301" t="str">
        <f>IF(AA30="○",①基本情報【名簿入力前に必須入力】!$E$16,"")</f>
        <v/>
      </c>
      <c r="AD30" s="302" t="str">
        <f>③職員名簿【年間実績】!BZ42</f>
        <v/>
      </c>
      <c r="AE30" s="300" t="str">
        <f>③職員名簿【年間実績】!BJ42</f>
        <v/>
      </c>
      <c r="AF30" s="301" t="str">
        <f>IF(AD30="○",①基本情報【名簿入力前に必須入力】!$E$16,"")</f>
        <v/>
      </c>
      <c r="AG30" s="302" t="str">
        <f>③職員名簿【年間実績】!CA42</f>
        <v/>
      </c>
      <c r="AH30" s="300" t="str">
        <f>③職員名簿【年間実績】!BK42</f>
        <v/>
      </c>
      <c r="AI30" s="301" t="str">
        <f>IF(AG30="○",①基本情報【名簿入力前に必須入力】!$E$16,"")</f>
        <v/>
      </c>
      <c r="AJ30" s="302" t="str">
        <f>③職員名簿【年間実績】!CB42</f>
        <v/>
      </c>
      <c r="AK30" s="300" t="str">
        <f>③職員名簿【年間実績】!BL42</f>
        <v/>
      </c>
      <c r="AL30" s="301" t="str">
        <f>IF(AJ30="○",①基本情報【名簿入力前に必須入力】!$E$16,"")</f>
        <v/>
      </c>
    </row>
    <row r="31" spans="1:38" ht="30" customHeight="1">
      <c r="A31">
        <v>27</v>
      </c>
      <c r="B31" s="123" t="str">
        <f>③職員名簿【年間実績】!BP43</f>
        <v/>
      </c>
      <c r="C31" s="299" t="str">
        <f>③職員名簿【年間実績】!BQ43</f>
        <v/>
      </c>
      <c r="D31" s="300" t="str">
        <f>③職員名簿【年間実績】!BA43</f>
        <v/>
      </c>
      <c r="E31" s="301" t="str">
        <f>IF(C31="○",①基本情報【名簿入力前に必須入力】!$E$16,"")</f>
        <v/>
      </c>
      <c r="F31" s="302" t="str">
        <f>③職員名簿【年間実績】!BR43</f>
        <v/>
      </c>
      <c r="G31" s="300" t="str">
        <f>③職員名簿【年間実績】!BB43</f>
        <v/>
      </c>
      <c r="H31" s="301" t="str">
        <f>IF(F31="○",①基本情報【名簿入力前に必須入力】!$E$16,"")</f>
        <v/>
      </c>
      <c r="I31" s="302" t="str">
        <f>③職員名簿【年間実績】!BS43</f>
        <v/>
      </c>
      <c r="J31" s="300" t="str">
        <f>③職員名簿【年間実績】!BC43</f>
        <v/>
      </c>
      <c r="K31" s="301" t="str">
        <f>IF(I31="○",①基本情報【名簿入力前に必須入力】!$E$16,"")</f>
        <v/>
      </c>
      <c r="L31" s="302" t="str">
        <f>③職員名簿【年間実績】!BT43</f>
        <v/>
      </c>
      <c r="M31" s="300" t="str">
        <f>③職員名簿【年間実績】!BD43</f>
        <v/>
      </c>
      <c r="N31" s="301" t="str">
        <f>IF(L31="○",①基本情報【名簿入力前に必須入力】!$E$16,"")</f>
        <v/>
      </c>
      <c r="O31" s="302" t="str">
        <f>③職員名簿【年間実績】!BU43</f>
        <v/>
      </c>
      <c r="P31" s="300" t="str">
        <f>③職員名簿【年間実績】!BE43</f>
        <v/>
      </c>
      <c r="Q31" s="301" t="str">
        <f>IF(O31="○",①基本情報【名簿入力前に必須入力】!$E$16,"")</f>
        <v/>
      </c>
      <c r="R31" s="302" t="str">
        <f>③職員名簿【年間実績】!BV43</f>
        <v/>
      </c>
      <c r="S31" s="300" t="str">
        <f>③職員名簿【年間実績】!BF43</f>
        <v/>
      </c>
      <c r="T31" s="301" t="str">
        <f>IF(R31="○",①基本情報【名簿入力前に必須入力】!$E$16,"")</f>
        <v/>
      </c>
      <c r="U31" s="302" t="str">
        <f>③職員名簿【年間実績】!BW43</f>
        <v/>
      </c>
      <c r="V31" s="300" t="str">
        <f>③職員名簿【年間実績】!BG43</f>
        <v/>
      </c>
      <c r="W31" s="301" t="str">
        <f>IF(U31="○",①基本情報【名簿入力前に必須入力】!$E$16,"")</f>
        <v/>
      </c>
      <c r="X31" s="302" t="str">
        <f>③職員名簿【年間実績】!BX43</f>
        <v/>
      </c>
      <c r="Y31" s="300" t="str">
        <f>③職員名簿【年間実績】!BH43</f>
        <v/>
      </c>
      <c r="Z31" s="301" t="str">
        <f>IF(X31="○",①基本情報【名簿入力前に必須入力】!$E$16,"")</f>
        <v/>
      </c>
      <c r="AA31" s="302" t="str">
        <f>③職員名簿【年間実績】!BY43</f>
        <v/>
      </c>
      <c r="AB31" s="300" t="str">
        <f>③職員名簿【年間実績】!BI43</f>
        <v/>
      </c>
      <c r="AC31" s="301" t="str">
        <f>IF(AA31="○",①基本情報【名簿入力前に必須入力】!$E$16,"")</f>
        <v/>
      </c>
      <c r="AD31" s="302" t="str">
        <f>③職員名簿【年間実績】!BZ43</f>
        <v/>
      </c>
      <c r="AE31" s="300" t="str">
        <f>③職員名簿【年間実績】!BJ43</f>
        <v/>
      </c>
      <c r="AF31" s="301" t="str">
        <f>IF(AD31="○",①基本情報【名簿入力前に必須入力】!$E$16,"")</f>
        <v/>
      </c>
      <c r="AG31" s="302" t="str">
        <f>③職員名簿【年間実績】!CA43</f>
        <v/>
      </c>
      <c r="AH31" s="300" t="str">
        <f>③職員名簿【年間実績】!BK43</f>
        <v/>
      </c>
      <c r="AI31" s="301" t="str">
        <f>IF(AG31="○",①基本情報【名簿入力前に必須入力】!$E$16,"")</f>
        <v/>
      </c>
      <c r="AJ31" s="302" t="str">
        <f>③職員名簿【年間実績】!CB43</f>
        <v/>
      </c>
      <c r="AK31" s="300" t="str">
        <f>③職員名簿【年間実績】!BL43</f>
        <v/>
      </c>
      <c r="AL31" s="301" t="str">
        <f>IF(AJ31="○",①基本情報【名簿入力前に必須入力】!$E$16,"")</f>
        <v/>
      </c>
    </row>
    <row r="32" spans="1:38" ht="30" customHeight="1">
      <c r="A32">
        <v>28</v>
      </c>
      <c r="B32" s="123" t="str">
        <f>③職員名簿【年間実績】!BP44</f>
        <v/>
      </c>
      <c r="C32" s="299" t="str">
        <f>③職員名簿【年間実績】!BQ44</f>
        <v/>
      </c>
      <c r="D32" s="300" t="str">
        <f>③職員名簿【年間実績】!BA44</f>
        <v/>
      </c>
      <c r="E32" s="301" t="str">
        <f>IF(C32="○",①基本情報【名簿入力前に必須入力】!$E$16,"")</f>
        <v/>
      </c>
      <c r="F32" s="302" t="str">
        <f>③職員名簿【年間実績】!BR44</f>
        <v/>
      </c>
      <c r="G32" s="300" t="str">
        <f>③職員名簿【年間実績】!BB44</f>
        <v/>
      </c>
      <c r="H32" s="301" t="str">
        <f>IF(F32="○",①基本情報【名簿入力前に必須入力】!$E$16,"")</f>
        <v/>
      </c>
      <c r="I32" s="302" t="str">
        <f>③職員名簿【年間実績】!BS44</f>
        <v/>
      </c>
      <c r="J32" s="300" t="str">
        <f>③職員名簿【年間実績】!BC44</f>
        <v/>
      </c>
      <c r="K32" s="301" t="str">
        <f>IF(I32="○",①基本情報【名簿入力前に必須入力】!$E$16,"")</f>
        <v/>
      </c>
      <c r="L32" s="302" t="str">
        <f>③職員名簿【年間実績】!BT44</f>
        <v/>
      </c>
      <c r="M32" s="300" t="str">
        <f>③職員名簿【年間実績】!BD44</f>
        <v/>
      </c>
      <c r="N32" s="301" t="str">
        <f>IF(L32="○",①基本情報【名簿入力前に必須入力】!$E$16,"")</f>
        <v/>
      </c>
      <c r="O32" s="302" t="str">
        <f>③職員名簿【年間実績】!BU44</f>
        <v/>
      </c>
      <c r="P32" s="300" t="str">
        <f>③職員名簿【年間実績】!BE44</f>
        <v/>
      </c>
      <c r="Q32" s="301" t="str">
        <f>IF(O32="○",①基本情報【名簿入力前に必須入力】!$E$16,"")</f>
        <v/>
      </c>
      <c r="R32" s="302" t="str">
        <f>③職員名簿【年間実績】!BV44</f>
        <v/>
      </c>
      <c r="S32" s="300" t="str">
        <f>③職員名簿【年間実績】!BF44</f>
        <v/>
      </c>
      <c r="T32" s="301" t="str">
        <f>IF(R32="○",①基本情報【名簿入力前に必須入力】!$E$16,"")</f>
        <v/>
      </c>
      <c r="U32" s="302" t="str">
        <f>③職員名簿【年間実績】!BW44</f>
        <v/>
      </c>
      <c r="V32" s="300" t="str">
        <f>③職員名簿【年間実績】!BG44</f>
        <v/>
      </c>
      <c r="W32" s="301" t="str">
        <f>IF(U32="○",①基本情報【名簿入力前に必須入力】!$E$16,"")</f>
        <v/>
      </c>
      <c r="X32" s="302" t="str">
        <f>③職員名簿【年間実績】!BX44</f>
        <v/>
      </c>
      <c r="Y32" s="300" t="str">
        <f>③職員名簿【年間実績】!BH44</f>
        <v/>
      </c>
      <c r="Z32" s="301" t="str">
        <f>IF(X32="○",①基本情報【名簿入力前に必須入力】!$E$16,"")</f>
        <v/>
      </c>
      <c r="AA32" s="302" t="str">
        <f>③職員名簿【年間実績】!BY44</f>
        <v/>
      </c>
      <c r="AB32" s="300" t="str">
        <f>③職員名簿【年間実績】!BI44</f>
        <v/>
      </c>
      <c r="AC32" s="301" t="str">
        <f>IF(AA32="○",①基本情報【名簿入力前に必須入力】!$E$16,"")</f>
        <v/>
      </c>
      <c r="AD32" s="302" t="str">
        <f>③職員名簿【年間実績】!BZ44</f>
        <v/>
      </c>
      <c r="AE32" s="300" t="str">
        <f>③職員名簿【年間実績】!BJ44</f>
        <v/>
      </c>
      <c r="AF32" s="301" t="str">
        <f>IF(AD32="○",①基本情報【名簿入力前に必須入力】!$E$16,"")</f>
        <v/>
      </c>
      <c r="AG32" s="302" t="str">
        <f>③職員名簿【年間実績】!CA44</f>
        <v/>
      </c>
      <c r="AH32" s="300" t="str">
        <f>③職員名簿【年間実績】!BK44</f>
        <v/>
      </c>
      <c r="AI32" s="301" t="str">
        <f>IF(AG32="○",①基本情報【名簿入力前に必須入力】!$E$16,"")</f>
        <v/>
      </c>
      <c r="AJ32" s="302" t="str">
        <f>③職員名簿【年間実績】!CB44</f>
        <v/>
      </c>
      <c r="AK32" s="300" t="str">
        <f>③職員名簿【年間実績】!BL44</f>
        <v/>
      </c>
      <c r="AL32" s="301" t="str">
        <f>IF(AJ32="○",①基本情報【名簿入力前に必須入力】!$E$16,"")</f>
        <v/>
      </c>
    </row>
    <row r="33" spans="1:38" ht="30" customHeight="1">
      <c r="A33">
        <v>29</v>
      </c>
      <c r="B33" s="123" t="str">
        <f>③職員名簿【年間実績】!BP45</f>
        <v/>
      </c>
      <c r="C33" s="299" t="str">
        <f>③職員名簿【年間実績】!BQ45</f>
        <v/>
      </c>
      <c r="D33" s="300" t="str">
        <f>③職員名簿【年間実績】!BA45</f>
        <v/>
      </c>
      <c r="E33" s="301" t="str">
        <f>IF(C33="○",①基本情報【名簿入力前に必須入力】!$E$16,"")</f>
        <v/>
      </c>
      <c r="F33" s="302" t="str">
        <f>③職員名簿【年間実績】!BR45</f>
        <v/>
      </c>
      <c r="G33" s="300" t="str">
        <f>③職員名簿【年間実績】!BB45</f>
        <v/>
      </c>
      <c r="H33" s="301" t="str">
        <f>IF(F33="○",①基本情報【名簿入力前に必須入力】!$E$16,"")</f>
        <v/>
      </c>
      <c r="I33" s="302" t="str">
        <f>③職員名簿【年間実績】!BS45</f>
        <v/>
      </c>
      <c r="J33" s="300" t="str">
        <f>③職員名簿【年間実績】!BC45</f>
        <v/>
      </c>
      <c r="K33" s="301" t="str">
        <f>IF(I33="○",①基本情報【名簿入力前に必須入力】!$E$16,"")</f>
        <v/>
      </c>
      <c r="L33" s="302" t="str">
        <f>③職員名簿【年間実績】!BT45</f>
        <v/>
      </c>
      <c r="M33" s="300" t="str">
        <f>③職員名簿【年間実績】!BD45</f>
        <v/>
      </c>
      <c r="N33" s="301" t="str">
        <f>IF(L33="○",①基本情報【名簿入力前に必須入力】!$E$16,"")</f>
        <v/>
      </c>
      <c r="O33" s="302" t="str">
        <f>③職員名簿【年間実績】!BU45</f>
        <v/>
      </c>
      <c r="P33" s="300" t="str">
        <f>③職員名簿【年間実績】!BE45</f>
        <v/>
      </c>
      <c r="Q33" s="301" t="str">
        <f>IF(O33="○",①基本情報【名簿入力前に必須入力】!$E$16,"")</f>
        <v/>
      </c>
      <c r="R33" s="302" t="str">
        <f>③職員名簿【年間実績】!BV45</f>
        <v/>
      </c>
      <c r="S33" s="300" t="str">
        <f>③職員名簿【年間実績】!BF45</f>
        <v/>
      </c>
      <c r="T33" s="301" t="str">
        <f>IF(R33="○",①基本情報【名簿入力前に必須入力】!$E$16,"")</f>
        <v/>
      </c>
      <c r="U33" s="302" t="str">
        <f>③職員名簿【年間実績】!BW45</f>
        <v/>
      </c>
      <c r="V33" s="300" t="str">
        <f>③職員名簿【年間実績】!BG45</f>
        <v/>
      </c>
      <c r="W33" s="301" t="str">
        <f>IF(U33="○",①基本情報【名簿入力前に必須入力】!$E$16,"")</f>
        <v/>
      </c>
      <c r="X33" s="302" t="str">
        <f>③職員名簿【年間実績】!BX45</f>
        <v/>
      </c>
      <c r="Y33" s="300" t="str">
        <f>③職員名簿【年間実績】!BH45</f>
        <v/>
      </c>
      <c r="Z33" s="301" t="str">
        <f>IF(X33="○",①基本情報【名簿入力前に必須入力】!$E$16,"")</f>
        <v/>
      </c>
      <c r="AA33" s="302" t="str">
        <f>③職員名簿【年間実績】!BY45</f>
        <v/>
      </c>
      <c r="AB33" s="300" t="str">
        <f>③職員名簿【年間実績】!BI45</f>
        <v/>
      </c>
      <c r="AC33" s="301" t="str">
        <f>IF(AA33="○",①基本情報【名簿入力前に必須入力】!$E$16,"")</f>
        <v/>
      </c>
      <c r="AD33" s="302" t="str">
        <f>③職員名簿【年間実績】!BZ45</f>
        <v/>
      </c>
      <c r="AE33" s="300" t="str">
        <f>③職員名簿【年間実績】!BJ45</f>
        <v/>
      </c>
      <c r="AF33" s="301" t="str">
        <f>IF(AD33="○",①基本情報【名簿入力前に必須入力】!$E$16,"")</f>
        <v/>
      </c>
      <c r="AG33" s="302" t="str">
        <f>③職員名簿【年間実績】!CA45</f>
        <v/>
      </c>
      <c r="AH33" s="300" t="str">
        <f>③職員名簿【年間実績】!BK45</f>
        <v/>
      </c>
      <c r="AI33" s="301" t="str">
        <f>IF(AG33="○",①基本情報【名簿入力前に必須入力】!$E$16,"")</f>
        <v/>
      </c>
      <c r="AJ33" s="302" t="str">
        <f>③職員名簿【年間実績】!CB45</f>
        <v/>
      </c>
      <c r="AK33" s="300" t="str">
        <f>③職員名簿【年間実績】!BL45</f>
        <v/>
      </c>
      <c r="AL33" s="301" t="str">
        <f>IF(AJ33="○",①基本情報【名簿入力前に必須入力】!$E$16,"")</f>
        <v/>
      </c>
    </row>
    <row r="34" spans="1:38" ht="30" customHeight="1">
      <c r="A34">
        <v>30</v>
      </c>
      <c r="B34" s="123" t="str">
        <f>③職員名簿【年間実績】!BP46</f>
        <v/>
      </c>
      <c r="C34" s="299" t="str">
        <f>③職員名簿【年間実績】!BQ46</f>
        <v/>
      </c>
      <c r="D34" s="300" t="str">
        <f>③職員名簿【年間実績】!BA46</f>
        <v/>
      </c>
      <c r="E34" s="301" t="str">
        <f>IF(C34="○",①基本情報【名簿入力前に必須入力】!$E$16,"")</f>
        <v/>
      </c>
      <c r="F34" s="302" t="str">
        <f>③職員名簿【年間実績】!BR46</f>
        <v/>
      </c>
      <c r="G34" s="300" t="str">
        <f>③職員名簿【年間実績】!BB46</f>
        <v/>
      </c>
      <c r="H34" s="301" t="str">
        <f>IF(F34="○",①基本情報【名簿入力前に必須入力】!$E$16,"")</f>
        <v/>
      </c>
      <c r="I34" s="302" t="str">
        <f>③職員名簿【年間実績】!BS46</f>
        <v/>
      </c>
      <c r="J34" s="300" t="str">
        <f>③職員名簿【年間実績】!BC46</f>
        <v/>
      </c>
      <c r="K34" s="301" t="str">
        <f>IF(I34="○",①基本情報【名簿入力前に必須入力】!$E$16,"")</f>
        <v/>
      </c>
      <c r="L34" s="302" t="str">
        <f>③職員名簿【年間実績】!BT46</f>
        <v/>
      </c>
      <c r="M34" s="300" t="str">
        <f>③職員名簿【年間実績】!BD46</f>
        <v/>
      </c>
      <c r="N34" s="301" t="str">
        <f>IF(L34="○",①基本情報【名簿入力前に必須入力】!$E$16,"")</f>
        <v/>
      </c>
      <c r="O34" s="302" t="str">
        <f>③職員名簿【年間実績】!BU46</f>
        <v/>
      </c>
      <c r="P34" s="300" t="str">
        <f>③職員名簿【年間実績】!BE46</f>
        <v/>
      </c>
      <c r="Q34" s="301" t="str">
        <f>IF(O34="○",①基本情報【名簿入力前に必須入力】!$E$16,"")</f>
        <v/>
      </c>
      <c r="R34" s="302" t="str">
        <f>③職員名簿【年間実績】!BV46</f>
        <v/>
      </c>
      <c r="S34" s="300" t="str">
        <f>③職員名簿【年間実績】!BF46</f>
        <v/>
      </c>
      <c r="T34" s="301" t="str">
        <f>IF(R34="○",①基本情報【名簿入力前に必須入力】!$E$16,"")</f>
        <v/>
      </c>
      <c r="U34" s="302" t="str">
        <f>③職員名簿【年間実績】!BW46</f>
        <v/>
      </c>
      <c r="V34" s="300" t="str">
        <f>③職員名簿【年間実績】!BG46</f>
        <v/>
      </c>
      <c r="W34" s="301" t="str">
        <f>IF(U34="○",①基本情報【名簿入力前に必須入力】!$E$16,"")</f>
        <v/>
      </c>
      <c r="X34" s="302" t="str">
        <f>③職員名簿【年間実績】!BX46</f>
        <v/>
      </c>
      <c r="Y34" s="300" t="str">
        <f>③職員名簿【年間実績】!BH46</f>
        <v/>
      </c>
      <c r="Z34" s="301" t="str">
        <f>IF(X34="○",①基本情報【名簿入力前に必須入力】!$E$16,"")</f>
        <v/>
      </c>
      <c r="AA34" s="302" t="str">
        <f>③職員名簿【年間実績】!BY46</f>
        <v/>
      </c>
      <c r="AB34" s="300" t="str">
        <f>③職員名簿【年間実績】!BI46</f>
        <v/>
      </c>
      <c r="AC34" s="301" t="str">
        <f>IF(AA34="○",①基本情報【名簿入力前に必須入力】!$E$16,"")</f>
        <v/>
      </c>
      <c r="AD34" s="302" t="str">
        <f>③職員名簿【年間実績】!BZ46</f>
        <v/>
      </c>
      <c r="AE34" s="300" t="str">
        <f>③職員名簿【年間実績】!BJ46</f>
        <v/>
      </c>
      <c r="AF34" s="301" t="str">
        <f>IF(AD34="○",①基本情報【名簿入力前に必須入力】!$E$16,"")</f>
        <v/>
      </c>
      <c r="AG34" s="302" t="str">
        <f>③職員名簿【年間実績】!CA46</f>
        <v/>
      </c>
      <c r="AH34" s="300" t="str">
        <f>③職員名簿【年間実績】!BK46</f>
        <v/>
      </c>
      <c r="AI34" s="301" t="str">
        <f>IF(AG34="○",①基本情報【名簿入力前に必須入力】!$E$16,"")</f>
        <v/>
      </c>
      <c r="AJ34" s="302" t="str">
        <f>③職員名簿【年間実績】!CB46</f>
        <v/>
      </c>
      <c r="AK34" s="300" t="str">
        <f>③職員名簿【年間実績】!BL46</f>
        <v/>
      </c>
      <c r="AL34" s="301" t="str">
        <f>IF(AJ34="○",①基本情報【名簿入力前に必須入力】!$E$16,"")</f>
        <v/>
      </c>
    </row>
    <row r="35" spans="1:38" ht="30" customHeight="1">
      <c r="A35">
        <v>31</v>
      </c>
      <c r="B35" s="123" t="str">
        <f>③職員名簿【年間実績】!BP47</f>
        <v/>
      </c>
      <c r="C35" s="299" t="str">
        <f>③職員名簿【年間実績】!BQ47</f>
        <v/>
      </c>
      <c r="D35" s="300" t="str">
        <f>③職員名簿【年間実績】!BA47</f>
        <v/>
      </c>
      <c r="E35" s="301" t="str">
        <f>IF(C35="○",①基本情報【名簿入力前に必須入力】!$E$16,"")</f>
        <v/>
      </c>
      <c r="F35" s="302" t="str">
        <f>③職員名簿【年間実績】!BR47</f>
        <v/>
      </c>
      <c r="G35" s="300" t="str">
        <f>③職員名簿【年間実績】!BB47</f>
        <v/>
      </c>
      <c r="H35" s="301" t="str">
        <f>IF(F35="○",①基本情報【名簿入力前に必須入力】!$E$16,"")</f>
        <v/>
      </c>
      <c r="I35" s="302" t="str">
        <f>③職員名簿【年間実績】!BS47</f>
        <v/>
      </c>
      <c r="J35" s="300" t="str">
        <f>③職員名簿【年間実績】!BC47</f>
        <v/>
      </c>
      <c r="K35" s="301" t="str">
        <f>IF(I35="○",①基本情報【名簿入力前に必須入力】!$E$16,"")</f>
        <v/>
      </c>
      <c r="L35" s="302" t="str">
        <f>③職員名簿【年間実績】!BT47</f>
        <v/>
      </c>
      <c r="M35" s="300" t="str">
        <f>③職員名簿【年間実績】!BD47</f>
        <v/>
      </c>
      <c r="N35" s="301" t="str">
        <f>IF(L35="○",①基本情報【名簿入力前に必須入力】!$E$16,"")</f>
        <v/>
      </c>
      <c r="O35" s="302" t="str">
        <f>③職員名簿【年間実績】!BU47</f>
        <v/>
      </c>
      <c r="P35" s="300" t="str">
        <f>③職員名簿【年間実績】!BE47</f>
        <v/>
      </c>
      <c r="Q35" s="301" t="str">
        <f>IF(O35="○",①基本情報【名簿入力前に必須入力】!$E$16,"")</f>
        <v/>
      </c>
      <c r="R35" s="302" t="str">
        <f>③職員名簿【年間実績】!BV47</f>
        <v/>
      </c>
      <c r="S35" s="300" t="str">
        <f>③職員名簿【年間実績】!BF47</f>
        <v/>
      </c>
      <c r="T35" s="301" t="str">
        <f>IF(R35="○",①基本情報【名簿入力前に必須入力】!$E$16,"")</f>
        <v/>
      </c>
      <c r="U35" s="302" t="str">
        <f>③職員名簿【年間実績】!BW47</f>
        <v/>
      </c>
      <c r="V35" s="300" t="str">
        <f>③職員名簿【年間実績】!BG47</f>
        <v/>
      </c>
      <c r="W35" s="301" t="str">
        <f>IF(U35="○",①基本情報【名簿入力前に必須入力】!$E$16,"")</f>
        <v/>
      </c>
      <c r="X35" s="302" t="str">
        <f>③職員名簿【年間実績】!BX47</f>
        <v/>
      </c>
      <c r="Y35" s="300" t="str">
        <f>③職員名簿【年間実績】!BH47</f>
        <v/>
      </c>
      <c r="Z35" s="301" t="str">
        <f>IF(X35="○",①基本情報【名簿入力前に必須入力】!$E$16,"")</f>
        <v/>
      </c>
      <c r="AA35" s="302" t="str">
        <f>③職員名簿【年間実績】!BY47</f>
        <v/>
      </c>
      <c r="AB35" s="300" t="str">
        <f>③職員名簿【年間実績】!BI47</f>
        <v/>
      </c>
      <c r="AC35" s="301" t="str">
        <f>IF(AA35="○",①基本情報【名簿入力前に必須入力】!$E$16,"")</f>
        <v/>
      </c>
      <c r="AD35" s="302" t="str">
        <f>③職員名簿【年間実績】!BZ47</f>
        <v/>
      </c>
      <c r="AE35" s="300" t="str">
        <f>③職員名簿【年間実績】!BJ47</f>
        <v/>
      </c>
      <c r="AF35" s="301" t="str">
        <f>IF(AD35="○",①基本情報【名簿入力前に必須入力】!$E$16,"")</f>
        <v/>
      </c>
      <c r="AG35" s="302" t="str">
        <f>③職員名簿【年間実績】!CA47</f>
        <v/>
      </c>
      <c r="AH35" s="300" t="str">
        <f>③職員名簿【年間実績】!BK47</f>
        <v/>
      </c>
      <c r="AI35" s="301" t="str">
        <f>IF(AG35="○",①基本情報【名簿入力前に必須入力】!$E$16,"")</f>
        <v/>
      </c>
      <c r="AJ35" s="302" t="str">
        <f>③職員名簿【年間実績】!CB47</f>
        <v/>
      </c>
      <c r="AK35" s="300" t="str">
        <f>③職員名簿【年間実績】!BL47</f>
        <v/>
      </c>
      <c r="AL35" s="301" t="str">
        <f>IF(AJ35="○",①基本情報【名簿入力前に必須入力】!$E$16,"")</f>
        <v/>
      </c>
    </row>
    <row r="36" spans="1:38" ht="30" customHeight="1">
      <c r="A36">
        <v>32</v>
      </c>
      <c r="B36" s="123" t="str">
        <f>③職員名簿【年間実績】!BP48</f>
        <v/>
      </c>
      <c r="C36" s="299" t="str">
        <f>③職員名簿【年間実績】!BQ48</f>
        <v/>
      </c>
      <c r="D36" s="300" t="str">
        <f>③職員名簿【年間実績】!BA48</f>
        <v/>
      </c>
      <c r="E36" s="301" t="str">
        <f>IF(C36="○",①基本情報【名簿入力前に必須入力】!$E$16,"")</f>
        <v/>
      </c>
      <c r="F36" s="302" t="str">
        <f>③職員名簿【年間実績】!BR48</f>
        <v/>
      </c>
      <c r="G36" s="300" t="str">
        <f>③職員名簿【年間実績】!BB48</f>
        <v/>
      </c>
      <c r="H36" s="301" t="str">
        <f>IF(F36="○",①基本情報【名簿入力前に必須入力】!$E$16,"")</f>
        <v/>
      </c>
      <c r="I36" s="302" t="str">
        <f>③職員名簿【年間実績】!BS48</f>
        <v/>
      </c>
      <c r="J36" s="300" t="str">
        <f>③職員名簿【年間実績】!BC48</f>
        <v/>
      </c>
      <c r="K36" s="301" t="str">
        <f>IF(I36="○",①基本情報【名簿入力前に必須入力】!$E$16,"")</f>
        <v/>
      </c>
      <c r="L36" s="302" t="str">
        <f>③職員名簿【年間実績】!BT48</f>
        <v/>
      </c>
      <c r="M36" s="300" t="str">
        <f>③職員名簿【年間実績】!BD48</f>
        <v/>
      </c>
      <c r="N36" s="301" t="str">
        <f>IF(L36="○",①基本情報【名簿入力前に必須入力】!$E$16,"")</f>
        <v/>
      </c>
      <c r="O36" s="302" t="str">
        <f>③職員名簿【年間実績】!BU48</f>
        <v/>
      </c>
      <c r="P36" s="300" t="str">
        <f>③職員名簿【年間実績】!BE48</f>
        <v/>
      </c>
      <c r="Q36" s="301" t="str">
        <f>IF(O36="○",①基本情報【名簿入力前に必須入力】!$E$16,"")</f>
        <v/>
      </c>
      <c r="R36" s="302" t="str">
        <f>③職員名簿【年間実績】!BV48</f>
        <v/>
      </c>
      <c r="S36" s="300" t="str">
        <f>③職員名簿【年間実績】!BF48</f>
        <v/>
      </c>
      <c r="T36" s="301" t="str">
        <f>IF(R36="○",①基本情報【名簿入力前に必須入力】!$E$16,"")</f>
        <v/>
      </c>
      <c r="U36" s="302" t="str">
        <f>③職員名簿【年間実績】!BW48</f>
        <v/>
      </c>
      <c r="V36" s="300" t="str">
        <f>③職員名簿【年間実績】!BG48</f>
        <v/>
      </c>
      <c r="W36" s="301" t="str">
        <f>IF(U36="○",①基本情報【名簿入力前に必須入力】!$E$16,"")</f>
        <v/>
      </c>
      <c r="X36" s="302" t="str">
        <f>③職員名簿【年間実績】!BX48</f>
        <v/>
      </c>
      <c r="Y36" s="300" t="str">
        <f>③職員名簿【年間実績】!BH48</f>
        <v/>
      </c>
      <c r="Z36" s="301" t="str">
        <f>IF(X36="○",①基本情報【名簿入力前に必須入力】!$E$16,"")</f>
        <v/>
      </c>
      <c r="AA36" s="302" t="str">
        <f>③職員名簿【年間実績】!BY48</f>
        <v/>
      </c>
      <c r="AB36" s="300" t="str">
        <f>③職員名簿【年間実績】!BI48</f>
        <v/>
      </c>
      <c r="AC36" s="301" t="str">
        <f>IF(AA36="○",①基本情報【名簿入力前に必須入力】!$E$16,"")</f>
        <v/>
      </c>
      <c r="AD36" s="302" t="str">
        <f>③職員名簿【年間実績】!BZ48</f>
        <v/>
      </c>
      <c r="AE36" s="300" t="str">
        <f>③職員名簿【年間実績】!BJ48</f>
        <v/>
      </c>
      <c r="AF36" s="301" t="str">
        <f>IF(AD36="○",①基本情報【名簿入力前に必須入力】!$E$16,"")</f>
        <v/>
      </c>
      <c r="AG36" s="302" t="str">
        <f>③職員名簿【年間実績】!CA48</f>
        <v/>
      </c>
      <c r="AH36" s="300" t="str">
        <f>③職員名簿【年間実績】!BK48</f>
        <v/>
      </c>
      <c r="AI36" s="301" t="str">
        <f>IF(AG36="○",①基本情報【名簿入力前に必須入力】!$E$16,"")</f>
        <v/>
      </c>
      <c r="AJ36" s="302" t="str">
        <f>③職員名簿【年間実績】!CB48</f>
        <v/>
      </c>
      <c r="AK36" s="300" t="str">
        <f>③職員名簿【年間実績】!BL48</f>
        <v/>
      </c>
      <c r="AL36" s="301" t="str">
        <f>IF(AJ36="○",①基本情報【名簿入力前に必須入力】!$E$16,"")</f>
        <v/>
      </c>
    </row>
    <row r="37" spans="1:38" ht="30" customHeight="1">
      <c r="A37">
        <v>33</v>
      </c>
      <c r="B37" s="123" t="str">
        <f>③職員名簿【年間実績】!BP49</f>
        <v/>
      </c>
      <c r="C37" s="299" t="str">
        <f>③職員名簿【年間実績】!BQ49</f>
        <v/>
      </c>
      <c r="D37" s="300" t="str">
        <f>③職員名簿【年間実績】!BA49</f>
        <v/>
      </c>
      <c r="E37" s="301" t="str">
        <f>IF(C37="○",①基本情報【名簿入力前に必須入力】!$E$16,"")</f>
        <v/>
      </c>
      <c r="F37" s="302" t="str">
        <f>③職員名簿【年間実績】!BR49</f>
        <v/>
      </c>
      <c r="G37" s="300" t="str">
        <f>③職員名簿【年間実績】!BB49</f>
        <v/>
      </c>
      <c r="H37" s="301" t="str">
        <f>IF(F37="○",①基本情報【名簿入力前に必須入力】!$E$16,"")</f>
        <v/>
      </c>
      <c r="I37" s="302" t="str">
        <f>③職員名簿【年間実績】!BS49</f>
        <v/>
      </c>
      <c r="J37" s="300" t="str">
        <f>③職員名簿【年間実績】!BC49</f>
        <v/>
      </c>
      <c r="K37" s="301" t="str">
        <f>IF(I37="○",①基本情報【名簿入力前に必須入力】!$E$16,"")</f>
        <v/>
      </c>
      <c r="L37" s="302" t="str">
        <f>③職員名簿【年間実績】!BT49</f>
        <v/>
      </c>
      <c r="M37" s="300" t="str">
        <f>③職員名簿【年間実績】!BD49</f>
        <v/>
      </c>
      <c r="N37" s="301" t="str">
        <f>IF(L37="○",①基本情報【名簿入力前に必須入力】!$E$16,"")</f>
        <v/>
      </c>
      <c r="O37" s="302" t="str">
        <f>③職員名簿【年間実績】!BU49</f>
        <v/>
      </c>
      <c r="P37" s="300" t="str">
        <f>③職員名簿【年間実績】!BE49</f>
        <v/>
      </c>
      <c r="Q37" s="301" t="str">
        <f>IF(O37="○",①基本情報【名簿入力前に必須入力】!$E$16,"")</f>
        <v/>
      </c>
      <c r="R37" s="302" t="str">
        <f>③職員名簿【年間実績】!BV49</f>
        <v/>
      </c>
      <c r="S37" s="300" t="str">
        <f>③職員名簿【年間実績】!BF49</f>
        <v/>
      </c>
      <c r="T37" s="301" t="str">
        <f>IF(R37="○",①基本情報【名簿入力前に必須入力】!$E$16,"")</f>
        <v/>
      </c>
      <c r="U37" s="302" t="str">
        <f>③職員名簿【年間実績】!BW49</f>
        <v/>
      </c>
      <c r="V37" s="300" t="str">
        <f>③職員名簿【年間実績】!BG49</f>
        <v/>
      </c>
      <c r="W37" s="301" t="str">
        <f>IF(U37="○",①基本情報【名簿入力前に必須入力】!$E$16,"")</f>
        <v/>
      </c>
      <c r="X37" s="302" t="str">
        <f>③職員名簿【年間実績】!BX49</f>
        <v/>
      </c>
      <c r="Y37" s="300" t="str">
        <f>③職員名簿【年間実績】!BH49</f>
        <v/>
      </c>
      <c r="Z37" s="301" t="str">
        <f>IF(X37="○",①基本情報【名簿入力前に必須入力】!$E$16,"")</f>
        <v/>
      </c>
      <c r="AA37" s="302" t="str">
        <f>③職員名簿【年間実績】!BY49</f>
        <v/>
      </c>
      <c r="AB37" s="300" t="str">
        <f>③職員名簿【年間実績】!BI49</f>
        <v/>
      </c>
      <c r="AC37" s="301" t="str">
        <f>IF(AA37="○",①基本情報【名簿入力前に必須入力】!$E$16,"")</f>
        <v/>
      </c>
      <c r="AD37" s="302" t="str">
        <f>③職員名簿【年間実績】!BZ49</f>
        <v/>
      </c>
      <c r="AE37" s="300" t="str">
        <f>③職員名簿【年間実績】!BJ49</f>
        <v/>
      </c>
      <c r="AF37" s="301" t="str">
        <f>IF(AD37="○",①基本情報【名簿入力前に必須入力】!$E$16,"")</f>
        <v/>
      </c>
      <c r="AG37" s="302" t="str">
        <f>③職員名簿【年間実績】!CA49</f>
        <v/>
      </c>
      <c r="AH37" s="300" t="str">
        <f>③職員名簿【年間実績】!BK49</f>
        <v/>
      </c>
      <c r="AI37" s="301" t="str">
        <f>IF(AG37="○",①基本情報【名簿入力前に必須入力】!$E$16,"")</f>
        <v/>
      </c>
      <c r="AJ37" s="302" t="str">
        <f>③職員名簿【年間実績】!CB49</f>
        <v/>
      </c>
      <c r="AK37" s="300" t="str">
        <f>③職員名簿【年間実績】!BL49</f>
        <v/>
      </c>
      <c r="AL37" s="301" t="str">
        <f>IF(AJ37="○",①基本情報【名簿入力前に必須入力】!$E$16,"")</f>
        <v/>
      </c>
    </row>
    <row r="38" spans="1:38" ht="30" customHeight="1">
      <c r="A38">
        <v>34</v>
      </c>
      <c r="B38" s="123" t="str">
        <f>③職員名簿【年間実績】!BP50</f>
        <v/>
      </c>
      <c r="C38" s="299" t="str">
        <f>③職員名簿【年間実績】!BQ50</f>
        <v/>
      </c>
      <c r="D38" s="300" t="str">
        <f>③職員名簿【年間実績】!BA50</f>
        <v/>
      </c>
      <c r="E38" s="301" t="str">
        <f>IF(C38="○",①基本情報【名簿入力前に必須入力】!$E$16,"")</f>
        <v/>
      </c>
      <c r="F38" s="302" t="str">
        <f>③職員名簿【年間実績】!BR50</f>
        <v/>
      </c>
      <c r="G38" s="300" t="str">
        <f>③職員名簿【年間実績】!BB50</f>
        <v/>
      </c>
      <c r="H38" s="301" t="str">
        <f>IF(F38="○",①基本情報【名簿入力前に必須入力】!$E$16,"")</f>
        <v/>
      </c>
      <c r="I38" s="302" t="str">
        <f>③職員名簿【年間実績】!BS50</f>
        <v/>
      </c>
      <c r="J38" s="300" t="str">
        <f>③職員名簿【年間実績】!BC50</f>
        <v/>
      </c>
      <c r="K38" s="301" t="str">
        <f>IF(I38="○",①基本情報【名簿入力前に必須入力】!$E$16,"")</f>
        <v/>
      </c>
      <c r="L38" s="302" t="str">
        <f>③職員名簿【年間実績】!BT50</f>
        <v/>
      </c>
      <c r="M38" s="300" t="str">
        <f>③職員名簿【年間実績】!BD50</f>
        <v/>
      </c>
      <c r="N38" s="301" t="str">
        <f>IF(L38="○",①基本情報【名簿入力前に必須入力】!$E$16,"")</f>
        <v/>
      </c>
      <c r="O38" s="302" t="str">
        <f>③職員名簿【年間実績】!BU50</f>
        <v/>
      </c>
      <c r="P38" s="300" t="str">
        <f>③職員名簿【年間実績】!BE50</f>
        <v/>
      </c>
      <c r="Q38" s="301" t="str">
        <f>IF(O38="○",①基本情報【名簿入力前に必須入力】!$E$16,"")</f>
        <v/>
      </c>
      <c r="R38" s="302" t="str">
        <f>③職員名簿【年間実績】!BV50</f>
        <v/>
      </c>
      <c r="S38" s="300" t="str">
        <f>③職員名簿【年間実績】!BF50</f>
        <v/>
      </c>
      <c r="T38" s="301" t="str">
        <f>IF(R38="○",①基本情報【名簿入力前に必須入力】!$E$16,"")</f>
        <v/>
      </c>
      <c r="U38" s="302" t="str">
        <f>③職員名簿【年間実績】!BW50</f>
        <v/>
      </c>
      <c r="V38" s="300" t="str">
        <f>③職員名簿【年間実績】!BG50</f>
        <v/>
      </c>
      <c r="W38" s="301" t="str">
        <f>IF(U38="○",①基本情報【名簿入力前に必須入力】!$E$16,"")</f>
        <v/>
      </c>
      <c r="X38" s="302" t="str">
        <f>③職員名簿【年間実績】!BX50</f>
        <v/>
      </c>
      <c r="Y38" s="300" t="str">
        <f>③職員名簿【年間実績】!BH50</f>
        <v/>
      </c>
      <c r="Z38" s="301" t="str">
        <f>IF(X38="○",①基本情報【名簿入力前に必須入力】!$E$16,"")</f>
        <v/>
      </c>
      <c r="AA38" s="302" t="str">
        <f>③職員名簿【年間実績】!BY50</f>
        <v/>
      </c>
      <c r="AB38" s="300" t="str">
        <f>③職員名簿【年間実績】!BI50</f>
        <v/>
      </c>
      <c r="AC38" s="301" t="str">
        <f>IF(AA38="○",①基本情報【名簿入力前に必須入力】!$E$16,"")</f>
        <v/>
      </c>
      <c r="AD38" s="302" t="str">
        <f>③職員名簿【年間実績】!BZ50</f>
        <v/>
      </c>
      <c r="AE38" s="300" t="str">
        <f>③職員名簿【年間実績】!BJ50</f>
        <v/>
      </c>
      <c r="AF38" s="301" t="str">
        <f>IF(AD38="○",①基本情報【名簿入力前に必須入力】!$E$16,"")</f>
        <v/>
      </c>
      <c r="AG38" s="302" t="str">
        <f>③職員名簿【年間実績】!CA50</f>
        <v/>
      </c>
      <c r="AH38" s="300" t="str">
        <f>③職員名簿【年間実績】!BK50</f>
        <v/>
      </c>
      <c r="AI38" s="301" t="str">
        <f>IF(AG38="○",①基本情報【名簿入力前に必須入力】!$E$16,"")</f>
        <v/>
      </c>
      <c r="AJ38" s="302" t="str">
        <f>③職員名簿【年間実績】!CB50</f>
        <v/>
      </c>
      <c r="AK38" s="300" t="str">
        <f>③職員名簿【年間実績】!BL50</f>
        <v/>
      </c>
      <c r="AL38" s="301" t="str">
        <f>IF(AJ38="○",①基本情報【名簿入力前に必須入力】!$E$16,"")</f>
        <v/>
      </c>
    </row>
    <row r="39" spans="1:38" ht="30" customHeight="1">
      <c r="A39">
        <v>35</v>
      </c>
      <c r="B39" s="123" t="str">
        <f>③職員名簿【年間実績】!BP51</f>
        <v/>
      </c>
      <c r="C39" s="299" t="str">
        <f>③職員名簿【年間実績】!BQ51</f>
        <v/>
      </c>
      <c r="D39" s="300" t="str">
        <f>③職員名簿【年間実績】!BA51</f>
        <v/>
      </c>
      <c r="E39" s="301" t="str">
        <f>IF(C39="○",①基本情報【名簿入力前に必須入力】!$E$16,"")</f>
        <v/>
      </c>
      <c r="F39" s="302" t="str">
        <f>③職員名簿【年間実績】!BR51</f>
        <v/>
      </c>
      <c r="G39" s="300" t="str">
        <f>③職員名簿【年間実績】!BB51</f>
        <v/>
      </c>
      <c r="H39" s="301" t="str">
        <f>IF(F39="○",①基本情報【名簿入力前に必須入力】!$E$16,"")</f>
        <v/>
      </c>
      <c r="I39" s="302" t="str">
        <f>③職員名簿【年間実績】!BS51</f>
        <v/>
      </c>
      <c r="J39" s="300" t="str">
        <f>③職員名簿【年間実績】!BC51</f>
        <v/>
      </c>
      <c r="K39" s="301" t="str">
        <f>IF(I39="○",①基本情報【名簿入力前に必須入力】!$E$16,"")</f>
        <v/>
      </c>
      <c r="L39" s="302" t="str">
        <f>③職員名簿【年間実績】!BT51</f>
        <v/>
      </c>
      <c r="M39" s="300" t="str">
        <f>③職員名簿【年間実績】!BD51</f>
        <v/>
      </c>
      <c r="N39" s="301" t="str">
        <f>IF(L39="○",①基本情報【名簿入力前に必須入力】!$E$16,"")</f>
        <v/>
      </c>
      <c r="O39" s="302" t="str">
        <f>③職員名簿【年間実績】!BU51</f>
        <v/>
      </c>
      <c r="P39" s="300" t="str">
        <f>③職員名簿【年間実績】!BE51</f>
        <v/>
      </c>
      <c r="Q39" s="301" t="str">
        <f>IF(O39="○",①基本情報【名簿入力前に必須入力】!$E$16,"")</f>
        <v/>
      </c>
      <c r="R39" s="302" t="str">
        <f>③職員名簿【年間実績】!BV51</f>
        <v/>
      </c>
      <c r="S39" s="300" t="str">
        <f>③職員名簿【年間実績】!BF51</f>
        <v/>
      </c>
      <c r="T39" s="301" t="str">
        <f>IF(R39="○",①基本情報【名簿入力前に必須入力】!$E$16,"")</f>
        <v/>
      </c>
      <c r="U39" s="302" t="str">
        <f>③職員名簿【年間実績】!BW51</f>
        <v/>
      </c>
      <c r="V39" s="300" t="str">
        <f>③職員名簿【年間実績】!BG51</f>
        <v/>
      </c>
      <c r="W39" s="301" t="str">
        <f>IF(U39="○",①基本情報【名簿入力前に必須入力】!$E$16,"")</f>
        <v/>
      </c>
      <c r="X39" s="302" t="str">
        <f>③職員名簿【年間実績】!BX51</f>
        <v/>
      </c>
      <c r="Y39" s="300" t="str">
        <f>③職員名簿【年間実績】!BH51</f>
        <v/>
      </c>
      <c r="Z39" s="301" t="str">
        <f>IF(X39="○",①基本情報【名簿入力前に必須入力】!$E$16,"")</f>
        <v/>
      </c>
      <c r="AA39" s="302" t="str">
        <f>③職員名簿【年間実績】!BY51</f>
        <v/>
      </c>
      <c r="AB39" s="300" t="str">
        <f>③職員名簿【年間実績】!BI51</f>
        <v/>
      </c>
      <c r="AC39" s="301" t="str">
        <f>IF(AA39="○",①基本情報【名簿入力前に必須入力】!$E$16,"")</f>
        <v/>
      </c>
      <c r="AD39" s="302" t="str">
        <f>③職員名簿【年間実績】!BZ51</f>
        <v/>
      </c>
      <c r="AE39" s="300" t="str">
        <f>③職員名簿【年間実績】!BJ51</f>
        <v/>
      </c>
      <c r="AF39" s="301" t="str">
        <f>IF(AD39="○",①基本情報【名簿入力前に必須入力】!$E$16,"")</f>
        <v/>
      </c>
      <c r="AG39" s="302" t="str">
        <f>③職員名簿【年間実績】!CA51</f>
        <v/>
      </c>
      <c r="AH39" s="300" t="str">
        <f>③職員名簿【年間実績】!BK51</f>
        <v/>
      </c>
      <c r="AI39" s="301" t="str">
        <f>IF(AG39="○",①基本情報【名簿入力前に必須入力】!$E$16,"")</f>
        <v/>
      </c>
      <c r="AJ39" s="302" t="str">
        <f>③職員名簿【年間実績】!CB51</f>
        <v/>
      </c>
      <c r="AK39" s="300" t="str">
        <f>③職員名簿【年間実績】!BL51</f>
        <v/>
      </c>
      <c r="AL39" s="301" t="str">
        <f>IF(AJ39="○",①基本情報【名簿入力前に必須入力】!$E$16,"")</f>
        <v/>
      </c>
    </row>
    <row r="40" spans="1:38" ht="30" customHeight="1">
      <c r="A40">
        <v>36</v>
      </c>
      <c r="B40" s="123" t="str">
        <f>③職員名簿【年間実績】!BP52</f>
        <v/>
      </c>
      <c r="C40" s="299" t="str">
        <f>③職員名簿【年間実績】!BQ52</f>
        <v/>
      </c>
      <c r="D40" s="300" t="str">
        <f>③職員名簿【年間実績】!BA52</f>
        <v/>
      </c>
      <c r="E40" s="301" t="str">
        <f>IF(C40="○",①基本情報【名簿入力前に必須入力】!$E$16,"")</f>
        <v/>
      </c>
      <c r="F40" s="302" t="str">
        <f>③職員名簿【年間実績】!BR52</f>
        <v/>
      </c>
      <c r="G40" s="300" t="str">
        <f>③職員名簿【年間実績】!BB52</f>
        <v/>
      </c>
      <c r="H40" s="301" t="str">
        <f>IF(F40="○",①基本情報【名簿入力前に必須入力】!$E$16,"")</f>
        <v/>
      </c>
      <c r="I40" s="302" t="str">
        <f>③職員名簿【年間実績】!BS52</f>
        <v/>
      </c>
      <c r="J40" s="300" t="str">
        <f>③職員名簿【年間実績】!BC52</f>
        <v/>
      </c>
      <c r="K40" s="301" t="str">
        <f>IF(I40="○",①基本情報【名簿入力前に必須入力】!$E$16,"")</f>
        <v/>
      </c>
      <c r="L40" s="302" t="str">
        <f>③職員名簿【年間実績】!BT52</f>
        <v/>
      </c>
      <c r="M40" s="300" t="str">
        <f>③職員名簿【年間実績】!BD52</f>
        <v/>
      </c>
      <c r="N40" s="301" t="str">
        <f>IF(L40="○",①基本情報【名簿入力前に必須入力】!$E$16,"")</f>
        <v/>
      </c>
      <c r="O40" s="302" t="str">
        <f>③職員名簿【年間実績】!BU52</f>
        <v/>
      </c>
      <c r="P40" s="300" t="str">
        <f>③職員名簿【年間実績】!BE52</f>
        <v/>
      </c>
      <c r="Q40" s="301" t="str">
        <f>IF(O40="○",①基本情報【名簿入力前に必須入力】!$E$16,"")</f>
        <v/>
      </c>
      <c r="R40" s="302" t="str">
        <f>③職員名簿【年間実績】!BV52</f>
        <v/>
      </c>
      <c r="S40" s="300" t="str">
        <f>③職員名簿【年間実績】!BF52</f>
        <v/>
      </c>
      <c r="T40" s="301" t="str">
        <f>IF(R40="○",①基本情報【名簿入力前に必須入力】!$E$16,"")</f>
        <v/>
      </c>
      <c r="U40" s="302" t="str">
        <f>③職員名簿【年間実績】!BW52</f>
        <v/>
      </c>
      <c r="V40" s="300" t="str">
        <f>③職員名簿【年間実績】!BG52</f>
        <v/>
      </c>
      <c r="W40" s="301" t="str">
        <f>IF(U40="○",①基本情報【名簿入力前に必須入力】!$E$16,"")</f>
        <v/>
      </c>
      <c r="X40" s="302" t="str">
        <f>③職員名簿【年間実績】!BX52</f>
        <v/>
      </c>
      <c r="Y40" s="300" t="str">
        <f>③職員名簿【年間実績】!BH52</f>
        <v/>
      </c>
      <c r="Z40" s="301" t="str">
        <f>IF(X40="○",①基本情報【名簿入力前に必須入力】!$E$16,"")</f>
        <v/>
      </c>
      <c r="AA40" s="302" t="str">
        <f>③職員名簿【年間実績】!BY52</f>
        <v/>
      </c>
      <c r="AB40" s="300" t="str">
        <f>③職員名簿【年間実績】!BI52</f>
        <v/>
      </c>
      <c r="AC40" s="301" t="str">
        <f>IF(AA40="○",①基本情報【名簿入力前に必須入力】!$E$16,"")</f>
        <v/>
      </c>
      <c r="AD40" s="302" t="str">
        <f>③職員名簿【年間実績】!BZ52</f>
        <v/>
      </c>
      <c r="AE40" s="300" t="str">
        <f>③職員名簿【年間実績】!BJ52</f>
        <v/>
      </c>
      <c r="AF40" s="301" t="str">
        <f>IF(AD40="○",①基本情報【名簿入力前に必須入力】!$E$16,"")</f>
        <v/>
      </c>
      <c r="AG40" s="302" t="str">
        <f>③職員名簿【年間実績】!CA52</f>
        <v/>
      </c>
      <c r="AH40" s="300" t="str">
        <f>③職員名簿【年間実績】!BK52</f>
        <v/>
      </c>
      <c r="AI40" s="301" t="str">
        <f>IF(AG40="○",①基本情報【名簿入力前に必須入力】!$E$16,"")</f>
        <v/>
      </c>
      <c r="AJ40" s="302" t="str">
        <f>③職員名簿【年間実績】!CB52</f>
        <v/>
      </c>
      <c r="AK40" s="300" t="str">
        <f>③職員名簿【年間実績】!BL52</f>
        <v/>
      </c>
      <c r="AL40" s="301" t="str">
        <f>IF(AJ40="○",①基本情報【名簿入力前に必須入力】!$E$16,"")</f>
        <v/>
      </c>
    </row>
    <row r="41" spans="1:38" ht="30" customHeight="1">
      <c r="A41">
        <v>37</v>
      </c>
      <c r="B41" s="123" t="str">
        <f>③職員名簿【年間実績】!BP53</f>
        <v/>
      </c>
      <c r="C41" s="299" t="str">
        <f>③職員名簿【年間実績】!BQ53</f>
        <v/>
      </c>
      <c r="D41" s="300" t="str">
        <f>③職員名簿【年間実績】!BA53</f>
        <v/>
      </c>
      <c r="E41" s="301" t="str">
        <f>IF(C41="○",①基本情報【名簿入力前に必須入力】!$E$16,"")</f>
        <v/>
      </c>
      <c r="F41" s="302" t="str">
        <f>③職員名簿【年間実績】!BR53</f>
        <v/>
      </c>
      <c r="G41" s="300" t="str">
        <f>③職員名簿【年間実績】!BB53</f>
        <v/>
      </c>
      <c r="H41" s="301" t="str">
        <f>IF(F41="○",①基本情報【名簿入力前に必須入力】!$E$16,"")</f>
        <v/>
      </c>
      <c r="I41" s="302" t="str">
        <f>③職員名簿【年間実績】!BS53</f>
        <v/>
      </c>
      <c r="J41" s="300" t="str">
        <f>③職員名簿【年間実績】!BC53</f>
        <v/>
      </c>
      <c r="K41" s="301" t="str">
        <f>IF(I41="○",①基本情報【名簿入力前に必須入力】!$E$16,"")</f>
        <v/>
      </c>
      <c r="L41" s="302" t="str">
        <f>③職員名簿【年間実績】!BT53</f>
        <v/>
      </c>
      <c r="M41" s="300" t="str">
        <f>③職員名簿【年間実績】!BD53</f>
        <v/>
      </c>
      <c r="N41" s="301" t="str">
        <f>IF(L41="○",①基本情報【名簿入力前に必須入力】!$E$16,"")</f>
        <v/>
      </c>
      <c r="O41" s="302" t="str">
        <f>③職員名簿【年間実績】!BU53</f>
        <v/>
      </c>
      <c r="P41" s="300" t="str">
        <f>③職員名簿【年間実績】!BE53</f>
        <v/>
      </c>
      <c r="Q41" s="301" t="str">
        <f>IF(O41="○",①基本情報【名簿入力前に必須入力】!$E$16,"")</f>
        <v/>
      </c>
      <c r="R41" s="302" t="str">
        <f>③職員名簿【年間実績】!BV53</f>
        <v/>
      </c>
      <c r="S41" s="300" t="str">
        <f>③職員名簿【年間実績】!BF53</f>
        <v/>
      </c>
      <c r="T41" s="301" t="str">
        <f>IF(R41="○",①基本情報【名簿入力前に必須入力】!$E$16,"")</f>
        <v/>
      </c>
      <c r="U41" s="302" t="str">
        <f>③職員名簿【年間実績】!BW53</f>
        <v/>
      </c>
      <c r="V41" s="300" t="str">
        <f>③職員名簿【年間実績】!BG53</f>
        <v/>
      </c>
      <c r="W41" s="301" t="str">
        <f>IF(U41="○",①基本情報【名簿入力前に必須入力】!$E$16,"")</f>
        <v/>
      </c>
      <c r="X41" s="302" t="str">
        <f>③職員名簿【年間実績】!BX53</f>
        <v/>
      </c>
      <c r="Y41" s="300" t="str">
        <f>③職員名簿【年間実績】!BH53</f>
        <v/>
      </c>
      <c r="Z41" s="301" t="str">
        <f>IF(X41="○",①基本情報【名簿入力前に必須入力】!$E$16,"")</f>
        <v/>
      </c>
      <c r="AA41" s="302" t="str">
        <f>③職員名簿【年間実績】!BY53</f>
        <v/>
      </c>
      <c r="AB41" s="300" t="str">
        <f>③職員名簿【年間実績】!BI53</f>
        <v/>
      </c>
      <c r="AC41" s="301" t="str">
        <f>IF(AA41="○",①基本情報【名簿入力前に必須入力】!$E$16,"")</f>
        <v/>
      </c>
      <c r="AD41" s="302" t="str">
        <f>③職員名簿【年間実績】!BZ53</f>
        <v/>
      </c>
      <c r="AE41" s="300" t="str">
        <f>③職員名簿【年間実績】!BJ53</f>
        <v/>
      </c>
      <c r="AF41" s="301" t="str">
        <f>IF(AD41="○",①基本情報【名簿入力前に必須入力】!$E$16,"")</f>
        <v/>
      </c>
      <c r="AG41" s="302" t="str">
        <f>③職員名簿【年間実績】!CA53</f>
        <v/>
      </c>
      <c r="AH41" s="300" t="str">
        <f>③職員名簿【年間実績】!BK53</f>
        <v/>
      </c>
      <c r="AI41" s="301" t="str">
        <f>IF(AG41="○",①基本情報【名簿入力前に必須入力】!$E$16,"")</f>
        <v/>
      </c>
      <c r="AJ41" s="302" t="str">
        <f>③職員名簿【年間実績】!CB53</f>
        <v/>
      </c>
      <c r="AK41" s="300" t="str">
        <f>③職員名簿【年間実績】!BL53</f>
        <v/>
      </c>
      <c r="AL41" s="301" t="str">
        <f>IF(AJ41="○",①基本情報【名簿入力前に必須入力】!$E$16,"")</f>
        <v/>
      </c>
    </row>
    <row r="42" spans="1:38" ht="30" customHeight="1">
      <c r="A42">
        <v>38</v>
      </c>
      <c r="B42" s="123" t="str">
        <f>③職員名簿【年間実績】!BP54</f>
        <v/>
      </c>
      <c r="C42" s="299" t="str">
        <f>③職員名簿【年間実績】!BQ54</f>
        <v/>
      </c>
      <c r="D42" s="300" t="str">
        <f>③職員名簿【年間実績】!BA54</f>
        <v/>
      </c>
      <c r="E42" s="301" t="str">
        <f>IF(C42="○",①基本情報【名簿入力前に必須入力】!$E$16,"")</f>
        <v/>
      </c>
      <c r="F42" s="302" t="str">
        <f>③職員名簿【年間実績】!BR54</f>
        <v/>
      </c>
      <c r="G42" s="300" t="str">
        <f>③職員名簿【年間実績】!BB54</f>
        <v/>
      </c>
      <c r="H42" s="301" t="str">
        <f>IF(F42="○",①基本情報【名簿入力前に必須入力】!$E$16,"")</f>
        <v/>
      </c>
      <c r="I42" s="302" t="str">
        <f>③職員名簿【年間実績】!BS54</f>
        <v/>
      </c>
      <c r="J42" s="300" t="str">
        <f>③職員名簿【年間実績】!BC54</f>
        <v/>
      </c>
      <c r="K42" s="301" t="str">
        <f>IF(I42="○",①基本情報【名簿入力前に必須入力】!$E$16,"")</f>
        <v/>
      </c>
      <c r="L42" s="302" t="str">
        <f>③職員名簿【年間実績】!BT54</f>
        <v/>
      </c>
      <c r="M42" s="300" t="str">
        <f>③職員名簿【年間実績】!BD54</f>
        <v/>
      </c>
      <c r="N42" s="301" t="str">
        <f>IF(L42="○",①基本情報【名簿入力前に必須入力】!$E$16,"")</f>
        <v/>
      </c>
      <c r="O42" s="302" t="str">
        <f>③職員名簿【年間実績】!BU54</f>
        <v/>
      </c>
      <c r="P42" s="300" t="str">
        <f>③職員名簿【年間実績】!BE54</f>
        <v/>
      </c>
      <c r="Q42" s="301" t="str">
        <f>IF(O42="○",①基本情報【名簿入力前に必須入力】!$E$16,"")</f>
        <v/>
      </c>
      <c r="R42" s="302" t="str">
        <f>③職員名簿【年間実績】!BV54</f>
        <v/>
      </c>
      <c r="S42" s="300" t="str">
        <f>③職員名簿【年間実績】!BF54</f>
        <v/>
      </c>
      <c r="T42" s="301" t="str">
        <f>IF(R42="○",①基本情報【名簿入力前に必須入力】!$E$16,"")</f>
        <v/>
      </c>
      <c r="U42" s="302" t="str">
        <f>③職員名簿【年間実績】!BW54</f>
        <v/>
      </c>
      <c r="V42" s="300" t="str">
        <f>③職員名簿【年間実績】!BG54</f>
        <v/>
      </c>
      <c r="W42" s="301" t="str">
        <f>IF(U42="○",①基本情報【名簿入力前に必須入力】!$E$16,"")</f>
        <v/>
      </c>
      <c r="X42" s="302" t="str">
        <f>③職員名簿【年間実績】!BX54</f>
        <v/>
      </c>
      <c r="Y42" s="300" t="str">
        <f>③職員名簿【年間実績】!BH54</f>
        <v/>
      </c>
      <c r="Z42" s="301" t="str">
        <f>IF(X42="○",①基本情報【名簿入力前に必須入力】!$E$16,"")</f>
        <v/>
      </c>
      <c r="AA42" s="302" t="str">
        <f>③職員名簿【年間実績】!BY54</f>
        <v/>
      </c>
      <c r="AB42" s="300" t="str">
        <f>③職員名簿【年間実績】!BI54</f>
        <v/>
      </c>
      <c r="AC42" s="301" t="str">
        <f>IF(AA42="○",①基本情報【名簿入力前に必須入力】!$E$16,"")</f>
        <v/>
      </c>
      <c r="AD42" s="302" t="str">
        <f>③職員名簿【年間実績】!BZ54</f>
        <v/>
      </c>
      <c r="AE42" s="300" t="str">
        <f>③職員名簿【年間実績】!BJ54</f>
        <v/>
      </c>
      <c r="AF42" s="301" t="str">
        <f>IF(AD42="○",①基本情報【名簿入力前に必須入力】!$E$16,"")</f>
        <v/>
      </c>
      <c r="AG42" s="302" t="str">
        <f>③職員名簿【年間実績】!CA54</f>
        <v/>
      </c>
      <c r="AH42" s="300" t="str">
        <f>③職員名簿【年間実績】!BK54</f>
        <v/>
      </c>
      <c r="AI42" s="301" t="str">
        <f>IF(AG42="○",①基本情報【名簿入力前に必須入力】!$E$16,"")</f>
        <v/>
      </c>
      <c r="AJ42" s="302" t="str">
        <f>③職員名簿【年間実績】!CB54</f>
        <v/>
      </c>
      <c r="AK42" s="300" t="str">
        <f>③職員名簿【年間実績】!BL54</f>
        <v/>
      </c>
      <c r="AL42" s="301" t="str">
        <f>IF(AJ42="○",①基本情報【名簿入力前に必須入力】!$E$16,"")</f>
        <v/>
      </c>
    </row>
    <row r="43" spans="1:38" ht="30" customHeight="1">
      <c r="A43">
        <v>39</v>
      </c>
      <c r="B43" s="123" t="str">
        <f>③職員名簿【年間実績】!BP55</f>
        <v/>
      </c>
      <c r="C43" s="299" t="str">
        <f>③職員名簿【年間実績】!BQ55</f>
        <v/>
      </c>
      <c r="D43" s="300" t="str">
        <f>③職員名簿【年間実績】!BA55</f>
        <v/>
      </c>
      <c r="E43" s="301" t="str">
        <f>IF(C43="○",①基本情報【名簿入力前に必須入力】!$E$16,"")</f>
        <v/>
      </c>
      <c r="F43" s="302" t="str">
        <f>③職員名簿【年間実績】!BR55</f>
        <v/>
      </c>
      <c r="G43" s="300" t="str">
        <f>③職員名簿【年間実績】!BB55</f>
        <v/>
      </c>
      <c r="H43" s="301" t="str">
        <f>IF(F43="○",①基本情報【名簿入力前に必須入力】!$E$16,"")</f>
        <v/>
      </c>
      <c r="I43" s="302" t="str">
        <f>③職員名簿【年間実績】!BS55</f>
        <v/>
      </c>
      <c r="J43" s="300" t="str">
        <f>③職員名簿【年間実績】!BC55</f>
        <v/>
      </c>
      <c r="K43" s="301" t="str">
        <f>IF(I43="○",①基本情報【名簿入力前に必須入力】!$E$16,"")</f>
        <v/>
      </c>
      <c r="L43" s="302" t="str">
        <f>③職員名簿【年間実績】!BT55</f>
        <v/>
      </c>
      <c r="M43" s="300" t="str">
        <f>③職員名簿【年間実績】!BD55</f>
        <v/>
      </c>
      <c r="N43" s="301" t="str">
        <f>IF(L43="○",①基本情報【名簿入力前に必須入力】!$E$16,"")</f>
        <v/>
      </c>
      <c r="O43" s="302" t="str">
        <f>③職員名簿【年間実績】!BU55</f>
        <v/>
      </c>
      <c r="P43" s="300" t="str">
        <f>③職員名簿【年間実績】!BE55</f>
        <v/>
      </c>
      <c r="Q43" s="301" t="str">
        <f>IF(O43="○",①基本情報【名簿入力前に必須入力】!$E$16,"")</f>
        <v/>
      </c>
      <c r="R43" s="302" t="str">
        <f>③職員名簿【年間実績】!BV55</f>
        <v/>
      </c>
      <c r="S43" s="300" t="str">
        <f>③職員名簿【年間実績】!BF55</f>
        <v/>
      </c>
      <c r="T43" s="301" t="str">
        <f>IF(R43="○",①基本情報【名簿入力前に必須入力】!$E$16,"")</f>
        <v/>
      </c>
      <c r="U43" s="302" t="str">
        <f>③職員名簿【年間実績】!BW55</f>
        <v/>
      </c>
      <c r="V43" s="300" t="str">
        <f>③職員名簿【年間実績】!BG55</f>
        <v/>
      </c>
      <c r="W43" s="301" t="str">
        <f>IF(U43="○",①基本情報【名簿入力前に必須入力】!$E$16,"")</f>
        <v/>
      </c>
      <c r="X43" s="302" t="str">
        <f>③職員名簿【年間実績】!BX55</f>
        <v/>
      </c>
      <c r="Y43" s="300" t="str">
        <f>③職員名簿【年間実績】!BH55</f>
        <v/>
      </c>
      <c r="Z43" s="301" t="str">
        <f>IF(X43="○",①基本情報【名簿入力前に必須入力】!$E$16,"")</f>
        <v/>
      </c>
      <c r="AA43" s="302" t="str">
        <f>③職員名簿【年間実績】!BY55</f>
        <v/>
      </c>
      <c r="AB43" s="300" t="str">
        <f>③職員名簿【年間実績】!BI55</f>
        <v/>
      </c>
      <c r="AC43" s="301" t="str">
        <f>IF(AA43="○",①基本情報【名簿入力前に必須入力】!$E$16,"")</f>
        <v/>
      </c>
      <c r="AD43" s="302" t="str">
        <f>③職員名簿【年間実績】!BZ55</f>
        <v/>
      </c>
      <c r="AE43" s="300" t="str">
        <f>③職員名簿【年間実績】!BJ55</f>
        <v/>
      </c>
      <c r="AF43" s="301" t="str">
        <f>IF(AD43="○",①基本情報【名簿入力前に必須入力】!$E$16,"")</f>
        <v/>
      </c>
      <c r="AG43" s="302" t="str">
        <f>③職員名簿【年間実績】!CA55</f>
        <v/>
      </c>
      <c r="AH43" s="300" t="str">
        <f>③職員名簿【年間実績】!BK55</f>
        <v/>
      </c>
      <c r="AI43" s="301" t="str">
        <f>IF(AG43="○",①基本情報【名簿入力前に必須入力】!$E$16,"")</f>
        <v/>
      </c>
      <c r="AJ43" s="302" t="str">
        <f>③職員名簿【年間実績】!CB55</f>
        <v/>
      </c>
      <c r="AK43" s="300" t="str">
        <f>③職員名簿【年間実績】!BL55</f>
        <v/>
      </c>
      <c r="AL43" s="301" t="str">
        <f>IF(AJ43="○",①基本情報【名簿入力前に必須入力】!$E$16,"")</f>
        <v/>
      </c>
    </row>
    <row r="44" spans="1:38" ht="30" customHeight="1">
      <c r="A44">
        <v>40</v>
      </c>
      <c r="B44" s="123" t="str">
        <f>③職員名簿【年間実績】!BP56</f>
        <v/>
      </c>
      <c r="C44" s="299" t="str">
        <f>③職員名簿【年間実績】!BQ56</f>
        <v/>
      </c>
      <c r="D44" s="300" t="str">
        <f>③職員名簿【年間実績】!BA56</f>
        <v/>
      </c>
      <c r="E44" s="301" t="str">
        <f>IF(C44="○",①基本情報【名簿入力前に必須入力】!$E$16,"")</f>
        <v/>
      </c>
      <c r="F44" s="302" t="str">
        <f>③職員名簿【年間実績】!BR56</f>
        <v/>
      </c>
      <c r="G44" s="300" t="str">
        <f>③職員名簿【年間実績】!BB56</f>
        <v/>
      </c>
      <c r="H44" s="301" t="str">
        <f>IF(F44="○",①基本情報【名簿入力前に必須入力】!$E$16,"")</f>
        <v/>
      </c>
      <c r="I44" s="302" t="str">
        <f>③職員名簿【年間実績】!BS56</f>
        <v/>
      </c>
      <c r="J44" s="300" t="str">
        <f>③職員名簿【年間実績】!BC56</f>
        <v/>
      </c>
      <c r="K44" s="301" t="str">
        <f>IF(I44="○",①基本情報【名簿入力前に必須入力】!$E$16,"")</f>
        <v/>
      </c>
      <c r="L44" s="302" t="str">
        <f>③職員名簿【年間実績】!BT56</f>
        <v/>
      </c>
      <c r="M44" s="300" t="str">
        <f>③職員名簿【年間実績】!BD56</f>
        <v/>
      </c>
      <c r="N44" s="301" t="str">
        <f>IF(L44="○",①基本情報【名簿入力前に必須入力】!$E$16,"")</f>
        <v/>
      </c>
      <c r="O44" s="302" t="str">
        <f>③職員名簿【年間実績】!BU56</f>
        <v/>
      </c>
      <c r="P44" s="300" t="str">
        <f>③職員名簿【年間実績】!BE56</f>
        <v/>
      </c>
      <c r="Q44" s="301" t="str">
        <f>IF(O44="○",①基本情報【名簿入力前に必須入力】!$E$16,"")</f>
        <v/>
      </c>
      <c r="R44" s="302" t="str">
        <f>③職員名簿【年間実績】!BV56</f>
        <v/>
      </c>
      <c r="S44" s="300" t="str">
        <f>③職員名簿【年間実績】!BF56</f>
        <v/>
      </c>
      <c r="T44" s="301" t="str">
        <f>IF(R44="○",①基本情報【名簿入力前に必須入力】!$E$16,"")</f>
        <v/>
      </c>
      <c r="U44" s="302" t="str">
        <f>③職員名簿【年間実績】!BW56</f>
        <v/>
      </c>
      <c r="V44" s="300" t="str">
        <f>③職員名簿【年間実績】!BG56</f>
        <v/>
      </c>
      <c r="W44" s="301" t="str">
        <f>IF(U44="○",①基本情報【名簿入力前に必須入力】!$E$16,"")</f>
        <v/>
      </c>
      <c r="X44" s="302" t="str">
        <f>③職員名簿【年間実績】!BX56</f>
        <v/>
      </c>
      <c r="Y44" s="300" t="str">
        <f>③職員名簿【年間実績】!BH56</f>
        <v/>
      </c>
      <c r="Z44" s="301" t="str">
        <f>IF(X44="○",①基本情報【名簿入力前に必須入力】!$E$16,"")</f>
        <v/>
      </c>
      <c r="AA44" s="302" t="str">
        <f>③職員名簿【年間実績】!BY56</f>
        <v/>
      </c>
      <c r="AB44" s="300" t="str">
        <f>③職員名簿【年間実績】!BI56</f>
        <v/>
      </c>
      <c r="AC44" s="301" t="str">
        <f>IF(AA44="○",①基本情報【名簿入力前に必須入力】!$E$16,"")</f>
        <v/>
      </c>
      <c r="AD44" s="302" t="str">
        <f>③職員名簿【年間実績】!BZ56</f>
        <v/>
      </c>
      <c r="AE44" s="300" t="str">
        <f>③職員名簿【年間実績】!BJ56</f>
        <v/>
      </c>
      <c r="AF44" s="301" t="str">
        <f>IF(AD44="○",①基本情報【名簿入力前に必須入力】!$E$16,"")</f>
        <v/>
      </c>
      <c r="AG44" s="302" t="str">
        <f>③職員名簿【年間実績】!CA56</f>
        <v/>
      </c>
      <c r="AH44" s="300" t="str">
        <f>③職員名簿【年間実績】!BK56</f>
        <v/>
      </c>
      <c r="AI44" s="301" t="str">
        <f>IF(AG44="○",①基本情報【名簿入力前に必須入力】!$E$16,"")</f>
        <v/>
      </c>
      <c r="AJ44" s="302" t="str">
        <f>③職員名簿【年間実績】!CB56</f>
        <v/>
      </c>
      <c r="AK44" s="300" t="str">
        <f>③職員名簿【年間実績】!BL56</f>
        <v/>
      </c>
      <c r="AL44" s="301" t="str">
        <f>IF(AJ44="○",①基本情報【名簿入力前に必須入力】!$E$16,"")</f>
        <v/>
      </c>
    </row>
    <row r="45" spans="1:38" ht="30" customHeight="1">
      <c r="A45">
        <v>41</v>
      </c>
      <c r="B45" s="123" t="str">
        <f>③職員名簿【年間実績】!BP57</f>
        <v/>
      </c>
      <c r="C45" s="299" t="str">
        <f>③職員名簿【年間実績】!BQ57</f>
        <v/>
      </c>
      <c r="D45" s="300" t="str">
        <f>③職員名簿【年間実績】!BA57</f>
        <v/>
      </c>
      <c r="E45" s="301" t="str">
        <f>IF(C45="○",①基本情報【名簿入力前に必須入力】!$E$16,"")</f>
        <v/>
      </c>
      <c r="F45" s="302" t="str">
        <f>③職員名簿【年間実績】!BR57</f>
        <v/>
      </c>
      <c r="G45" s="300" t="str">
        <f>③職員名簿【年間実績】!BB57</f>
        <v/>
      </c>
      <c r="H45" s="301" t="str">
        <f>IF(F45="○",①基本情報【名簿入力前に必須入力】!$E$16,"")</f>
        <v/>
      </c>
      <c r="I45" s="302" t="str">
        <f>③職員名簿【年間実績】!BS57</f>
        <v/>
      </c>
      <c r="J45" s="300" t="str">
        <f>③職員名簿【年間実績】!BC57</f>
        <v/>
      </c>
      <c r="K45" s="301" t="str">
        <f>IF(I45="○",①基本情報【名簿入力前に必須入力】!$E$16,"")</f>
        <v/>
      </c>
      <c r="L45" s="302" t="str">
        <f>③職員名簿【年間実績】!BT57</f>
        <v/>
      </c>
      <c r="M45" s="300" t="str">
        <f>③職員名簿【年間実績】!BD57</f>
        <v/>
      </c>
      <c r="N45" s="301" t="str">
        <f>IF(L45="○",①基本情報【名簿入力前に必須入力】!$E$16,"")</f>
        <v/>
      </c>
      <c r="O45" s="302" t="str">
        <f>③職員名簿【年間実績】!BU57</f>
        <v/>
      </c>
      <c r="P45" s="300" t="str">
        <f>③職員名簿【年間実績】!BE57</f>
        <v/>
      </c>
      <c r="Q45" s="301" t="str">
        <f>IF(O45="○",①基本情報【名簿入力前に必須入力】!$E$16,"")</f>
        <v/>
      </c>
      <c r="R45" s="302" t="str">
        <f>③職員名簿【年間実績】!BV57</f>
        <v/>
      </c>
      <c r="S45" s="300" t="str">
        <f>③職員名簿【年間実績】!BF57</f>
        <v/>
      </c>
      <c r="T45" s="301" t="str">
        <f>IF(R45="○",①基本情報【名簿入力前に必須入力】!$E$16,"")</f>
        <v/>
      </c>
      <c r="U45" s="302" t="str">
        <f>③職員名簿【年間実績】!BW57</f>
        <v/>
      </c>
      <c r="V45" s="300" t="str">
        <f>③職員名簿【年間実績】!BG57</f>
        <v/>
      </c>
      <c r="W45" s="301" t="str">
        <f>IF(U45="○",①基本情報【名簿入力前に必須入力】!$E$16,"")</f>
        <v/>
      </c>
      <c r="X45" s="302" t="str">
        <f>③職員名簿【年間実績】!BX57</f>
        <v/>
      </c>
      <c r="Y45" s="300" t="str">
        <f>③職員名簿【年間実績】!BH57</f>
        <v/>
      </c>
      <c r="Z45" s="301" t="str">
        <f>IF(X45="○",①基本情報【名簿入力前に必須入力】!$E$16,"")</f>
        <v/>
      </c>
      <c r="AA45" s="302" t="str">
        <f>③職員名簿【年間実績】!BY57</f>
        <v/>
      </c>
      <c r="AB45" s="300" t="str">
        <f>③職員名簿【年間実績】!BI57</f>
        <v/>
      </c>
      <c r="AC45" s="301" t="str">
        <f>IF(AA45="○",①基本情報【名簿入力前に必須入力】!$E$16,"")</f>
        <v/>
      </c>
      <c r="AD45" s="302" t="str">
        <f>③職員名簿【年間実績】!BZ57</f>
        <v/>
      </c>
      <c r="AE45" s="300" t="str">
        <f>③職員名簿【年間実績】!BJ57</f>
        <v/>
      </c>
      <c r="AF45" s="301" t="str">
        <f>IF(AD45="○",①基本情報【名簿入力前に必須入力】!$E$16,"")</f>
        <v/>
      </c>
      <c r="AG45" s="302" t="str">
        <f>③職員名簿【年間実績】!CA57</f>
        <v/>
      </c>
      <c r="AH45" s="300" t="str">
        <f>③職員名簿【年間実績】!BK57</f>
        <v/>
      </c>
      <c r="AI45" s="301" t="str">
        <f>IF(AG45="○",①基本情報【名簿入力前に必須入力】!$E$16,"")</f>
        <v/>
      </c>
      <c r="AJ45" s="302" t="str">
        <f>③職員名簿【年間実績】!CB57</f>
        <v/>
      </c>
      <c r="AK45" s="300" t="str">
        <f>③職員名簿【年間実績】!BL57</f>
        <v/>
      </c>
      <c r="AL45" s="301" t="str">
        <f>IF(AJ45="○",①基本情報【名簿入力前に必須入力】!$E$16,"")</f>
        <v/>
      </c>
    </row>
    <row r="46" spans="1:38" ht="30" customHeight="1">
      <c r="A46">
        <v>42</v>
      </c>
      <c r="B46" s="123" t="str">
        <f>③職員名簿【年間実績】!BP58</f>
        <v/>
      </c>
      <c r="C46" s="299" t="str">
        <f>③職員名簿【年間実績】!BQ58</f>
        <v/>
      </c>
      <c r="D46" s="300" t="str">
        <f>③職員名簿【年間実績】!BA58</f>
        <v/>
      </c>
      <c r="E46" s="301" t="str">
        <f>IF(C46="○",①基本情報【名簿入力前に必須入力】!$E$16,"")</f>
        <v/>
      </c>
      <c r="F46" s="302" t="str">
        <f>③職員名簿【年間実績】!BR58</f>
        <v/>
      </c>
      <c r="G46" s="300" t="str">
        <f>③職員名簿【年間実績】!BB58</f>
        <v/>
      </c>
      <c r="H46" s="301" t="str">
        <f>IF(F46="○",①基本情報【名簿入力前に必須入力】!$E$16,"")</f>
        <v/>
      </c>
      <c r="I46" s="302" t="str">
        <f>③職員名簿【年間実績】!BS58</f>
        <v/>
      </c>
      <c r="J46" s="300" t="str">
        <f>③職員名簿【年間実績】!BC58</f>
        <v/>
      </c>
      <c r="K46" s="301" t="str">
        <f>IF(I46="○",①基本情報【名簿入力前に必須入力】!$E$16,"")</f>
        <v/>
      </c>
      <c r="L46" s="302" t="str">
        <f>③職員名簿【年間実績】!BT58</f>
        <v/>
      </c>
      <c r="M46" s="300" t="str">
        <f>③職員名簿【年間実績】!BD58</f>
        <v/>
      </c>
      <c r="N46" s="301" t="str">
        <f>IF(L46="○",①基本情報【名簿入力前に必須入力】!$E$16,"")</f>
        <v/>
      </c>
      <c r="O46" s="302" t="str">
        <f>③職員名簿【年間実績】!BU58</f>
        <v/>
      </c>
      <c r="P46" s="300" t="str">
        <f>③職員名簿【年間実績】!BE58</f>
        <v/>
      </c>
      <c r="Q46" s="301" t="str">
        <f>IF(O46="○",①基本情報【名簿入力前に必須入力】!$E$16,"")</f>
        <v/>
      </c>
      <c r="R46" s="302" t="str">
        <f>③職員名簿【年間実績】!BV58</f>
        <v/>
      </c>
      <c r="S46" s="300" t="str">
        <f>③職員名簿【年間実績】!BF58</f>
        <v/>
      </c>
      <c r="T46" s="301" t="str">
        <f>IF(R46="○",①基本情報【名簿入力前に必須入力】!$E$16,"")</f>
        <v/>
      </c>
      <c r="U46" s="302" t="str">
        <f>③職員名簿【年間実績】!BW58</f>
        <v/>
      </c>
      <c r="V46" s="300" t="str">
        <f>③職員名簿【年間実績】!BG58</f>
        <v/>
      </c>
      <c r="W46" s="301" t="str">
        <f>IF(U46="○",①基本情報【名簿入力前に必須入力】!$E$16,"")</f>
        <v/>
      </c>
      <c r="X46" s="302" t="str">
        <f>③職員名簿【年間実績】!BX58</f>
        <v/>
      </c>
      <c r="Y46" s="300" t="str">
        <f>③職員名簿【年間実績】!BH58</f>
        <v/>
      </c>
      <c r="Z46" s="301" t="str">
        <f>IF(X46="○",①基本情報【名簿入力前に必須入力】!$E$16,"")</f>
        <v/>
      </c>
      <c r="AA46" s="302" t="str">
        <f>③職員名簿【年間実績】!BY58</f>
        <v/>
      </c>
      <c r="AB46" s="300" t="str">
        <f>③職員名簿【年間実績】!BI58</f>
        <v/>
      </c>
      <c r="AC46" s="301" t="str">
        <f>IF(AA46="○",①基本情報【名簿入力前に必須入力】!$E$16,"")</f>
        <v/>
      </c>
      <c r="AD46" s="302" t="str">
        <f>③職員名簿【年間実績】!BZ58</f>
        <v/>
      </c>
      <c r="AE46" s="300" t="str">
        <f>③職員名簿【年間実績】!BJ58</f>
        <v/>
      </c>
      <c r="AF46" s="301" t="str">
        <f>IF(AD46="○",①基本情報【名簿入力前に必須入力】!$E$16,"")</f>
        <v/>
      </c>
      <c r="AG46" s="302" t="str">
        <f>③職員名簿【年間実績】!CA58</f>
        <v/>
      </c>
      <c r="AH46" s="300" t="str">
        <f>③職員名簿【年間実績】!BK58</f>
        <v/>
      </c>
      <c r="AI46" s="301" t="str">
        <f>IF(AG46="○",①基本情報【名簿入力前に必須入力】!$E$16,"")</f>
        <v/>
      </c>
      <c r="AJ46" s="302" t="str">
        <f>③職員名簿【年間実績】!CB58</f>
        <v/>
      </c>
      <c r="AK46" s="300" t="str">
        <f>③職員名簿【年間実績】!BL58</f>
        <v/>
      </c>
      <c r="AL46" s="301" t="str">
        <f>IF(AJ46="○",①基本情報【名簿入力前に必須入力】!$E$16,"")</f>
        <v/>
      </c>
    </row>
    <row r="47" spans="1:38" ht="30" customHeight="1">
      <c r="A47">
        <v>43</v>
      </c>
      <c r="B47" s="123" t="str">
        <f>③職員名簿【年間実績】!BP59</f>
        <v/>
      </c>
      <c r="C47" s="299" t="str">
        <f>③職員名簿【年間実績】!BQ59</f>
        <v/>
      </c>
      <c r="D47" s="300" t="str">
        <f>③職員名簿【年間実績】!BA59</f>
        <v/>
      </c>
      <c r="E47" s="301" t="str">
        <f>IF(C47="○",①基本情報【名簿入力前に必須入力】!$E$16,"")</f>
        <v/>
      </c>
      <c r="F47" s="302" t="str">
        <f>③職員名簿【年間実績】!BR59</f>
        <v/>
      </c>
      <c r="G47" s="300" t="str">
        <f>③職員名簿【年間実績】!BB59</f>
        <v/>
      </c>
      <c r="H47" s="301" t="str">
        <f>IF(F47="○",①基本情報【名簿入力前に必須入力】!$E$16,"")</f>
        <v/>
      </c>
      <c r="I47" s="302" t="str">
        <f>③職員名簿【年間実績】!BS59</f>
        <v/>
      </c>
      <c r="J47" s="300" t="str">
        <f>③職員名簿【年間実績】!BC59</f>
        <v/>
      </c>
      <c r="K47" s="301" t="str">
        <f>IF(I47="○",①基本情報【名簿入力前に必須入力】!$E$16,"")</f>
        <v/>
      </c>
      <c r="L47" s="302" t="str">
        <f>③職員名簿【年間実績】!BT59</f>
        <v/>
      </c>
      <c r="M47" s="300" t="str">
        <f>③職員名簿【年間実績】!BD59</f>
        <v/>
      </c>
      <c r="N47" s="301" t="str">
        <f>IF(L47="○",①基本情報【名簿入力前に必須入力】!$E$16,"")</f>
        <v/>
      </c>
      <c r="O47" s="302" t="str">
        <f>③職員名簿【年間実績】!BU59</f>
        <v/>
      </c>
      <c r="P47" s="300" t="str">
        <f>③職員名簿【年間実績】!BE59</f>
        <v/>
      </c>
      <c r="Q47" s="301" t="str">
        <f>IF(O47="○",①基本情報【名簿入力前に必須入力】!$E$16,"")</f>
        <v/>
      </c>
      <c r="R47" s="302" t="str">
        <f>③職員名簿【年間実績】!BV59</f>
        <v/>
      </c>
      <c r="S47" s="300" t="str">
        <f>③職員名簿【年間実績】!BF59</f>
        <v/>
      </c>
      <c r="T47" s="301" t="str">
        <f>IF(R47="○",①基本情報【名簿入力前に必須入力】!$E$16,"")</f>
        <v/>
      </c>
      <c r="U47" s="302" t="str">
        <f>③職員名簿【年間実績】!BW59</f>
        <v/>
      </c>
      <c r="V47" s="300" t="str">
        <f>③職員名簿【年間実績】!BG59</f>
        <v/>
      </c>
      <c r="W47" s="301" t="str">
        <f>IF(U47="○",①基本情報【名簿入力前に必須入力】!$E$16,"")</f>
        <v/>
      </c>
      <c r="X47" s="302" t="str">
        <f>③職員名簿【年間実績】!BX59</f>
        <v/>
      </c>
      <c r="Y47" s="300" t="str">
        <f>③職員名簿【年間実績】!BH59</f>
        <v/>
      </c>
      <c r="Z47" s="301" t="str">
        <f>IF(X47="○",①基本情報【名簿入力前に必須入力】!$E$16,"")</f>
        <v/>
      </c>
      <c r="AA47" s="302" t="str">
        <f>③職員名簿【年間実績】!BY59</f>
        <v/>
      </c>
      <c r="AB47" s="300" t="str">
        <f>③職員名簿【年間実績】!BI59</f>
        <v/>
      </c>
      <c r="AC47" s="301" t="str">
        <f>IF(AA47="○",①基本情報【名簿入力前に必須入力】!$E$16,"")</f>
        <v/>
      </c>
      <c r="AD47" s="302" t="str">
        <f>③職員名簿【年間実績】!BZ59</f>
        <v/>
      </c>
      <c r="AE47" s="300" t="str">
        <f>③職員名簿【年間実績】!BJ59</f>
        <v/>
      </c>
      <c r="AF47" s="301" t="str">
        <f>IF(AD47="○",①基本情報【名簿入力前に必須入力】!$E$16,"")</f>
        <v/>
      </c>
      <c r="AG47" s="302" t="str">
        <f>③職員名簿【年間実績】!CA59</f>
        <v/>
      </c>
      <c r="AH47" s="300" t="str">
        <f>③職員名簿【年間実績】!BK59</f>
        <v/>
      </c>
      <c r="AI47" s="301" t="str">
        <f>IF(AG47="○",①基本情報【名簿入力前に必須入力】!$E$16,"")</f>
        <v/>
      </c>
      <c r="AJ47" s="302" t="str">
        <f>③職員名簿【年間実績】!CB59</f>
        <v/>
      </c>
      <c r="AK47" s="300" t="str">
        <f>③職員名簿【年間実績】!BL59</f>
        <v/>
      </c>
      <c r="AL47" s="301" t="str">
        <f>IF(AJ47="○",①基本情報【名簿入力前に必須入力】!$E$16,"")</f>
        <v/>
      </c>
    </row>
    <row r="48" spans="1:38" ht="30" customHeight="1">
      <c r="A48">
        <v>44</v>
      </c>
      <c r="B48" s="123" t="str">
        <f>③職員名簿【年間実績】!BP60</f>
        <v/>
      </c>
      <c r="C48" s="299" t="str">
        <f>③職員名簿【年間実績】!BQ60</f>
        <v/>
      </c>
      <c r="D48" s="300" t="str">
        <f>③職員名簿【年間実績】!BA60</f>
        <v/>
      </c>
      <c r="E48" s="301" t="str">
        <f>IF(C48="○",①基本情報【名簿入力前に必須入力】!$E$16,"")</f>
        <v/>
      </c>
      <c r="F48" s="302" t="str">
        <f>③職員名簿【年間実績】!BR60</f>
        <v/>
      </c>
      <c r="G48" s="300" t="str">
        <f>③職員名簿【年間実績】!BB60</f>
        <v/>
      </c>
      <c r="H48" s="301" t="str">
        <f>IF(F48="○",①基本情報【名簿入力前に必須入力】!$E$16,"")</f>
        <v/>
      </c>
      <c r="I48" s="302" t="str">
        <f>③職員名簿【年間実績】!BS60</f>
        <v/>
      </c>
      <c r="J48" s="300" t="str">
        <f>③職員名簿【年間実績】!BC60</f>
        <v/>
      </c>
      <c r="K48" s="301" t="str">
        <f>IF(I48="○",①基本情報【名簿入力前に必須入力】!$E$16,"")</f>
        <v/>
      </c>
      <c r="L48" s="302" t="str">
        <f>③職員名簿【年間実績】!BT60</f>
        <v/>
      </c>
      <c r="M48" s="300" t="str">
        <f>③職員名簿【年間実績】!BD60</f>
        <v/>
      </c>
      <c r="N48" s="301" t="str">
        <f>IF(L48="○",①基本情報【名簿入力前に必須入力】!$E$16,"")</f>
        <v/>
      </c>
      <c r="O48" s="302" t="str">
        <f>③職員名簿【年間実績】!BU60</f>
        <v/>
      </c>
      <c r="P48" s="300" t="str">
        <f>③職員名簿【年間実績】!BE60</f>
        <v/>
      </c>
      <c r="Q48" s="301" t="str">
        <f>IF(O48="○",①基本情報【名簿入力前に必須入力】!$E$16,"")</f>
        <v/>
      </c>
      <c r="R48" s="302" t="str">
        <f>③職員名簿【年間実績】!BV60</f>
        <v/>
      </c>
      <c r="S48" s="300" t="str">
        <f>③職員名簿【年間実績】!BF60</f>
        <v/>
      </c>
      <c r="T48" s="301" t="str">
        <f>IF(R48="○",①基本情報【名簿入力前に必須入力】!$E$16,"")</f>
        <v/>
      </c>
      <c r="U48" s="302" t="str">
        <f>③職員名簿【年間実績】!BW60</f>
        <v/>
      </c>
      <c r="V48" s="300" t="str">
        <f>③職員名簿【年間実績】!BG60</f>
        <v/>
      </c>
      <c r="W48" s="301" t="str">
        <f>IF(U48="○",①基本情報【名簿入力前に必須入力】!$E$16,"")</f>
        <v/>
      </c>
      <c r="X48" s="302" t="str">
        <f>③職員名簿【年間実績】!BX60</f>
        <v/>
      </c>
      <c r="Y48" s="300" t="str">
        <f>③職員名簿【年間実績】!BH60</f>
        <v/>
      </c>
      <c r="Z48" s="301" t="str">
        <f>IF(X48="○",①基本情報【名簿入力前に必須入力】!$E$16,"")</f>
        <v/>
      </c>
      <c r="AA48" s="302" t="str">
        <f>③職員名簿【年間実績】!BY60</f>
        <v/>
      </c>
      <c r="AB48" s="300" t="str">
        <f>③職員名簿【年間実績】!BI60</f>
        <v/>
      </c>
      <c r="AC48" s="301" t="str">
        <f>IF(AA48="○",①基本情報【名簿入力前に必須入力】!$E$16,"")</f>
        <v/>
      </c>
      <c r="AD48" s="302" t="str">
        <f>③職員名簿【年間実績】!BZ60</f>
        <v/>
      </c>
      <c r="AE48" s="300" t="str">
        <f>③職員名簿【年間実績】!BJ60</f>
        <v/>
      </c>
      <c r="AF48" s="301" t="str">
        <f>IF(AD48="○",①基本情報【名簿入力前に必須入力】!$E$16,"")</f>
        <v/>
      </c>
      <c r="AG48" s="302" t="str">
        <f>③職員名簿【年間実績】!CA60</f>
        <v/>
      </c>
      <c r="AH48" s="300" t="str">
        <f>③職員名簿【年間実績】!BK60</f>
        <v/>
      </c>
      <c r="AI48" s="301" t="str">
        <f>IF(AG48="○",①基本情報【名簿入力前に必須入力】!$E$16,"")</f>
        <v/>
      </c>
      <c r="AJ48" s="302" t="str">
        <f>③職員名簿【年間実績】!CB60</f>
        <v/>
      </c>
      <c r="AK48" s="300" t="str">
        <f>③職員名簿【年間実績】!BL60</f>
        <v/>
      </c>
      <c r="AL48" s="301" t="str">
        <f>IF(AJ48="○",①基本情報【名簿入力前に必須入力】!$E$16,"")</f>
        <v/>
      </c>
    </row>
    <row r="49" spans="1:38" ht="30" customHeight="1">
      <c r="A49">
        <v>45</v>
      </c>
      <c r="B49" s="123" t="str">
        <f>③職員名簿【年間実績】!BP61</f>
        <v/>
      </c>
      <c r="C49" s="299" t="str">
        <f>③職員名簿【年間実績】!BQ61</f>
        <v/>
      </c>
      <c r="D49" s="300" t="str">
        <f>③職員名簿【年間実績】!BA61</f>
        <v/>
      </c>
      <c r="E49" s="301" t="str">
        <f>IF(C49="○",①基本情報【名簿入力前に必須入力】!$E$16,"")</f>
        <v/>
      </c>
      <c r="F49" s="302" t="str">
        <f>③職員名簿【年間実績】!BR61</f>
        <v/>
      </c>
      <c r="G49" s="300" t="str">
        <f>③職員名簿【年間実績】!BB61</f>
        <v/>
      </c>
      <c r="H49" s="301" t="str">
        <f>IF(F49="○",①基本情報【名簿入力前に必須入力】!$E$16,"")</f>
        <v/>
      </c>
      <c r="I49" s="302" t="str">
        <f>③職員名簿【年間実績】!BS61</f>
        <v/>
      </c>
      <c r="J49" s="300" t="str">
        <f>③職員名簿【年間実績】!BC61</f>
        <v/>
      </c>
      <c r="K49" s="301" t="str">
        <f>IF(I49="○",①基本情報【名簿入力前に必須入力】!$E$16,"")</f>
        <v/>
      </c>
      <c r="L49" s="302" t="str">
        <f>③職員名簿【年間実績】!BT61</f>
        <v/>
      </c>
      <c r="M49" s="300" t="str">
        <f>③職員名簿【年間実績】!BD61</f>
        <v/>
      </c>
      <c r="N49" s="301" t="str">
        <f>IF(L49="○",①基本情報【名簿入力前に必須入力】!$E$16,"")</f>
        <v/>
      </c>
      <c r="O49" s="302" t="str">
        <f>③職員名簿【年間実績】!BU61</f>
        <v/>
      </c>
      <c r="P49" s="300" t="str">
        <f>③職員名簿【年間実績】!BE61</f>
        <v/>
      </c>
      <c r="Q49" s="301" t="str">
        <f>IF(O49="○",①基本情報【名簿入力前に必須入力】!$E$16,"")</f>
        <v/>
      </c>
      <c r="R49" s="302" t="str">
        <f>③職員名簿【年間実績】!BV61</f>
        <v/>
      </c>
      <c r="S49" s="300" t="str">
        <f>③職員名簿【年間実績】!BF61</f>
        <v/>
      </c>
      <c r="T49" s="301" t="str">
        <f>IF(R49="○",①基本情報【名簿入力前に必須入力】!$E$16,"")</f>
        <v/>
      </c>
      <c r="U49" s="302" t="str">
        <f>③職員名簿【年間実績】!BW61</f>
        <v/>
      </c>
      <c r="V49" s="300" t="str">
        <f>③職員名簿【年間実績】!BG61</f>
        <v/>
      </c>
      <c r="W49" s="301" t="str">
        <f>IF(U49="○",①基本情報【名簿入力前に必須入力】!$E$16,"")</f>
        <v/>
      </c>
      <c r="X49" s="302" t="str">
        <f>③職員名簿【年間実績】!BX61</f>
        <v/>
      </c>
      <c r="Y49" s="300" t="str">
        <f>③職員名簿【年間実績】!BH61</f>
        <v/>
      </c>
      <c r="Z49" s="301" t="str">
        <f>IF(X49="○",①基本情報【名簿入力前に必須入力】!$E$16,"")</f>
        <v/>
      </c>
      <c r="AA49" s="302" t="str">
        <f>③職員名簿【年間実績】!BY61</f>
        <v/>
      </c>
      <c r="AB49" s="300" t="str">
        <f>③職員名簿【年間実績】!BI61</f>
        <v/>
      </c>
      <c r="AC49" s="301" t="str">
        <f>IF(AA49="○",①基本情報【名簿入力前に必須入力】!$E$16,"")</f>
        <v/>
      </c>
      <c r="AD49" s="302" t="str">
        <f>③職員名簿【年間実績】!BZ61</f>
        <v/>
      </c>
      <c r="AE49" s="300" t="str">
        <f>③職員名簿【年間実績】!BJ61</f>
        <v/>
      </c>
      <c r="AF49" s="301" t="str">
        <f>IF(AD49="○",①基本情報【名簿入力前に必須入力】!$E$16,"")</f>
        <v/>
      </c>
      <c r="AG49" s="302" t="str">
        <f>③職員名簿【年間実績】!CA61</f>
        <v/>
      </c>
      <c r="AH49" s="300" t="str">
        <f>③職員名簿【年間実績】!BK61</f>
        <v/>
      </c>
      <c r="AI49" s="301" t="str">
        <f>IF(AG49="○",①基本情報【名簿入力前に必須入力】!$E$16,"")</f>
        <v/>
      </c>
      <c r="AJ49" s="302" t="str">
        <f>③職員名簿【年間実績】!CB61</f>
        <v/>
      </c>
      <c r="AK49" s="300" t="str">
        <f>③職員名簿【年間実績】!BL61</f>
        <v/>
      </c>
      <c r="AL49" s="301" t="str">
        <f>IF(AJ49="○",①基本情報【名簿入力前に必須入力】!$E$16,"")</f>
        <v/>
      </c>
    </row>
    <row r="50" spans="1:38" ht="30" customHeight="1">
      <c r="A50">
        <v>46</v>
      </c>
      <c r="B50" s="123" t="str">
        <f>③職員名簿【年間実績】!BP62</f>
        <v/>
      </c>
      <c r="C50" s="299" t="str">
        <f>③職員名簿【年間実績】!BQ62</f>
        <v/>
      </c>
      <c r="D50" s="300" t="str">
        <f>③職員名簿【年間実績】!BA62</f>
        <v/>
      </c>
      <c r="E50" s="301" t="str">
        <f>IF(C50="○",①基本情報【名簿入力前に必須入力】!$E$16,"")</f>
        <v/>
      </c>
      <c r="F50" s="302" t="str">
        <f>③職員名簿【年間実績】!BR62</f>
        <v/>
      </c>
      <c r="G50" s="300" t="str">
        <f>③職員名簿【年間実績】!BB62</f>
        <v/>
      </c>
      <c r="H50" s="301" t="str">
        <f>IF(F50="○",①基本情報【名簿入力前に必須入力】!$E$16,"")</f>
        <v/>
      </c>
      <c r="I50" s="302" t="str">
        <f>③職員名簿【年間実績】!BS62</f>
        <v/>
      </c>
      <c r="J50" s="300" t="str">
        <f>③職員名簿【年間実績】!BC62</f>
        <v/>
      </c>
      <c r="K50" s="301" t="str">
        <f>IF(I50="○",①基本情報【名簿入力前に必須入力】!$E$16,"")</f>
        <v/>
      </c>
      <c r="L50" s="302" t="str">
        <f>③職員名簿【年間実績】!BT62</f>
        <v/>
      </c>
      <c r="M50" s="300" t="str">
        <f>③職員名簿【年間実績】!BD62</f>
        <v/>
      </c>
      <c r="N50" s="301" t="str">
        <f>IF(L50="○",①基本情報【名簿入力前に必須入力】!$E$16,"")</f>
        <v/>
      </c>
      <c r="O50" s="302" t="str">
        <f>③職員名簿【年間実績】!BU62</f>
        <v/>
      </c>
      <c r="P50" s="300" t="str">
        <f>③職員名簿【年間実績】!BE62</f>
        <v/>
      </c>
      <c r="Q50" s="301" t="str">
        <f>IF(O50="○",①基本情報【名簿入力前に必須入力】!$E$16,"")</f>
        <v/>
      </c>
      <c r="R50" s="302" t="str">
        <f>③職員名簿【年間実績】!BV62</f>
        <v/>
      </c>
      <c r="S50" s="300" t="str">
        <f>③職員名簿【年間実績】!BF62</f>
        <v/>
      </c>
      <c r="T50" s="301" t="str">
        <f>IF(R50="○",①基本情報【名簿入力前に必須入力】!$E$16,"")</f>
        <v/>
      </c>
      <c r="U50" s="302" t="str">
        <f>③職員名簿【年間実績】!BW62</f>
        <v/>
      </c>
      <c r="V50" s="300" t="str">
        <f>③職員名簿【年間実績】!BG62</f>
        <v/>
      </c>
      <c r="W50" s="301" t="str">
        <f>IF(U50="○",①基本情報【名簿入力前に必須入力】!$E$16,"")</f>
        <v/>
      </c>
      <c r="X50" s="302" t="str">
        <f>③職員名簿【年間実績】!BX62</f>
        <v/>
      </c>
      <c r="Y50" s="300" t="str">
        <f>③職員名簿【年間実績】!BH62</f>
        <v/>
      </c>
      <c r="Z50" s="301" t="str">
        <f>IF(X50="○",①基本情報【名簿入力前に必須入力】!$E$16,"")</f>
        <v/>
      </c>
      <c r="AA50" s="302" t="str">
        <f>③職員名簿【年間実績】!BY62</f>
        <v/>
      </c>
      <c r="AB50" s="300" t="str">
        <f>③職員名簿【年間実績】!BI62</f>
        <v/>
      </c>
      <c r="AC50" s="301" t="str">
        <f>IF(AA50="○",①基本情報【名簿入力前に必須入力】!$E$16,"")</f>
        <v/>
      </c>
      <c r="AD50" s="302" t="str">
        <f>③職員名簿【年間実績】!BZ62</f>
        <v/>
      </c>
      <c r="AE50" s="300" t="str">
        <f>③職員名簿【年間実績】!BJ62</f>
        <v/>
      </c>
      <c r="AF50" s="301" t="str">
        <f>IF(AD50="○",①基本情報【名簿入力前に必須入力】!$E$16,"")</f>
        <v/>
      </c>
      <c r="AG50" s="302" t="str">
        <f>③職員名簿【年間実績】!CA62</f>
        <v/>
      </c>
      <c r="AH50" s="300" t="str">
        <f>③職員名簿【年間実績】!BK62</f>
        <v/>
      </c>
      <c r="AI50" s="301" t="str">
        <f>IF(AG50="○",①基本情報【名簿入力前に必須入力】!$E$16,"")</f>
        <v/>
      </c>
      <c r="AJ50" s="302" t="str">
        <f>③職員名簿【年間実績】!CB62</f>
        <v/>
      </c>
      <c r="AK50" s="300" t="str">
        <f>③職員名簿【年間実績】!BL62</f>
        <v/>
      </c>
      <c r="AL50" s="301" t="str">
        <f>IF(AJ50="○",①基本情報【名簿入力前に必須入力】!$E$16,"")</f>
        <v/>
      </c>
    </row>
    <row r="51" spans="1:38" ht="30" customHeight="1">
      <c r="A51">
        <v>47</v>
      </c>
      <c r="B51" s="123" t="str">
        <f>③職員名簿【年間実績】!BP63</f>
        <v/>
      </c>
      <c r="C51" s="299" t="str">
        <f>③職員名簿【年間実績】!BQ63</f>
        <v/>
      </c>
      <c r="D51" s="300" t="str">
        <f>③職員名簿【年間実績】!BA63</f>
        <v/>
      </c>
      <c r="E51" s="301" t="str">
        <f>IF(C51="○",①基本情報【名簿入力前に必須入力】!$E$16,"")</f>
        <v/>
      </c>
      <c r="F51" s="302" t="str">
        <f>③職員名簿【年間実績】!BR63</f>
        <v/>
      </c>
      <c r="G51" s="300" t="str">
        <f>③職員名簿【年間実績】!BB63</f>
        <v/>
      </c>
      <c r="H51" s="301" t="str">
        <f>IF(F51="○",①基本情報【名簿入力前に必須入力】!$E$16,"")</f>
        <v/>
      </c>
      <c r="I51" s="302" t="str">
        <f>③職員名簿【年間実績】!BS63</f>
        <v/>
      </c>
      <c r="J51" s="300" t="str">
        <f>③職員名簿【年間実績】!BC63</f>
        <v/>
      </c>
      <c r="K51" s="301" t="str">
        <f>IF(I51="○",①基本情報【名簿入力前に必須入力】!$E$16,"")</f>
        <v/>
      </c>
      <c r="L51" s="302" t="str">
        <f>③職員名簿【年間実績】!BT63</f>
        <v/>
      </c>
      <c r="M51" s="300" t="str">
        <f>③職員名簿【年間実績】!BD63</f>
        <v/>
      </c>
      <c r="N51" s="301" t="str">
        <f>IF(L51="○",①基本情報【名簿入力前に必須入力】!$E$16,"")</f>
        <v/>
      </c>
      <c r="O51" s="302" t="str">
        <f>③職員名簿【年間実績】!BU63</f>
        <v/>
      </c>
      <c r="P51" s="300" t="str">
        <f>③職員名簿【年間実績】!BE63</f>
        <v/>
      </c>
      <c r="Q51" s="301" t="str">
        <f>IF(O51="○",①基本情報【名簿入力前に必須入力】!$E$16,"")</f>
        <v/>
      </c>
      <c r="R51" s="302" t="str">
        <f>③職員名簿【年間実績】!BV63</f>
        <v/>
      </c>
      <c r="S51" s="300" t="str">
        <f>③職員名簿【年間実績】!BF63</f>
        <v/>
      </c>
      <c r="T51" s="301" t="str">
        <f>IF(R51="○",①基本情報【名簿入力前に必須入力】!$E$16,"")</f>
        <v/>
      </c>
      <c r="U51" s="302" t="str">
        <f>③職員名簿【年間実績】!BW63</f>
        <v/>
      </c>
      <c r="V51" s="300" t="str">
        <f>③職員名簿【年間実績】!BG63</f>
        <v/>
      </c>
      <c r="W51" s="301" t="str">
        <f>IF(U51="○",①基本情報【名簿入力前に必須入力】!$E$16,"")</f>
        <v/>
      </c>
      <c r="X51" s="302" t="str">
        <f>③職員名簿【年間実績】!BX63</f>
        <v/>
      </c>
      <c r="Y51" s="300" t="str">
        <f>③職員名簿【年間実績】!BH63</f>
        <v/>
      </c>
      <c r="Z51" s="301" t="str">
        <f>IF(X51="○",①基本情報【名簿入力前に必須入力】!$E$16,"")</f>
        <v/>
      </c>
      <c r="AA51" s="302" t="str">
        <f>③職員名簿【年間実績】!BY63</f>
        <v/>
      </c>
      <c r="AB51" s="300" t="str">
        <f>③職員名簿【年間実績】!BI63</f>
        <v/>
      </c>
      <c r="AC51" s="301" t="str">
        <f>IF(AA51="○",①基本情報【名簿入力前に必須入力】!$E$16,"")</f>
        <v/>
      </c>
      <c r="AD51" s="302" t="str">
        <f>③職員名簿【年間実績】!BZ63</f>
        <v/>
      </c>
      <c r="AE51" s="300" t="str">
        <f>③職員名簿【年間実績】!BJ63</f>
        <v/>
      </c>
      <c r="AF51" s="301" t="str">
        <f>IF(AD51="○",①基本情報【名簿入力前に必須入力】!$E$16,"")</f>
        <v/>
      </c>
      <c r="AG51" s="302" t="str">
        <f>③職員名簿【年間実績】!CA63</f>
        <v/>
      </c>
      <c r="AH51" s="300" t="str">
        <f>③職員名簿【年間実績】!BK63</f>
        <v/>
      </c>
      <c r="AI51" s="301" t="str">
        <f>IF(AG51="○",①基本情報【名簿入力前に必須入力】!$E$16,"")</f>
        <v/>
      </c>
      <c r="AJ51" s="302" t="str">
        <f>③職員名簿【年間実績】!CB63</f>
        <v/>
      </c>
      <c r="AK51" s="300" t="str">
        <f>③職員名簿【年間実績】!BL63</f>
        <v/>
      </c>
      <c r="AL51" s="301" t="str">
        <f>IF(AJ51="○",①基本情報【名簿入力前に必須入力】!$E$16,"")</f>
        <v/>
      </c>
    </row>
    <row r="52" spans="1:38" ht="30" customHeight="1">
      <c r="A52">
        <v>48</v>
      </c>
      <c r="B52" s="123" t="str">
        <f>③職員名簿【年間実績】!BP64</f>
        <v/>
      </c>
      <c r="C52" s="299" t="str">
        <f>③職員名簿【年間実績】!BQ64</f>
        <v/>
      </c>
      <c r="D52" s="300" t="str">
        <f>③職員名簿【年間実績】!BA64</f>
        <v/>
      </c>
      <c r="E52" s="301" t="str">
        <f>IF(C52="○",①基本情報【名簿入力前に必須入力】!$E$16,"")</f>
        <v/>
      </c>
      <c r="F52" s="302" t="str">
        <f>③職員名簿【年間実績】!BR64</f>
        <v/>
      </c>
      <c r="G52" s="300" t="str">
        <f>③職員名簿【年間実績】!BB64</f>
        <v/>
      </c>
      <c r="H52" s="301" t="str">
        <f>IF(F52="○",①基本情報【名簿入力前に必須入力】!$E$16,"")</f>
        <v/>
      </c>
      <c r="I52" s="302" t="str">
        <f>③職員名簿【年間実績】!BS64</f>
        <v/>
      </c>
      <c r="J52" s="300" t="str">
        <f>③職員名簿【年間実績】!BC64</f>
        <v/>
      </c>
      <c r="K52" s="301" t="str">
        <f>IF(I52="○",①基本情報【名簿入力前に必須入力】!$E$16,"")</f>
        <v/>
      </c>
      <c r="L52" s="302" t="str">
        <f>③職員名簿【年間実績】!BT64</f>
        <v/>
      </c>
      <c r="M52" s="300" t="str">
        <f>③職員名簿【年間実績】!BD64</f>
        <v/>
      </c>
      <c r="N52" s="301" t="str">
        <f>IF(L52="○",①基本情報【名簿入力前に必須入力】!$E$16,"")</f>
        <v/>
      </c>
      <c r="O52" s="302" t="str">
        <f>③職員名簿【年間実績】!BU64</f>
        <v/>
      </c>
      <c r="P52" s="300" t="str">
        <f>③職員名簿【年間実績】!BE64</f>
        <v/>
      </c>
      <c r="Q52" s="301" t="str">
        <f>IF(O52="○",①基本情報【名簿入力前に必須入力】!$E$16,"")</f>
        <v/>
      </c>
      <c r="R52" s="302" t="str">
        <f>③職員名簿【年間実績】!BV64</f>
        <v/>
      </c>
      <c r="S52" s="300" t="str">
        <f>③職員名簿【年間実績】!BF64</f>
        <v/>
      </c>
      <c r="T52" s="301" t="str">
        <f>IF(R52="○",①基本情報【名簿入力前に必須入力】!$E$16,"")</f>
        <v/>
      </c>
      <c r="U52" s="302" t="str">
        <f>③職員名簿【年間実績】!BW64</f>
        <v/>
      </c>
      <c r="V52" s="300" t="str">
        <f>③職員名簿【年間実績】!BG64</f>
        <v/>
      </c>
      <c r="W52" s="301" t="str">
        <f>IF(U52="○",①基本情報【名簿入力前に必須入力】!$E$16,"")</f>
        <v/>
      </c>
      <c r="X52" s="302" t="str">
        <f>③職員名簿【年間実績】!BX64</f>
        <v/>
      </c>
      <c r="Y52" s="300" t="str">
        <f>③職員名簿【年間実績】!BH64</f>
        <v/>
      </c>
      <c r="Z52" s="301" t="str">
        <f>IF(X52="○",①基本情報【名簿入力前に必須入力】!$E$16,"")</f>
        <v/>
      </c>
      <c r="AA52" s="302" t="str">
        <f>③職員名簿【年間実績】!BY64</f>
        <v/>
      </c>
      <c r="AB52" s="300" t="str">
        <f>③職員名簿【年間実績】!BI64</f>
        <v/>
      </c>
      <c r="AC52" s="301" t="str">
        <f>IF(AA52="○",①基本情報【名簿入力前に必須入力】!$E$16,"")</f>
        <v/>
      </c>
      <c r="AD52" s="302" t="str">
        <f>③職員名簿【年間実績】!BZ64</f>
        <v/>
      </c>
      <c r="AE52" s="300" t="str">
        <f>③職員名簿【年間実績】!BJ64</f>
        <v/>
      </c>
      <c r="AF52" s="301" t="str">
        <f>IF(AD52="○",①基本情報【名簿入力前に必須入力】!$E$16,"")</f>
        <v/>
      </c>
      <c r="AG52" s="302" t="str">
        <f>③職員名簿【年間実績】!CA64</f>
        <v/>
      </c>
      <c r="AH52" s="300" t="str">
        <f>③職員名簿【年間実績】!BK64</f>
        <v/>
      </c>
      <c r="AI52" s="301" t="str">
        <f>IF(AG52="○",①基本情報【名簿入力前に必須入力】!$E$16,"")</f>
        <v/>
      </c>
      <c r="AJ52" s="302" t="str">
        <f>③職員名簿【年間実績】!CB64</f>
        <v/>
      </c>
      <c r="AK52" s="300" t="str">
        <f>③職員名簿【年間実績】!BL64</f>
        <v/>
      </c>
      <c r="AL52" s="301" t="str">
        <f>IF(AJ52="○",①基本情報【名簿入力前に必須入力】!$E$16,"")</f>
        <v/>
      </c>
    </row>
    <row r="53" spans="1:38" ht="30" customHeight="1">
      <c r="A53">
        <v>49</v>
      </c>
      <c r="B53" s="123" t="str">
        <f>③職員名簿【年間実績】!BP65</f>
        <v/>
      </c>
      <c r="C53" s="299" t="str">
        <f>③職員名簿【年間実績】!BQ65</f>
        <v/>
      </c>
      <c r="D53" s="300" t="str">
        <f>③職員名簿【年間実績】!BA65</f>
        <v/>
      </c>
      <c r="E53" s="301" t="str">
        <f>IF(C53="○",①基本情報【名簿入力前に必須入力】!$E$16,"")</f>
        <v/>
      </c>
      <c r="F53" s="302" t="str">
        <f>③職員名簿【年間実績】!BR65</f>
        <v/>
      </c>
      <c r="G53" s="300" t="str">
        <f>③職員名簿【年間実績】!BB65</f>
        <v/>
      </c>
      <c r="H53" s="301" t="str">
        <f>IF(F53="○",①基本情報【名簿入力前に必須入力】!$E$16,"")</f>
        <v/>
      </c>
      <c r="I53" s="302" t="str">
        <f>③職員名簿【年間実績】!BS65</f>
        <v/>
      </c>
      <c r="J53" s="300" t="str">
        <f>③職員名簿【年間実績】!BC65</f>
        <v/>
      </c>
      <c r="K53" s="301" t="str">
        <f>IF(I53="○",①基本情報【名簿入力前に必須入力】!$E$16,"")</f>
        <v/>
      </c>
      <c r="L53" s="302" t="str">
        <f>③職員名簿【年間実績】!BT65</f>
        <v/>
      </c>
      <c r="M53" s="300" t="str">
        <f>③職員名簿【年間実績】!BD65</f>
        <v/>
      </c>
      <c r="N53" s="301" t="str">
        <f>IF(L53="○",①基本情報【名簿入力前に必須入力】!$E$16,"")</f>
        <v/>
      </c>
      <c r="O53" s="302" t="str">
        <f>③職員名簿【年間実績】!BU65</f>
        <v/>
      </c>
      <c r="P53" s="300" t="str">
        <f>③職員名簿【年間実績】!BE65</f>
        <v/>
      </c>
      <c r="Q53" s="301" t="str">
        <f>IF(O53="○",①基本情報【名簿入力前に必須入力】!$E$16,"")</f>
        <v/>
      </c>
      <c r="R53" s="302" t="str">
        <f>③職員名簿【年間実績】!BV65</f>
        <v/>
      </c>
      <c r="S53" s="300" t="str">
        <f>③職員名簿【年間実績】!BF65</f>
        <v/>
      </c>
      <c r="T53" s="301" t="str">
        <f>IF(R53="○",①基本情報【名簿入力前に必須入力】!$E$16,"")</f>
        <v/>
      </c>
      <c r="U53" s="302" t="str">
        <f>③職員名簿【年間実績】!BW65</f>
        <v/>
      </c>
      <c r="V53" s="300" t="str">
        <f>③職員名簿【年間実績】!BG65</f>
        <v/>
      </c>
      <c r="W53" s="301" t="str">
        <f>IF(U53="○",①基本情報【名簿入力前に必須入力】!$E$16,"")</f>
        <v/>
      </c>
      <c r="X53" s="302" t="str">
        <f>③職員名簿【年間実績】!BX65</f>
        <v/>
      </c>
      <c r="Y53" s="300" t="str">
        <f>③職員名簿【年間実績】!BH65</f>
        <v/>
      </c>
      <c r="Z53" s="301" t="str">
        <f>IF(X53="○",①基本情報【名簿入力前に必須入力】!$E$16,"")</f>
        <v/>
      </c>
      <c r="AA53" s="302" t="str">
        <f>③職員名簿【年間実績】!BY65</f>
        <v/>
      </c>
      <c r="AB53" s="300" t="str">
        <f>③職員名簿【年間実績】!BI65</f>
        <v/>
      </c>
      <c r="AC53" s="301" t="str">
        <f>IF(AA53="○",①基本情報【名簿入力前に必須入力】!$E$16,"")</f>
        <v/>
      </c>
      <c r="AD53" s="302" t="str">
        <f>③職員名簿【年間実績】!BZ65</f>
        <v/>
      </c>
      <c r="AE53" s="300" t="str">
        <f>③職員名簿【年間実績】!BJ65</f>
        <v/>
      </c>
      <c r="AF53" s="301" t="str">
        <f>IF(AD53="○",①基本情報【名簿入力前に必須入力】!$E$16,"")</f>
        <v/>
      </c>
      <c r="AG53" s="302" t="str">
        <f>③職員名簿【年間実績】!CA65</f>
        <v/>
      </c>
      <c r="AH53" s="300" t="str">
        <f>③職員名簿【年間実績】!BK65</f>
        <v/>
      </c>
      <c r="AI53" s="301" t="str">
        <f>IF(AG53="○",①基本情報【名簿入力前に必須入力】!$E$16,"")</f>
        <v/>
      </c>
      <c r="AJ53" s="302" t="str">
        <f>③職員名簿【年間実績】!CB65</f>
        <v/>
      </c>
      <c r="AK53" s="300" t="str">
        <f>③職員名簿【年間実績】!BL65</f>
        <v/>
      </c>
      <c r="AL53" s="301" t="str">
        <f>IF(AJ53="○",①基本情報【名簿入力前に必須入力】!$E$16,"")</f>
        <v/>
      </c>
    </row>
    <row r="54" spans="1:38" ht="30" customHeight="1">
      <c r="A54">
        <v>50</v>
      </c>
      <c r="B54" s="123" t="str">
        <f>③職員名簿【年間実績】!BP66</f>
        <v/>
      </c>
      <c r="C54" s="299" t="str">
        <f>③職員名簿【年間実績】!BQ66</f>
        <v/>
      </c>
      <c r="D54" s="300" t="str">
        <f>③職員名簿【年間実績】!BA66</f>
        <v/>
      </c>
      <c r="E54" s="301" t="str">
        <f>IF(C54="○",①基本情報【名簿入力前に必須入力】!$E$16,"")</f>
        <v/>
      </c>
      <c r="F54" s="302" t="str">
        <f>③職員名簿【年間実績】!BR66</f>
        <v/>
      </c>
      <c r="G54" s="300" t="str">
        <f>③職員名簿【年間実績】!BB66</f>
        <v/>
      </c>
      <c r="H54" s="301" t="str">
        <f>IF(F54="○",①基本情報【名簿入力前に必須入力】!$E$16,"")</f>
        <v/>
      </c>
      <c r="I54" s="302" t="str">
        <f>③職員名簿【年間実績】!BS66</f>
        <v/>
      </c>
      <c r="J54" s="300" t="str">
        <f>③職員名簿【年間実績】!BC66</f>
        <v/>
      </c>
      <c r="K54" s="301" t="str">
        <f>IF(I54="○",①基本情報【名簿入力前に必須入力】!$E$16,"")</f>
        <v/>
      </c>
      <c r="L54" s="302" t="str">
        <f>③職員名簿【年間実績】!BT66</f>
        <v/>
      </c>
      <c r="M54" s="300" t="str">
        <f>③職員名簿【年間実績】!BD66</f>
        <v/>
      </c>
      <c r="N54" s="301" t="str">
        <f>IF(L54="○",①基本情報【名簿入力前に必須入力】!$E$16,"")</f>
        <v/>
      </c>
      <c r="O54" s="302" t="str">
        <f>③職員名簿【年間実績】!BU66</f>
        <v/>
      </c>
      <c r="P54" s="300" t="str">
        <f>③職員名簿【年間実績】!BE66</f>
        <v/>
      </c>
      <c r="Q54" s="301" t="str">
        <f>IF(O54="○",①基本情報【名簿入力前に必須入力】!$E$16,"")</f>
        <v/>
      </c>
      <c r="R54" s="302" t="str">
        <f>③職員名簿【年間実績】!BV66</f>
        <v/>
      </c>
      <c r="S54" s="300" t="str">
        <f>③職員名簿【年間実績】!BF66</f>
        <v/>
      </c>
      <c r="T54" s="301" t="str">
        <f>IF(R54="○",①基本情報【名簿入力前に必須入力】!$E$16,"")</f>
        <v/>
      </c>
      <c r="U54" s="302" t="str">
        <f>③職員名簿【年間実績】!BW66</f>
        <v/>
      </c>
      <c r="V54" s="300" t="str">
        <f>③職員名簿【年間実績】!BG66</f>
        <v/>
      </c>
      <c r="W54" s="301" t="str">
        <f>IF(U54="○",①基本情報【名簿入力前に必須入力】!$E$16,"")</f>
        <v/>
      </c>
      <c r="X54" s="302" t="str">
        <f>③職員名簿【年間実績】!BX66</f>
        <v/>
      </c>
      <c r="Y54" s="300" t="str">
        <f>③職員名簿【年間実績】!BH66</f>
        <v/>
      </c>
      <c r="Z54" s="301" t="str">
        <f>IF(X54="○",①基本情報【名簿入力前に必須入力】!$E$16,"")</f>
        <v/>
      </c>
      <c r="AA54" s="302" t="str">
        <f>③職員名簿【年間実績】!BY66</f>
        <v/>
      </c>
      <c r="AB54" s="300" t="str">
        <f>③職員名簿【年間実績】!BI66</f>
        <v/>
      </c>
      <c r="AC54" s="301" t="str">
        <f>IF(AA54="○",①基本情報【名簿入力前に必須入力】!$E$16,"")</f>
        <v/>
      </c>
      <c r="AD54" s="302" t="str">
        <f>③職員名簿【年間実績】!BZ66</f>
        <v/>
      </c>
      <c r="AE54" s="300" t="str">
        <f>③職員名簿【年間実績】!BJ66</f>
        <v/>
      </c>
      <c r="AF54" s="301" t="str">
        <f>IF(AD54="○",①基本情報【名簿入力前に必須入力】!$E$16,"")</f>
        <v/>
      </c>
      <c r="AG54" s="302" t="str">
        <f>③職員名簿【年間実績】!CA66</f>
        <v/>
      </c>
      <c r="AH54" s="300" t="str">
        <f>③職員名簿【年間実績】!BK66</f>
        <v/>
      </c>
      <c r="AI54" s="301" t="str">
        <f>IF(AG54="○",①基本情報【名簿入力前に必須入力】!$E$16,"")</f>
        <v/>
      </c>
      <c r="AJ54" s="302" t="str">
        <f>③職員名簿【年間実績】!CB66</f>
        <v/>
      </c>
      <c r="AK54" s="300" t="str">
        <f>③職員名簿【年間実績】!BL66</f>
        <v/>
      </c>
      <c r="AL54" s="301" t="str">
        <f>IF(AJ54="○",①基本情報【名簿入力前に必須入力】!$E$16,"")</f>
        <v/>
      </c>
    </row>
    <row r="55" spans="1:38" ht="30" customHeight="1">
      <c r="A55">
        <v>51</v>
      </c>
      <c r="B55" s="123" t="str">
        <f>③職員名簿【年間実績】!BP67</f>
        <v/>
      </c>
      <c r="C55" s="299" t="str">
        <f>③職員名簿【年間実績】!BQ67</f>
        <v/>
      </c>
      <c r="D55" s="300" t="str">
        <f>③職員名簿【年間実績】!BA67</f>
        <v/>
      </c>
      <c r="E55" s="301" t="str">
        <f>IF(C55="○",①基本情報【名簿入力前に必須入力】!$E$16,"")</f>
        <v/>
      </c>
      <c r="F55" s="302" t="str">
        <f>③職員名簿【年間実績】!BR67</f>
        <v/>
      </c>
      <c r="G55" s="300" t="str">
        <f>③職員名簿【年間実績】!BB67</f>
        <v/>
      </c>
      <c r="H55" s="301" t="str">
        <f>IF(F55="○",①基本情報【名簿入力前に必須入力】!$E$16,"")</f>
        <v/>
      </c>
      <c r="I55" s="302" t="str">
        <f>③職員名簿【年間実績】!BS67</f>
        <v/>
      </c>
      <c r="J55" s="300" t="str">
        <f>③職員名簿【年間実績】!BC67</f>
        <v/>
      </c>
      <c r="K55" s="301" t="str">
        <f>IF(I55="○",①基本情報【名簿入力前に必須入力】!$E$16,"")</f>
        <v/>
      </c>
      <c r="L55" s="302" t="str">
        <f>③職員名簿【年間実績】!BT67</f>
        <v/>
      </c>
      <c r="M55" s="300" t="str">
        <f>③職員名簿【年間実績】!BD67</f>
        <v/>
      </c>
      <c r="N55" s="301" t="str">
        <f>IF(L55="○",①基本情報【名簿入力前に必須入力】!$E$16,"")</f>
        <v/>
      </c>
      <c r="O55" s="302" t="str">
        <f>③職員名簿【年間実績】!BU67</f>
        <v/>
      </c>
      <c r="P55" s="300" t="str">
        <f>③職員名簿【年間実績】!BE67</f>
        <v/>
      </c>
      <c r="Q55" s="301" t="str">
        <f>IF(O55="○",①基本情報【名簿入力前に必須入力】!$E$16,"")</f>
        <v/>
      </c>
      <c r="R55" s="302" t="str">
        <f>③職員名簿【年間実績】!BV67</f>
        <v/>
      </c>
      <c r="S55" s="300" t="str">
        <f>③職員名簿【年間実績】!BF67</f>
        <v/>
      </c>
      <c r="T55" s="301" t="str">
        <f>IF(R55="○",①基本情報【名簿入力前に必須入力】!$E$16,"")</f>
        <v/>
      </c>
      <c r="U55" s="302" t="str">
        <f>③職員名簿【年間実績】!BW67</f>
        <v/>
      </c>
      <c r="V55" s="300" t="str">
        <f>③職員名簿【年間実績】!BG67</f>
        <v/>
      </c>
      <c r="W55" s="301" t="str">
        <f>IF(U55="○",①基本情報【名簿入力前に必須入力】!$E$16,"")</f>
        <v/>
      </c>
      <c r="X55" s="302" t="str">
        <f>③職員名簿【年間実績】!BX67</f>
        <v/>
      </c>
      <c r="Y55" s="300" t="str">
        <f>③職員名簿【年間実績】!BH67</f>
        <v/>
      </c>
      <c r="Z55" s="301" t="str">
        <f>IF(X55="○",①基本情報【名簿入力前に必須入力】!$E$16,"")</f>
        <v/>
      </c>
      <c r="AA55" s="302" t="str">
        <f>③職員名簿【年間実績】!BY67</f>
        <v/>
      </c>
      <c r="AB55" s="300" t="str">
        <f>③職員名簿【年間実績】!BI67</f>
        <v/>
      </c>
      <c r="AC55" s="301" t="str">
        <f>IF(AA55="○",①基本情報【名簿入力前に必須入力】!$E$16,"")</f>
        <v/>
      </c>
      <c r="AD55" s="302" t="str">
        <f>③職員名簿【年間実績】!BZ67</f>
        <v/>
      </c>
      <c r="AE55" s="300" t="str">
        <f>③職員名簿【年間実績】!BJ67</f>
        <v/>
      </c>
      <c r="AF55" s="301" t="str">
        <f>IF(AD55="○",①基本情報【名簿入力前に必須入力】!$E$16,"")</f>
        <v/>
      </c>
      <c r="AG55" s="302" t="str">
        <f>③職員名簿【年間実績】!CA67</f>
        <v/>
      </c>
      <c r="AH55" s="300" t="str">
        <f>③職員名簿【年間実績】!BK67</f>
        <v/>
      </c>
      <c r="AI55" s="301" t="str">
        <f>IF(AG55="○",①基本情報【名簿入力前に必須入力】!$E$16,"")</f>
        <v/>
      </c>
      <c r="AJ55" s="302" t="str">
        <f>③職員名簿【年間実績】!CB67</f>
        <v/>
      </c>
      <c r="AK55" s="300" t="str">
        <f>③職員名簿【年間実績】!BL67</f>
        <v/>
      </c>
      <c r="AL55" s="301" t="str">
        <f>IF(AJ55="○",①基本情報【名簿入力前に必須入力】!$E$16,"")</f>
        <v/>
      </c>
    </row>
    <row r="56" spans="1:38" ht="30" customHeight="1">
      <c r="A56">
        <v>52</v>
      </c>
      <c r="B56" s="123" t="str">
        <f>③職員名簿【年間実績】!BP68</f>
        <v/>
      </c>
      <c r="C56" s="299" t="str">
        <f>③職員名簿【年間実績】!BQ68</f>
        <v/>
      </c>
      <c r="D56" s="300" t="str">
        <f>③職員名簿【年間実績】!BA68</f>
        <v/>
      </c>
      <c r="E56" s="301" t="str">
        <f>IF(C56="○",①基本情報【名簿入力前に必須入力】!$E$16,"")</f>
        <v/>
      </c>
      <c r="F56" s="302" t="str">
        <f>③職員名簿【年間実績】!BR68</f>
        <v/>
      </c>
      <c r="G56" s="300" t="str">
        <f>③職員名簿【年間実績】!BB68</f>
        <v/>
      </c>
      <c r="H56" s="301" t="str">
        <f>IF(F56="○",①基本情報【名簿入力前に必須入力】!$E$16,"")</f>
        <v/>
      </c>
      <c r="I56" s="302" t="str">
        <f>③職員名簿【年間実績】!BS68</f>
        <v/>
      </c>
      <c r="J56" s="300" t="str">
        <f>③職員名簿【年間実績】!BC68</f>
        <v/>
      </c>
      <c r="K56" s="301" t="str">
        <f>IF(I56="○",①基本情報【名簿入力前に必須入力】!$E$16,"")</f>
        <v/>
      </c>
      <c r="L56" s="302" t="str">
        <f>③職員名簿【年間実績】!BT68</f>
        <v/>
      </c>
      <c r="M56" s="300" t="str">
        <f>③職員名簿【年間実績】!BD68</f>
        <v/>
      </c>
      <c r="N56" s="301" t="str">
        <f>IF(L56="○",①基本情報【名簿入力前に必須入力】!$E$16,"")</f>
        <v/>
      </c>
      <c r="O56" s="302" t="str">
        <f>③職員名簿【年間実績】!BU68</f>
        <v/>
      </c>
      <c r="P56" s="300" t="str">
        <f>③職員名簿【年間実績】!BE68</f>
        <v/>
      </c>
      <c r="Q56" s="301" t="str">
        <f>IF(O56="○",①基本情報【名簿入力前に必須入力】!$E$16,"")</f>
        <v/>
      </c>
      <c r="R56" s="302" t="str">
        <f>③職員名簿【年間実績】!BV68</f>
        <v/>
      </c>
      <c r="S56" s="300" t="str">
        <f>③職員名簿【年間実績】!BF68</f>
        <v/>
      </c>
      <c r="T56" s="301" t="str">
        <f>IF(R56="○",①基本情報【名簿入力前に必須入力】!$E$16,"")</f>
        <v/>
      </c>
      <c r="U56" s="302" t="str">
        <f>③職員名簿【年間実績】!BW68</f>
        <v/>
      </c>
      <c r="V56" s="300" t="str">
        <f>③職員名簿【年間実績】!BG68</f>
        <v/>
      </c>
      <c r="W56" s="301" t="str">
        <f>IF(U56="○",①基本情報【名簿入力前に必須入力】!$E$16,"")</f>
        <v/>
      </c>
      <c r="X56" s="302" t="str">
        <f>③職員名簿【年間実績】!BX68</f>
        <v/>
      </c>
      <c r="Y56" s="300" t="str">
        <f>③職員名簿【年間実績】!BH68</f>
        <v/>
      </c>
      <c r="Z56" s="301" t="str">
        <f>IF(X56="○",①基本情報【名簿入力前に必須入力】!$E$16,"")</f>
        <v/>
      </c>
      <c r="AA56" s="302" t="str">
        <f>③職員名簿【年間実績】!BY68</f>
        <v/>
      </c>
      <c r="AB56" s="300" t="str">
        <f>③職員名簿【年間実績】!BI68</f>
        <v/>
      </c>
      <c r="AC56" s="301" t="str">
        <f>IF(AA56="○",①基本情報【名簿入力前に必須入力】!$E$16,"")</f>
        <v/>
      </c>
      <c r="AD56" s="302" t="str">
        <f>③職員名簿【年間実績】!BZ68</f>
        <v/>
      </c>
      <c r="AE56" s="300" t="str">
        <f>③職員名簿【年間実績】!BJ68</f>
        <v/>
      </c>
      <c r="AF56" s="301" t="str">
        <f>IF(AD56="○",①基本情報【名簿入力前に必須入力】!$E$16,"")</f>
        <v/>
      </c>
      <c r="AG56" s="302" t="str">
        <f>③職員名簿【年間実績】!CA68</f>
        <v/>
      </c>
      <c r="AH56" s="300" t="str">
        <f>③職員名簿【年間実績】!BK68</f>
        <v/>
      </c>
      <c r="AI56" s="301" t="str">
        <f>IF(AG56="○",①基本情報【名簿入力前に必須入力】!$E$16,"")</f>
        <v/>
      </c>
      <c r="AJ56" s="302" t="str">
        <f>③職員名簿【年間実績】!CB68</f>
        <v/>
      </c>
      <c r="AK56" s="300" t="str">
        <f>③職員名簿【年間実績】!BL68</f>
        <v/>
      </c>
      <c r="AL56" s="301" t="str">
        <f>IF(AJ56="○",①基本情報【名簿入力前に必須入力】!$E$16,"")</f>
        <v/>
      </c>
    </row>
    <row r="57" spans="1:38" ht="30" customHeight="1">
      <c r="A57">
        <v>53</v>
      </c>
      <c r="B57" s="123" t="str">
        <f>③職員名簿【年間実績】!BP69</f>
        <v/>
      </c>
      <c r="C57" s="299" t="str">
        <f>③職員名簿【年間実績】!BQ69</f>
        <v/>
      </c>
      <c r="D57" s="300" t="str">
        <f>③職員名簿【年間実績】!BA69</f>
        <v/>
      </c>
      <c r="E57" s="301" t="str">
        <f>IF(C57="○",①基本情報【名簿入力前に必須入力】!$E$16,"")</f>
        <v/>
      </c>
      <c r="F57" s="302" t="str">
        <f>③職員名簿【年間実績】!BR69</f>
        <v/>
      </c>
      <c r="G57" s="300" t="str">
        <f>③職員名簿【年間実績】!BB69</f>
        <v/>
      </c>
      <c r="H57" s="301" t="str">
        <f>IF(F57="○",①基本情報【名簿入力前に必須入力】!$E$16,"")</f>
        <v/>
      </c>
      <c r="I57" s="302" t="str">
        <f>③職員名簿【年間実績】!BS69</f>
        <v/>
      </c>
      <c r="J57" s="300" t="str">
        <f>③職員名簿【年間実績】!BC69</f>
        <v/>
      </c>
      <c r="K57" s="301" t="str">
        <f>IF(I57="○",①基本情報【名簿入力前に必須入力】!$E$16,"")</f>
        <v/>
      </c>
      <c r="L57" s="302" t="str">
        <f>③職員名簿【年間実績】!BT69</f>
        <v/>
      </c>
      <c r="M57" s="300" t="str">
        <f>③職員名簿【年間実績】!BD69</f>
        <v/>
      </c>
      <c r="N57" s="301" t="str">
        <f>IF(L57="○",①基本情報【名簿入力前に必須入力】!$E$16,"")</f>
        <v/>
      </c>
      <c r="O57" s="302" t="str">
        <f>③職員名簿【年間実績】!BU69</f>
        <v/>
      </c>
      <c r="P57" s="300" t="str">
        <f>③職員名簿【年間実績】!BE69</f>
        <v/>
      </c>
      <c r="Q57" s="301" t="str">
        <f>IF(O57="○",①基本情報【名簿入力前に必須入力】!$E$16,"")</f>
        <v/>
      </c>
      <c r="R57" s="302" t="str">
        <f>③職員名簿【年間実績】!BV69</f>
        <v/>
      </c>
      <c r="S57" s="300" t="str">
        <f>③職員名簿【年間実績】!BF69</f>
        <v/>
      </c>
      <c r="T57" s="301" t="str">
        <f>IF(R57="○",①基本情報【名簿入力前に必須入力】!$E$16,"")</f>
        <v/>
      </c>
      <c r="U57" s="302" t="str">
        <f>③職員名簿【年間実績】!BW69</f>
        <v/>
      </c>
      <c r="V57" s="300" t="str">
        <f>③職員名簿【年間実績】!BG69</f>
        <v/>
      </c>
      <c r="W57" s="301" t="str">
        <f>IF(U57="○",①基本情報【名簿入力前に必須入力】!$E$16,"")</f>
        <v/>
      </c>
      <c r="X57" s="302" t="str">
        <f>③職員名簿【年間実績】!BX69</f>
        <v/>
      </c>
      <c r="Y57" s="300" t="str">
        <f>③職員名簿【年間実績】!BH69</f>
        <v/>
      </c>
      <c r="Z57" s="301" t="str">
        <f>IF(X57="○",①基本情報【名簿入力前に必須入力】!$E$16,"")</f>
        <v/>
      </c>
      <c r="AA57" s="302" t="str">
        <f>③職員名簿【年間実績】!BY69</f>
        <v/>
      </c>
      <c r="AB57" s="300" t="str">
        <f>③職員名簿【年間実績】!BI69</f>
        <v/>
      </c>
      <c r="AC57" s="301" t="str">
        <f>IF(AA57="○",①基本情報【名簿入力前に必須入力】!$E$16,"")</f>
        <v/>
      </c>
      <c r="AD57" s="302" t="str">
        <f>③職員名簿【年間実績】!BZ69</f>
        <v/>
      </c>
      <c r="AE57" s="300" t="str">
        <f>③職員名簿【年間実績】!BJ69</f>
        <v/>
      </c>
      <c r="AF57" s="301" t="str">
        <f>IF(AD57="○",①基本情報【名簿入力前に必須入力】!$E$16,"")</f>
        <v/>
      </c>
      <c r="AG57" s="302" t="str">
        <f>③職員名簿【年間実績】!CA69</f>
        <v/>
      </c>
      <c r="AH57" s="300" t="str">
        <f>③職員名簿【年間実績】!BK69</f>
        <v/>
      </c>
      <c r="AI57" s="301" t="str">
        <f>IF(AG57="○",①基本情報【名簿入力前に必須入力】!$E$16,"")</f>
        <v/>
      </c>
      <c r="AJ57" s="302" t="str">
        <f>③職員名簿【年間実績】!CB69</f>
        <v/>
      </c>
      <c r="AK57" s="300" t="str">
        <f>③職員名簿【年間実績】!BL69</f>
        <v/>
      </c>
      <c r="AL57" s="301" t="str">
        <f>IF(AJ57="○",①基本情報【名簿入力前に必須入力】!$E$16,"")</f>
        <v/>
      </c>
    </row>
    <row r="58" spans="1:38" ht="30" customHeight="1">
      <c r="A58">
        <v>54</v>
      </c>
      <c r="B58" s="123" t="str">
        <f>③職員名簿【年間実績】!BP70</f>
        <v/>
      </c>
      <c r="C58" s="299" t="str">
        <f>③職員名簿【年間実績】!BQ70</f>
        <v/>
      </c>
      <c r="D58" s="300" t="str">
        <f>③職員名簿【年間実績】!BA70</f>
        <v/>
      </c>
      <c r="E58" s="301" t="str">
        <f>IF(C58="○",①基本情報【名簿入力前に必須入力】!$E$16,"")</f>
        <v/>
      </c>
      <c r="F58" s="302" t="str">
        <f>③職員名簿【年間実績】!BR70</f>
        <v/>
      </c>
      <c r="G58" s="300" t="str">
        <f>③職員名簿【年間実績】!BB70</f>
        <v/>
      </c>
      <c r="H58" s="301" t="str">
        <f>IF(F58="○",①基本情報【名簿入力前に必須入力】!$E$16,"")</f>
        <v/>
      </c>
      <c r="I58" s="302" t="str">
        <f>③職員名簿【年間実績】!BS70</f>
        <v/>
      </c>
      <c r="J58" s="300" t="str">
        <f>③職員名簿【年間実績】!BC70</f>
        <v/>
      </c>
      <c r="K58" s="301" t="str">
        <f>IF(I58="○",①基本情報【名簿入力前に必須入力】!$E$16,"")</f>
        <v/>
      </c>
      <c r="L58" s="302" t="str">
        <f>③職員名簿【年間実績】!BT70</f>
        <v/>
      </c>
      <c r="M58" s="300" t="str">
        <f>③職員名簿【年間実績】!BD70</f>
        <v/>
      </c>
      <c r="N58" s="301" t="str">
        <f>IF(L58="○",①基本情報【名簿入力前に必須入力】!$E$16,"")</f>
        <v/>
      </c>
      <c r="O58" s="302" t="str">
        <f>③職員名簿【年間実績】!BU70</f>
        <v/>
      </c>
      <c r="P58" s="300" t="str">
        <f>③職員名簿【年間実績】!BE70</f>
        <v/>
      </c>
      <c r="Q58" s="301" t="str">
        <f>IF(O58="○",①基本情報【名簿入力前に必須入力】!$E$16,"")</f>
        <v/>
      </c>
      <c r="R58" s="302" t="str">
        <f>③職員名簿【年間実績】!BV70</f>
        <v/>
      </c>
      <c r="S58" s="300" t="str">
        <f>③職員名簿【年間実績】!BF70</f>
        <v/>
      </c>
      <c r="T58" s="301" t="str">
        <f>IF(R58="○",①基本情報【名簿入力前に必須入力】!$E$16,"")</f>
        <v/>
      </c>
      <c r="U58" s="302" t="str">
        <f>③職員名簿【年間実績】!BW70</f>
        <v/>
      </c>
      <c r="V58" s="300" t="str">
        <f>③職員名簿【年間実績】!BG70</f>
        <v/>
      </c>
      <c r="W58" s="301" t="str">
        <f>IF(U58="○",①基本情報【名簿入力前に必須入力】!$E$16,"")</f>
        <v/>
      </c>
      <c r="X58" s="302" t="str">
        <f>③職員名簿【年間実績】!BX70</f>
        <v/>
      </c>
      <c r="Y58" s="300" t="str">
        <f>③職員名簿【年間実績】!BH70</f>
        <v/>
      </c>
      <c r="Z58" s="301" t="str">
        <f>IF(X58="○",①基本情報【名簿入力前に必須入力】!$E$16,"")</f>
        <v/>
      </c>
      <c r="AA58" s="302" t="str">
        <f>③職員名簿【年間実績】!BY70</f>
        <v/>
      </c>
      <c r="AB58" s="300" t="str">
        <f>③職員名簿【年間実績】!BI70</f>
        <v/>
      </c>
      <c r="AC58" s="301" t="str">
        <f>IF(AA58="○",①基本情報【名簿入力前に必須入力】!$E$16,"")</f>
        <v/>
      </c>
      <c r="AD58" s="302" t="str">
        <f>③職員名簿【年間実績】!BZ70</f>
        <v/>
      </c>
      <c r="AE58" s="300" t="str">
        <f>③職員名簿【年間実績】!BJ70</f>
        <v/>
      </c>
      <c r="AF58" s="301" t="str">
        <f>IF(AD58="○",①基本情報【名簿入力前に必須入力】!$E$16,"")</f>
        <v/>
      </c>
      <c r="AG58" s="302" t="str">
        <f>③職員名簿【年間実績】!CA70</f>
        <v/>
      </c>
      <c r="AH58" s="300" t="str">
        <f>③職員名簿【年間実績】!BK70</f>
        <v/>
      </c>
      <c r="AI58" s="301" t="str">
        <f>IF(AG58="○",①基本情報【名簿入力前に必須入力】!$E$16,"")</f>
        <v/>
      </c>
      <c r="AJ58" s="302" t="str">
        <f>③職員名簿【年間実績】!CB70</f>
        <v/>
      </c>
      <c r="AK58" s="300" t="str">
        <f>③職員名簿【年間実績】!BL70</f>
        <v/>
      </c>
      <c r="AL58" s="301" t="str">
        <f>IF(AJ58="○",①基本情報【名簿入力前に必須入力】!$E$16,"")</f>
        <v/>
      </c>
    </row>
    <row r="59" spans="1:38" ht="30" customHeight="1">
      <c r="A59">
        <v>55</v>
      </c>
      <c r="B59" s="123" t="str">
        <f>③職員名簿【年間実績】!BP71</f>
        <v/>
      </c>
      <c r="C59" s="299" t="str">
        <f>③職員名簿【年間実績】!BQ71</f>
        <v/>
      </c>
      <c r="D59" s="300" t="str">
        <f>③職員名簿【年間実績】!BA71</f>
        <v/>
      </c>
      <c r="E59" s="301" t="str">
        <f>IF(C59="○",①基本情報【名簿入力前に必須入力】!$E$16,"")</f>
        <v/>
      </c>
      <c r="F59" s="302" t="str">
        <f>③職員名簿【年間実績】!BR71</f>
        <v/>
      </c>
      <c r="G59" s="300" t="str">
        <f>③職員名簿【年間実績】!BB71</f>
        <v/>
      </c>
      <c r="H59" s="301" t="str">
        <f>IF(F59="○",①基本情報【名簿入力前に必須入力】!$E$16,"")</f>
        <v/>
      </c>
      <c r="I59" s="302" t="str">
        <f>③職員名簿【年間実績】!BS71</f>
        <v/>
      </c>
      <c r="J59" s="300" t="str">
        <f>③職員名簿【年間実績】!BC71</f>
        <v/>
      </c>
      <c r="K59" s="301" t="str">
        <f>IF(I59="○",①基本情報【名簿入力前に必須入力】!$E$16,"")</f>
        <v/>
      </c>
      <c r="L59" s="302" t="str">
        <f>③職員名簿【年間実績】!BT71</f>
        <v/>
      </c>
      <c r="M59" s="300" t="str">
        <f>③職員名簿【年間実績】!BD71</f>
        <v/>
      </c>
      <c r="N59" s="301" t="str">
        <f>IF(L59="○",①基本情報【名簿入力前に必須入力】!$E$16,"")</f>
        <v/>
      </c>
      <c r="O59" s="302" t="str">
        <f>③職員名簿【年間実績】!BU71</f>
        <v/>
      </c>
      <c r="P59" s="300" t="str">
        <f>③職員名簿【年間実績】!BE71</f>
        <v/>
      </c>
      <c r="Q59" s="301" t="str">
        <f>IF(O59="○",①基本情報【名簿入力前に必須入力】!$E$16,"")</f>
        <v/>
      </c>
      <c r="R59" s="302" t="str">
        <f>③職員名簿【年間実績】!BV71</f>
        <v/>
      </c>
      <c r="S59" s="300" t="str">
        <f>③職員名簿【年間実績】!BF71</f>
        <v/>
      </c>
      <c r="T59" s="301" t="str">
        <f>IF(R59="○",①基本情報【名簿入力前に必須入力】!$E$16,"")</f>
        <v/>
      </c>
      <c r="U59" s="302" t="str">
        <f>③職員名簿【年間実績】!BW71</f>
        <v/>
      </c>
      <c r="V59" s="300" t="str">
        <f>③職員名簿【年間実績】!BG71</f>
        <v/>
      </c>
      <c r="W59" s="301" t="str">
        <f>IF(U59="○",①基本情報【名簿入力前に必須入力】!$E$16,"")</f>
        <v/>
      </c>
      <c r="X59" s="302" t="str">
        <f>③職員名簿【年間実績】!BX71</f>
        <v/>
      </c>
      <c r="Y59" s="300" t="str">
        <f>③職員名簿【年間実績】!BH71</f>
        <v/>
      </c>
      <c r="Z59" s="301" t="str">
        <f>IF(X59="○",①基本情報【名簿入力前に必須入力】!$E$16,"")</f>
        <v/>
      </c>
      <c r="AA59" s="302" t="str">
        <f>③職員名簿【年間実績】!BY71</f>
        <v/>
      </c>
      <c r="AB59" s="300" t="str">
        <f>③職員名簿【年間実績】!BI71</f>
        <v/>
      </c>
      <c r="AC59" s="301" t="str">
        <f>IF(AA59="○",①基本情報【名簿入力前に必須入力】!$E$16,"")</f>
        <v/>
      </c>
      <c r="AD59" s="302" t="str">
        <f>③職員名簿【年間実績】!BZ71</f>
        <v/>
      </c>
      <c r="AE59" s="300" t="str">
        <f>③職員名簿【年間実績】!BJ71</f>
        <v/>
      </c>
      <c r="AF59" s="301" t="str">
        <f>IF(AD59="○",①基本情報【名簿入力前に必須入力】!$E$16,"")</f>
        <v/>
      </c>
      <c r="AG59" s="302" t="str">
        <f>③職員名簿【年間実績】!CA71</f>
        <v/>
      </c>
      <c r="AH59" s="300" t="str">
        <f>③職員名簿【年間実績】!BK71</f>
        <v/>
      </c>
      <c r="AI59" s="301" t="str">
        <f>IF(AG59="○",①基本情報【名簿入力前に必須入力】!$E$16,"")</f>
        <v/>
      </c>
      <c r="AJ59" s="302" t="str">
        <f>③職員名簿【年間実績】!CB71</f>
        <v/>
      </c>
      <c r="AK59" s="300" t="str">
        <f>③職員名簿【年間実績】!BL71</f>
        <v/>
      </c>
      <c r="AL59" s="301" t="str">
        <f>IF(AJ59="○",①基本情報【名簿入力前に必須入力】!$E$16,"")</f>
        <v/>
      </c>
    </row>
    <row r="60" spans="1:38" ht="30" customHeight="1">
      <c r="A60">
        <v>56</v>
      </c>
      <c r="B60" s="123" t="str">
        <f>③職員名簿【年間実績】!BP72</f>
        <v/>
      </c>
      <c r="C60" s="299" t="str">
        <f>③職員名簿【年間実績】!BQ72</f>
        <v/>
      </c>
      <c r="D60" s="300" t="str">
        <f>③職員名簿【年間実績】!BA72</f>
        <v/>
      </c>
      <c r="E60" s="301" t="str">
        <f>IF(C60="○",①基本情報【名簿入力前に必須入力】!$E$16,"")</f>
        <v/>
      </c>
      <c r="F60" s="302" t="str">
        <f>③職員名簿【年間実績】!BR72</f>
        <v/>
      </c>
      <c r="G60" s="300" t="str">
        <f>③職員名簿【年間実績】!BB72</f>
        <v/>
      </c>
      <c r="H60" s="301" t="str">
        <f>IF(F60="○",①基本情報【名簿入力前に必須入力】!$E$16,"")</f>
        <v/>
      </c>
      <c r="I60" s="302" t="str">
        <f>③職員名簿【年間実績】!BS72</f>
        <v/>
      </c>
      <c r="J60" s="300" t="str">
        <f>③職員名簿【年間実績】!BC72</f>
        <v/>
      </c>
      <c r="K60" s="301" t="str">
        <f>IF(I60="○",①基本情報【名簿入力前に必須入力】!$E$16,"")</f>
        <v/>
      </c>
      <c r="L60" s="302" t="str">
        <f>③職員名簿【年間実績】!BT72</f>
        <v/>
      </c>
      <c r="M60" s="300" t="str">
        <f>③職員名簿【年間実績】!BD72</f>
        <v/>
      </c>
      <c r="N60" s="301" t="str">
        <f>IF(L60="○",①基本情報【名簿入力前に必須入力】!$E$16,"")</f>
        <v/>
      </c>
      <c r="O60" s="302" t="str">
        <f>③職員名簿【年間実績】!BU72</f>
        <v/>
      </c>
      <c r="P60" s="300" t="str">
        <f>③職員名簿【年間実績】!BE72</f>
        <v/>
      </c>
      <c r="Q60" s="301" t="str">
        <f>IF(O60="○",①基本情報【名簿入力前に必須入力】!$E$16,"")</f>
        <v/>
      </c>
      <c r="R60" s="302" t="str">
        <f>③職員名簿【年間実績】!BV72</f>
        <v/>
      </c>
      <c r="S60" s="300" t="str">
        <f>③職員名簿【年間実績】!BF72</f>
        <v/>
      </c>
      <c r="T60" s="301" t="str">
        <f>IF(R60="○",①基本情報【名簿入力前に必須入力】!$E$16,"")</f>
        <v/>
      </c>
      <c r="U60" s="302" t="str">
        <f>③職員名簿【年間実績】!BW72</f>
        <v/>
      </c>
      <c r="V60" s="300" t="str">
        <f>③職員名簿【年間実績】!BG72</f>
        <v/>
      </c>
      <c r="W60" s="301" t="str">
        <f>IF(U60="○",①基本情報【名簿入力前に必須入力】!$E$16,"")</f>
        <v/>
      </c>
      <c r="X60" s="302" t="str">
        <f>③職員名簿【年間実績】!BX72</f>
        <v/>
      </c>
      <c r="Y60" s="300" t="str">
        <f>③職員名簿【年間実績】!BH72</f>
        <v/>
      </c>
      <c r="Z60" s="301" t="str">
        <f>IF(X60="○",①基本情報【名簿入力前に必須入力】!$E$16,"")</f>
        <v/>
      </c>
      <c r="AA60" s="302" t="str">
        <f>③職員名簿【年間実績】!BY72</f>
        <v/>
      </c>
      <c r="AB60" s="300" t="str">
        <f>③職員名簿【年間実績】!BI72</f>
        <v/>
      </c>
      <c r="AC60" s="301" t="str">
        <f>IF(AA60="○",①基本情報【名簿入力前に必須入力】!$E$16,"")</f>
        <v/>
      </c>
      <c r="AD60" s="302" t="str">
        <f>③職員名簿【年間実績】!BZ72</f>
        <v/>
      </c>
      <c r="AE60" s="300" t="str">
        <f>③職員名簿【年間実績】!BJ72</f>
        <v/>
      </c>
      <c r="AF60" s="301" t="str">
        <f>IF(AD60="○",①基本情報【名簿入力前に必須入力】!$E$16,"")</f>
        <v/>
      </c>
      <c r="AG60" s="302" t="str">
        <f>③職員名簿【年間実績】!CA72</f>
        <v/>
      </c>
      <c r="AH60" s="300" t="str">
        <f>③職員名簿【年間実績】!BK72</f>
        <v/>
      </c>
      <c r="AI60" s="301" t="str">
        <f>IF(AG60="○",①基本情報【名簿入力前に必須入力】!$E$16,"")</f>
        <v/>
      </c>
      <c r="AJ60" s="302" t="str">
        <f>③職員名簿【年間実績】!CB72</f>
        <v/>
      </c>
      <c r="AK60" s="300" t="str">
        <f>③職員名簿【年間実績】!BL72</f>
        <v/>
      </c>
      <c r="AL60" s="301" t="str">
        <f>IF(AJ60="○",①基本情報【名簿入力前に必須入力】!$E$16,"")</f>
        <v/>
      </c>
    </row>
    <row r="61" spans="1:38" ht="30" customHeight="1">
      <c r="A61">
        <v>57</v>
      </c>
      <c r="B61" s="123" t="str">
        <f>③職員名簿【年間実績】!BP73</f>
        <v/>
      </c>
      <c r="C61" s="299" t="str">
        <f>③職員名簿【年間実績】!BQ73</f>
        <v/>
      </c>
      <c r="D61" s="300" t="str">
        <f>③職員名簿【年間実績】!BA73</f>
        <v/>
      </c>
      <c r="E61" s="301" t="str">
        <f>IF(C61="○",①基本情報【名簿入力前に必須入力】!$E$16,"")</f>
        <v/>
      </c>
      <c r="F61" s="302" t="str">
        <f>③職員名簿【年間実績】!BR73</f>
        <v/>
      </c>
      <c r="G61" s="300" t="str">
        <f>③職員名簿【年間実績】!BB73</f>
        <v/>
      </c>
      <c r="H61" s="301" t="str">
        <f>IF(F61="○",①基本情報【名簿入力前に必須入力】!$E$16,"")</f>
        <v/>
      </c>
      <c r="I61" s="302" t="str">
        <f>③職員名簿【年間実績】!BS73</f>
        <v/>
      </c>
      <c r="J61" s="300" t="str">
        <f>③職員名簿【年間実績】!BC73</f>
        <v/>
      </c>
      <c r="K61" s="301" t="str">
        <f>IF(I61="○",①基本情報【名簿入力前に必須入力】!$E$16,"")</f>
        <v/>
      </c>
      <c r="L61" s="302" t="str">
        <f>③職員名簿【年間実績】!BT73</f>
        <v/>
      </c>
      <c r="M61" s="300" t="str">
        <f>③職員名簿【年間実績】!BD73</f>
        <v/>
      </c>
      <c r="N61" s="301" t="str">
        <f>IF(L61="○",①基本情報【名簿入力前に必須入力】!$E$16,"")</f>
        <v/>
      </c>
      <c r="O61" s="302" t="str">
        <f>③職員名簿【年間実績】!BU73</f>
        <v/>
      </c>
      <c r="P61" s="300" t="str">
        <f>③職員名簿【年間実績】!BE73</f>
        <v/>
      </c>
      <c r="Q61" s="301" t="str">
        <f>IF(O61="○",①基本情報【名簿入力前に必須入力】!$E$16,"")</f>
        <v/>
      </c>
      <c r="R61" s="302" t="str">
        <f>③職員名簿【年間実績】!BV73</f>
        <v/>
      </c>
      <c r="S61" s="300" t="str">
        <f>③職員名簿【年間実績】!BF73</f>
        <v/>
      </c>
      <c r="T61" s="301" t="str">
        <f>IF(R61="○",①基本情報【名簿入力前に必須入力】!$E$16,"")</f>
        <v/>
      </c>
      <c r="U61" s="302" t="str">
        <f>③職員名簿【年間実績】!BW73</f>
        <v/>
      </c>
      <c r="V61" s="300" t="str">
        <f>③職員名簿【年間実績】!BG73</f>
        <v/>
      </c>
      <c r="W61" s="301" t="str">
        <f>IF(U61="○",①基本情報【名簿入力前に必須入力】!$E$16,"")</f>
        <v/>
      </c>
      <c r="X61" s="302" t="str">
        <f>③職員名簿【年間実績】!BX73</f>
        <v/>
      </c>
      <c r="Y61" s="300" t="str">
        <f>③職員名簿【年間実績】!BH73</f>
        <v/>
      </c>
      <c r="Z61" s="301" t="str">
        <f>IF(X61="○",①基本情報【名簿入力前に必須入力】!$E$16,"")</f>
        <v/>
      </c>
      <c r="AA61" s="302" t="str">
        <f>③職員名簿【年間実績】!BY73</f>
        <v/>
      </c>
      <c r="AB61" s="300" t="str">
        <f>③職員名簿【年間実績】!BI73</f>
        <v/>
      </c>
      <c r="AC61" s="301" t="str">
        <f>IF(AA61="○",①基本情報【名簿入力前に必須入力】!$E$16,"")</f>
        <v/>
      </c>
      <c r="AD61" s="302" t="str">
        <f>③職員名簿【年間実績】!BZ73</f>
        <v/>
      </c>
      <c r="AE61" s="300" t="str">
        <f>③職員名簿【年間実績】!BJ73</f>
        <v/>
      </c>
      <c r="AF61" s="301" t="str">
        <f>IF(AD61="○",①基本情報【名簿入力前に必須入力】!$E$16,"")</f>
        <v/>
      </c>
      <c r="AG61" s="302" t="str">
        <f>③職員名簿【年間実績】!CA73</f>
        <v/>
      </c>
      <c r="AH61" s="300" t="str">
        <f>③職員名簿【年間実績】!BK73</f>
        <v/>
      </c>
      <c r="AI61" s="301" t="str">
        <f>IF(AG61="○",①基本情報【名簿入力前に必須入力】!$E$16,"")</f>
        <v/>
      </c>
      <c r="AJ61" s="302" t="str">
        <f>③職員名簿【年間実績】!CB73</f>
        <v/>
      </c>
      <c r="AK61" s="300" t="str">
        <f>③職員名簿【年間実績】!BL73</f>
        <v/>
      </c>
      <c r="AL61" s="301" t="str">
        <f>IF(AJ61="○",①基本情報【名簿入力前に必須入力】!$E$16,"")</f>
        <v/>
      </c>
    </row>
    <row r="62" spans="1:38" ht="30" customHeight="1">
      <c r="A62">
        <v>58</v>
      </c>
      <c r="B62" s="123" t="str">
        <f>③職員名簿【年間実績】!BP74</f>
        <v/>
      </c>
      <c r="C62" s="299" t="str">
        <f>③職員名簿【年間実績】!BQ74</f>
        <v/>
      </c>
      <c r="D62" s="300" t="str">
        <f>③職員名簿【年間実績】!BA74</f>
        <v/>
      </c>
      <c r="E62" s="301" t="str">
        <f>IF(C62="○",①基本情報【名簿入力前に必須入力】!$E$16,"")</f>
        <v/>
      </c>
      <c r="F62" s="302" t="str">
        <f>③職員名簿【年間実績】!BR74</f>
        <v/>
      </c>
      <c r="G62" s="300" t="str">
        <f>③職員名簿【年間実績】!BB74</f>
        <v/>
      </c>
      <c r="H62" s="301" t="str">
        <f>IF(F62="○",①基本情報【名簿入力前に必須入力】!$E$16,"")</f>
        <v/>
      </c>
      <c r="I62" s="302" t="str">
        <f>③職員名簿【年間実績】!BS74</f>
        <v/>
      </c>
      <c r="J62" s="300" t="str">
        <f>③職員名簿【年間実績】!BC74</f>
        <v/>
      </c>
      <c r="K62" s="301" t="str">
        <f>IF(I62="○",①基本情報【名簿入力前に必須入力】!$E$16,"")</f>
        <v/>
      </c>
      <c r="L62" s="302" t="str">
        <f>③職員名簿【年間実績】!BT74</f>
        <v/>
      </c>
      <c r="M62" s="300" t="str">
        <f>③職員名簿【年間実績】!BD74</f>
        <v/>
      </c>
      <c r="N62" s="301" t="str">
        <f>IF(L62="○",①基本情報【名簿入力前に必須入力】!$E$16,"")</f>
        <v/>
      </c>
      <c r="O62" s="302" t="str">
        <f>③職員名簿【年間実績】!BU74</f>
        <v/>
      </c>
      <c r="P62" s="300" t="str">
        <f>③職員名簿【年間実績】!BE74</f>
        <v/>
      </c>
      <c r="Q62" s="301" t="str">
        <f>IF(O62="○",①基本情報【名簿入力前に必須入力】!$E$16,"")</f>
        <v/>
      </c>
      <c r="R62" s="302" t="str">
        <f>③職員名簿【年間実績】!BV74</f>
        <v/>
      </c>
      <c r="S62" s="300" t="str">
        <f>③職員名簿【年間実績】!BF74</f>
        <v/>
      </c>
      <c r="T62" s="301" t="str">
        <f>IF(R62="○",①基本情報【名簿入力前に必須入力】!$E$16,"")</f>
        <v/>
      </c>
      <c r="U62" s="302" t="str">
        <f>③職員名簿【年間実績】!BW74</f>
        <v/>
      </c>
      <c r="V62" s="300" t="str">
        <f>③職員名簿【年間実績】!BG74</f>
        <v/>
      </c>
      <c r="W62" s="301" t="str">
        <f>IF(U62="○",①基本情報【名簿入力前に必須入力】!$E$16,"")</f>
        <v/>
      </c>
      <c r="X62" s="302" t="str">
        <f>③職員名簿【年間実績】!BX74</f>
        <v/>
      </c>
      <c r="Y62" s="300" t="str">
        <f>③職員名簿【年間実績】!BH74</f>
        <v/>
      </c>
      <c r="Z62" s="301" t="str">
        <f>IF(X62="○",①基本情報【名簿入力前に必須入力】!$E$16,"")</f>
        <v/>
      </c>
      <c r="AA62" s="302" t="str">
        <f>③職員名簿【年間実績】!BY74</f>
        <v/>
      </c>
      <c r="AB62" s="300" t="str">
        <f>③職員名簿【年間実績】!BI74</f>
        <v/>
      </c>
      <c r="AC62" s="301" t="str">
        <f>IF(AA62="○",①基本情報【名簿入力前に必須入力】!$E$16,"")</f>
        <v/>
      </c>
      <c r="AD62" s="302" t="str">
        <f>③職員名簿【年間実績】!BZ74</f>
        <v/>
      </c>
      <c r="AE62" s="300" t="str">
        <f>③職員名簿【年間実績】!BJ74</f>
        <v/>
      </c>
      <c r="AF62" s="301" t="str">
        <f>IF(AD62="○",①基本情報【名簿入力前に必須入力】!$E$16,"")</f>
        <v/>
      </c>
      <c r="AG62" s="302" t="str">
        <f>③職員名簿【年間実績】!CA74</f>
        <v/>
      </c>
      <c r="AH62" s="300" t="str">
        <f>③職員名簿【年間実績】!BK74</f>
        <v/>
      </c>
      <c r="AI62" s="301" t="str">
        <f>IF(AG62="○",①基本情報【名簿入力前に必須入力】!$E$16,"")</f>
        <v/>
      </c>
      <c r="AJ62" s="302" t="str">
        <f>③職員名簿【年間実績】!CB74</f>
        <v/>
      </c>
      <c r="AK62" s="300" t="str">
        <f>③職員名簿【年間実績】!BL74</f>
        <v/>
      </c>
      <c r="AL62" s="301" t="str">
        <f>IF(AJ62="○",①基本情報【名簿入力前に必須入力】!$E$16,"")</f>
        <v/>
      </c>
    </row>
    <row r="63" spans="1:38" ht="30" customHeight="1">
      <c r="A63">
        <v>59</v>
      </c>
      <c r="B63" s="123" t="str">
        <f>③職員名簿【年間実績】!BP75</f>
        <v/>
      </c>
      <c r="C63" s="299" t="str">
        <f>③職員名簿【年間実績】!BQ75</f>
        <v/>
      </c>
      <c r="D63" s="300" t="str">
        <f>③職員名簿【年間実績】!BA75</f>
        <v/>
      </c>
      <c r="E63" s="301" t="str">
        <f>IF(C63="○",①基本情報【名簿入力前に必須入力】!$E$16,"")</f>
        <v/>
      </c>
      <c r="F63" s="302" t="str">
        <f>③職員名簿【年間実績】!BR75</f>
        <v/>
      </c>
      <c r="G63" s="300" t="str">
        <f>③職員名簿【年間実績】!BB75</f>
        <v/>
      </c>
      <c r="H63" s="301" t="str">
        <f>IF(F63="○",①基本情報【名簿入力前に必須入力】!$E$16,"")</f>
        <v/>
      </c>
      <c r="I63" s="302" t="str">
        <f>③職員名簿【年間実績】!BS75</f>
        <v/>
      </c>
      <c r="J63" s="300" t="str">
        <f>③職員名簿【年間実績】!BC75</f>
        <v/>
      </c>
      <c r="K63" s="301" t="str">
        <f>IF(I63="○",①基本情報【名簿入力前に必須入力】!$E$16,"")</f>
        <v/>
      </c>
      <c r="L63" s="302" t="str">
        <f>③職員名簿【年間実績】!BT75</f>
        <v/>
      </c>
      <c r="M63" s="300" t="str">
        <f>③職員名簿【年間実績】!BD75</f>
        <v/>
      </c>
      <c r="N63" s="301" t="str">
        <f>IF(L63="○",①基本情報【名簿入力前に必須入力】!$E$16,"")</f>
        <v/>
      </c>
      <c r="O63" s="302" t="str">
        <f>③職員名簿【年間実績】!BU75</f>
        <v/>
      </c>
      <c r="P63" s="300" t="str">
        <f>③職員名簿【年間実績】!BE75</f>
        <v/>
      </c>
      <c r="Q63" s="301" t="str">
        <f>IF(O63="○",①基本情報【名簿入力前に必須入力】!$E$16,"")</f>
        <v/>
      </c>
      <c r="R63" s="302" t="str">
        <f>③職員名簿【年間実績】!BV75</f>
        <v/>
      </c>
      <c r="S63" s="300" t="str">
        <f>③職員名簿【年間実績】!BF75</f>
        <v/>
      </c>
      <c r="T63" s="301" t="str">
        <f>IF(R63="○",①基本情報【名簿入力前に必須入力】!$E$16,"")</f>
        <v/>
      </c>
      <c r="U63" s="302" t="str">
        <f>③職員名簿【年間実績】!BW75</f>
        <v/>
      </c>
      <c r="V63" s="300" t="str">
        <f>③職員名簿【年間実績】!BG75</f>
        <v/>
      </c>
      <c r="W63" s="301" t="str">
        <f>IF(U63="○",①基本情報【名簿入力前に必須入力】!$E$16,"")</f>
        <v/>
      </c>
      <c r="X63" s="302" t="str">
        <f>③職員名簿【年間実績】!BX75</f>
        <v/>
      </c>
      <c r="Y63" s="300" t="str">
        <f>③職員名簿【年間実績】!BH75</f>
        <v/>
      </c>
      <c r="Z63" s="301" t="str">
        <f>IF(X63="○",①基本情報【名簿入力前に必須入力】!$E$16,"")</f>
        <v/>
      </c>
      <c r="AA63" s="302" t="str">
        <f>③職員名簿【年間実績】!BY75</f>
        <v/>
      </c>
      <c r="AB63" s="300" t="str">
        <f>③職員名簿【年間実績】!BI75</f>
        <v/>
      </c>
      <c r="AC63" s="301" t="str">
        <f>IF(AA63="○",①基本情報【名簿入力前に必須入力】!$E$16,"")</f>
        <v/>
      </c>
      <c r="AD63" s="302" t="str">
        <f>③職員名簿【年間実績】!BZ75</f>
        <v/>
      </c>
      <c r="AE63" s="300" t="str">
        <f>③職員名簿【年間実績】!BJ75</f>
        <v/>
      </c>
      <c r="AF63" s="301" t="str">
        <f>IF(AD63="○",①基本情報【名簿入力前に必須入力】!$E$16,"")</f>
        <v/>
      </c>
      <c r="AG63" s="302" t="str">
        <f>③職員名簿【年間実績】!CA75</f>
        <v/>
      </c>
      <c r="AH63" s="300" t="str">
        <f>③職員名簿【年間実績】!BK75</f>
        <v/>
      </c>
      <c r="AI63" s="301" t="str">
        <f>IF(AG63="○",①基本情報【名簿入力前に必須入力】!$E$16,"")</f>
        <v/>
      </c>
      <c r="AJ63" s="302" t="str">
        <f>③職員名簿【年間実績】!CB75</f>
        <v/>
      </c>
      <c r="AK63" s="300" t="str">
        <f>③職員名簿【年間実績】!BL75</f>
        <v/>
      </c>
      <c r="AL63" s="301" t="str">
        <f>IF(AJ63="○",①基本情報【名簿入力前に必須入力】!$E$16,"")</f>
        <v/>
      </c>
    </row>
    <row r="64" spans="1:38" ht="30" customHeight="1">
      <c r="A64">
        <v>60</v>
      </c>
      <c r="B64" s="123" t="str">
        <f>③職員名簿【年間実績】!BP76</f>
        <v/>
      </c>
      <c r="C64" s="299" t="str">
        <f>③職員名簿【年間実績】!BQ76</f>
        <v/>
      </c>
      <c r="D64" s="300" t="str">
        <f>③職員名簿【年間実績】!BA76</f>
        <v/>
      </c>
      <c r="E64" s="301" t="str">
        <f>IF(C64="○",①基本情報【名簿入力前に必須入力】!$E$16,"")</f>
        <v/>
      </c>
      <c r="F64" s="302" t="str">
        <f>③職員名簿【年間実績】!BR76</f>
        <v/>
      </c>
      <c r="G64" s="300" t="str">
        <f>③職員名簿【年間実績】!BB76</f>
        <v/>
      </c>
      <c r="H64" s="301" t="str">
        <f>IF(F64="○",①基本情報【名簿入力前に必須入力】!$E$16,"")</f>
        <v/>
      </c>
      <c r="I64" s="302" t="str">
        <f>③職員名簿【年間実績】!BS76</f>
        <v/>
      </c>
      <c r="J64" s="300" t="str">
        <f>③職員名簿【年間実績】!BC76</f>
        <v/>
      </c>
      <c r="K64" s="301" t="str">
        <f>IF(I64="○",①基本情報【名簿入力前に必須入力】!$E$16,"")</f>
        <v/>
      </c>
      <c r="L64" s="302" t="str">
        <f>③職員名簿【年間実績】!BT76</f>
        <v/>
      </c>
      <c r="M64" s="300" t="str">
        <f>③職員名簿【年間実績】!BD76</f>
        <v/>
      </c>
      <c r="N64" s="301" t="str">
        <f>IF(L64="○",①基本情報【名簿入力前に必須入力】!$E$16,"")</f>
        <v/>
      </c>
      <c r="O64" s="302" t="str">
        <f>③職員名簿【年間実績】!BU76</f>
        <v/>
      </c>
      <c r="P64" s="300" t="str">
        <f>③職員名簿【年間実績】!BE76</f>
        <v/>
      </c>
      <c r="Q64" s="301" t="str">
        <f>IF(O64="○",①基本情報【名簿入力前に必須入力】!$E$16,"")</f>
        <v/>
      </c>
      <c r="R64" s="302" t="str">
        <f>③職員名簿【年間実績】!BV76</f>
        <v/>
      </c>
      <c r="S64" s="300" t="str">
        <f>③職員名簿【年間実績】!BF76</f>
        <v/>
      </c>
      <c r="T64" s="301" t="str">
        <f>IF(R64="○",①基本情報【名簿入力前に必須入力】!$E$16,"")</f>
        <v/>
      </c>
      <c r="U64" s="302" t="str">
        <f>③職員名簿【年間実績】!BW76</f>
        <v/>
      </c>
      <c r="V64" s="300" t="str">
        <f>③職員名簿【年間実績】!BG76</f>
        <v/>
      </c>
      <c r="W64" s="301" t="str">
        <f>IF(U64="○",①基本情報【名簿入力前に必須入力】!$E$16,"")</f>
        <v/>
      </c>
      <c r="X64" s="302" t="str">
        <f>③職員名簿【年間実績】!BX76</f>
        <v/>
      </c>
      <c r="Y64" s="300" t="str">
        <f>③職員名簿【年間実績】!BH76</f>
        <v/>
      </c>
      <c r="Z64" s="301" t="str">
        <f>IF(X64="○",①基本情報【名簿入力前に必須入力】!$E$16,"")</f>
        <v/>
      </c>
      <c r="AA64" s="302" t="str">
        <f>③職員名簿【年間実績】!BY76</f>
        <v/>
      </c>
      <c r="AB64" s="300" t="str">
        <f>③職員名簿【年間実績】!BI76</f>
        <v/>
      </c>
      <c r="AC64" s="301" t="str">
        <f>IF(AA64="○",①基本情報【名簿入力前に必須入力】!$E$16,"")</f>
        <v/>
      </c>
      <c r="AD64" s="302" t="str">
        <f>③職員名簿【年間実績】!BZ76</f>
        <v/>
      </c>
      <c r="AE64" s="300" t="str">
        <f>③職員名簿【年間実績】!BJ76</f>
        <v/>
      </c>
      <c r="AF64" s="301" t="str">
        <f>IF(AD64="○",①基本情報【名簿入力前に必須入力】!$E$16,"")</f>
        <v/>
      </c>
      <c r="AG64" s="302" t="str">
        <f>③職員名簿【年間実績】!CA76</f>
        <v/>
      </c>
      <c r="AH64" s="300" t="str">
        <f>③職員名簿【年間実績】!BK76</f>
        <v/>
      </c>
      <c r="AI64" s="301" t="str">
        <f>IF(AG64="○",①基本情報【名簿入力前に必須入力】!$E$16,"")</f>
        <v/>
      </c>
      <c r="AJ64" s="302" t="str">
        <f>③職員名簿【年間実績】!CB76</f>
        <v/>
      </c>
      <c r="AK64" s="300" t="str">
        <f>③職員名簿【年間実績】!BL76</f>
        <v/>
      </c>
      <c r="AL64" s="301" t="str">
        <f>IF(AJ64="○",①基本情報【名簿入力前に必須入力】!$E$16,"")</f>
        <v/>
      </c>
    </row>
    <row r="65" spans="1:38" ht="30" customHeight="1">
      <c r="A65">
        <v>61</v>
      </c>
      <c r="B65" s="123" t="str">
        <f>③職員名簿【年間実績】!BP77</f>
        <v/>
      </c>
      <c r="C65" s="299" t="str">
        <f>③職員名簿【年間実績】!BQ77</f>
        <v/>
      </c>
      <c r="D65" s="300" t="str">
        <f>③職員名簿【年間実績】!BA77</f>
        <v/>
      </c>
      <c r="E65" s="301" t="str">
        <f>IF(C65="○",①基本情報【名簿入力前に必須入力】!$E$16,"")</f>
        <v/>
      </c>
      <c r="F65" s="302" t="str">
        <f>③職員名簿【年間実績】!BR77</f>
        <v/>
      </c>
      <c r="G65" s="300" t="str">
        <f>③職員名簿【年間実績】!BB77</f>
        <v/>
      </c>
      <c r="H65" s="301" t="str">
        <f>IF(F65="○",①基本情報【名簿入力前に必須入力】!$E$16,"")</f>
        <v/>
      </c>
      <c r="I65" s="302" t="str">
        <f>③職員名簿【年間実績】!BS77</f>
        <v/>
      </c>
      <c r="J65" s="300" t="str">
        <f>③職員名簿【年間実績】!BC77</f>
        <v/>
      </c>
      <c r="K65" s="301" t="str">
        <f>IF(I65="○",①基本情報【名簿入力前に必須入力】!$E$16,"")</f>
        <v/>
      </c>
      <c r="L65" s="302" t="str">
        <f>③職員名簿【年間実績】!BT77</f>
        <v/>
      </c>
      <c r="M65" s="300" t="str">
        <f>③職員名簿【年間実績】!BD77</f>
        <v/>
      </c>
      <c r="N65" s="301" t="str">
        <f>IF(L65="○",①基本情報【名簿入力前に必須入力】!$E$16,"")</f>
        <v/>
      </c>
      <c r="O65" s="302" t="str">
        <f>③職員名簿【年間実績】!BU77</f>
        <v/>
      </c>
      <c r="P65" s="300" t="str">
        <f>③職員名簿【年間実績】!BE77</f>
        <v/>
      </c>
      <c r="Q65" s="301" t="str">
        <f>IF(O65="○",①基本情報【名簿入力前に必須入力】!$E$16,"")</f>
        <v/>
      </c>
      <c r="R65" s="302" t="str">
        <f>③職員名簿【年間実績】!BV77</f>
        <v/>
      </c>
      <c r="S65" s="300" t="str">
        <f>③職員名簿【年間実績】!BF77</f>
        <v/>
      </c>
      <c r="T65" s="301" t="str">
        <f>IF(R65="○",①基本情報【名簿入力前に必須入力】!$E$16,"")</f>
        <v/>
      </c>
      <c r="U65" s="302" t="str">
        <f>③職員名簿【年間実績】!BW77</f>
        <v/>
      </c>
      <c r="V65" s="300" t="str">
        <f>③職員名簿【年間実績】!BG77</f>
        <v/>
      </c>
      <c r="W65" s="301" t="str">
        <f>IF(U65="○",①基本情報【名簿入力前に必須入力】!$E$16,"")</f>
        <v/>
      </c>
      <c r="X65" s="302" t="str">
        <f>③職員名簿【年間実績】!BX77</f>
        <v/>
      </c>
      <c r="Y65" s="300" t="str">
        <f>③職員名簿【年間実績】!BH77</f>
        <v/>
      </c>
      <c r="Z65" s="301" t="str">
        <f>IF(X65="○",①基本情報【名簿入力前に必須入力】!$E$16,"")</f>
        <v/>
      </c>
      <c r="AA65" s="302" t="str">
        <f>③職員名簿【年間実績】!BY77</f>
        <v/>
      </c>
      <c r="AB65" s="300" t="str">
        <f>③職員名簿【年間実績】!BI77</f>
        <v/>
      </c>
      <c r="AC65" s="301" t="str">
        <f>IF(AA65="○",①基本情報【名簿入力前に必須入力】!$E$16,"")</f>
        <v/>
      </c>
      <c r="AD65" s="302" t="str">
        <f>③職員名簿【年間実績】!BZ77</f>
        <v/>
      </c>
      <c r="AE65" s="300" t="str">
        <f>③職員名簿【年間実績】!BJ77</f>
        <v/>
      </c>
      <c r="AF65" s="301" t="str">
        <f>IF(AD65="○",①基本情報【名簿入力前に必須入力】!$E$16,"")</f>
        <v/>
      </c>
      <c r="AG65" s="302" t="str">
        <f>③職員名簿【年間実績】!CA77</f>
        <v/>
      </c>
      <c r="AH65" s="300" t="str">
        <f>③職員名簿【年間実績】!BK77</f>
        <v/>
      </c>
      <c r="AI65" s="301" t="str">
        <f>IF(AG65="○",①基本情報【名簿入力前に必須入力】!$E$16,"")</f>
        <v/>
      </c>
      <c r="AJ65" s="302" t="str">
        <f>③職員名簿【年間実績】!CB77</f>
        <v/>
      </c>
      <c r="AK65" s="300" t="str">
        <f>③職員名簿【年間実績】!BL77</f>
        <v/>
      </c>
      <c r="AL65" s="301" t="str">
        <f>IF(AJ65="○",①基本情報【名簿入力前に必須入力】!$E$16,"")</f>
        <v/>
      </c>
    </row>
    <row r="66" spans="1:38" ht="30" customHeight="1">
      <c r="A66">
        <v>62</v>
      </c>
      <c r="B66" s="123" t="str">
        <f>③職員名簿【年間実績】!BP78</f>
        <v/>
      </c>
      <c r="C66" s="299" t="str">
        <f>③職員名簿【年間実績】!BQ78</f>
        <v/>
      </c>
      <c r="D66" s="300" t="str">
        <f>③職員名簿【年間実績】!BA78</f>
        <v/>
      </c>
      <c r="E66" s="301" t="str">
        <f>IF(C66="○",①基本情報【名簿入力前に必須入力】!$E$16,"")</f>
        <v/>
      </c>
      <c r="F66" s="302" t="str">
        <f>③職員名簿【年間実績】!BR78</f>
        <v/>
      </c>
      <c r="G66" s="300" t="str">
        <f>③職員名簿【年間実績】!BB78</f>
        <v/>
      </c>
      <c r="H66" s="301" t="str">
        <f>IF(F66="○",①基本情報【名簿入力前に必須入力】!$E$16,"")</f>
        <v/>
      </c>
      <c r="I66" s="302" t="str">
        <f>③職員名簿【年間実績】!BS78</f>
        <v/>
      </c>
      <c r="J66" s="300" t="str">
        <f>③職員名簿【年間実績】!BC78</f>
        <v/>
      </c>
      <c r="K66" s="301" t="str">
        <f>IF(I66="○",①基本情報【名簿入力前に必須入力】!$E$16,"")</f>
        <v/>
      </c>
      <c r="L66" s="302" t="str">
        <f>③職員名簿【年間実績】!BT78</f>
        <v/>
      </c>
      <c r="M66" s="300" t="str">
        <f>③職員名簿【年間実績】!BD78</f>
        <v/>
      </c>
      <c r="N66" s="301" t="str">
        <f>IF(L66="○",①基本情報【名簿入力前に必須入力】!$E$16,"")</f>
        <v/>
      </c>
      <c r="O66" s="302" t="str">
        <f>③職員名簿【年間実績】!BU78</f>
        <v/>
      </c>
      <c r="P66" s="300" t="str">
        <f>③職員名簿【年間実績】!BE78</f>
        <v/>
      </c>
      <c r="Q66" s="301" t="str">
        <f>IF(O66="○",①基本情報【名簿入力前に必須入力】!$E$16,"")</f>
        <v/>
      </c>
      <c r="R66" s="302" t="str">
        <f>③職員名簿【年間実績】!BV78</f>
        <v/>
      </c>
      <c r="S66" s="300" t="str">
        <f>③職員名簿【年間実績】!BF78</f>
        <v/>
      </c>
      <c r="T66" s="301" t="str">
        <f>IF(R66="○",①基本情報【名簿入力前に必須入力】!$E$16,"")</f>
        <v/>
      </c>
      <c r="U66" s="302" t="str">
        <f>③職員名簿【年間実績】!BW78</f>
        <v/>
      </c>
      <c r="V66" s="300" t="str">
        <f>③職員名簿【年間実績】!BG78</f>
        <v/>
      </c>
      <c r="W66" s="301" t="str">
        <f>IF(U66="○",①基本情報【名簿入力前に必須入力】!$E$16,"")</f>
        <v/>
      </c>
      <c r="X66" s="302" t="str">
        <f>③職員名簿【年間実績】!BX78</f>
        <v/>
      </c>
      <c r="Y66" s="300" t="str">
        <f>③職員名簿【年間実績】!BH78</f>
        <v/>
      </c>
      <c r="Z66" s="301" t="str">
        <f>IF(X66="○",①基本情報【名簿入力前に必須入力】!$E$16,"")</f>
        <v/>
      </c>
      <c r="AA66" s="302" t="str">
        <f>③職員名簿【年間実績】!BY78</f>
        <v/>
      </c>
      <c r="AB66" s="300" t="str">
        <f>③職員名簿【年間実績】!BI78</f>
        <v/>
      </c>
      <c r="AC66" s="301" t="str">
        <f>IF(AA66="○",①基本情報【名簿入力前に必須入力】!$E$16,"")</f>
        <v/>
      </c>
      <c r="AD66" s="302" t="str">
        <f>③職員名簿【年間実績】!BZ78</f>
        <v/>
      </c>
      <c r="AE66" s="300" t="str">
        <f>③職員名簿【年間実績】!BJ78</f>
        <v/>
      </c>
      <c r="AF66" s="301" t="str">
        <f>IF(AD66="○",①基本情報【名簿入力前に必須入力】!$E$16,"")</f>
        <v/>
      </c>
      <c r="AG66" s="302" t="str">
        <f>③職員名簿【年間実績】!CA78</f>
        <v/>
      </c>
      <c r="AH66" s="300" t="str">
        <f>③職員名簿【年間実績】!BK78</f>
        <v/>
      </c>
      <c r="AI66" s="301" t="str">
        <f>IF(AG66="○",①基本情報【名簿入力前に必須入力】!$E$16,"")</f>
        <v/>
      </c>
      <c r="AJ66" s="302" t="str">
        <f>③職員名簿【年間実績】!CB78</f>
        <v/>
      </c>
      <c r="AK66" s="300" t="str">
        <f>③職員名簿【年間実績】!BL78</f>
        <v/>
      </c>
      <c r="AL66" s="301" t="str">
        <f>IF(AJ66="○",①基本情報【名簿入力前に必須入力】!$E$16,"")</f>
        <v/>
      </c>
    </row>
    <row r="67" spans="1:38" ht="30" customHeight="1">
      <c r="A67">
        <v>63</v>
      </c>
      <c r="B67" s="123" t="str">
        <f>③職員名簿【年間実績】!BP79</f>
        <v/>
      </c>
      <c r="C67" s="299" t="str">
        <f>③職員名簿【年間実績】!BQ79</f>
        <v/>
      </c>
      <c r="D67" s="300" t="str">
        <f>③職員名簿【年間実績】!BA79</f>
        <v/>
      </c>
      <c r="E67" s="301" t="str">
        <f>IF(C67="○",①基本情報【名簿入力前に必須入力】!$E$16,"")</f>
        <v/>
      </c>
      <c r="F67" s="302" t="str">
        <f>③職員名簿【年間実績】!BR79</f>
        <v/>
      </c>
      <c r="G67" s="300" t="str">
        <f>③職員名簿【年間実績】!BB79</f>
        <v/>
      </c>
      <c r="H67" s="301" t="str">
        <f>IF(F67="○",①基本情報【名簿入力前に必須入力】!$E$16,"")</f>
        <v/>
      </c>
      <c r="I67" s="302" t="str">
        <f>③職員名簿【年間実績】!BS79</f>
        <v/>
      </c>
      <c r="J67" s="300" t="str">
        <f>③職員名簿【年間実績】!BC79</f>
        <v/>
      </c>
      <c r="K67" s="301" t="str">
        <f>IF(I67="○",①基本情報【名簿入力前に必須入力】!$E$16,"")</f>
        <v/>
      </c>
      <c r="L67" s="302" t="str">
        <f>③職員名簿【年間実績】!BT79</f>
        <v/>
      </c>
      <c r="M67" s="300" t="str">
        <f>③職員名簿【年間実績】!BD79</f>
        <v/>
      </c>
      <c r="N67" s="301" t="str">
        <f>IF(L67="○",①基本情報【名簿入力前に必須入力】!$E$16,"")</f>
        <v/>
      </c>
      <c r="O67" s="302" t="str">
        <f>③職員名簿【年間実績】!BU79</f>
        <v/>
      </c>
      <c r="P67" s="300" t="str">
        <f>③職員名簿【年間実績】!BE79</f>
        <v/>
      </c>
      <c r="Q67" s="301" t="str">
        <f>IF(O67="○",①基本情報【名簿入力前に必須入力】!$E$16,"")</f>
        <v/>
      </c>
      <c r="R67" s="302" t="str">
        <f>③職員名簿【年間実績】!BV79</f>
        <v/>
      </c>
      <c r="S67" s="300" t="str">
        <f>③職員名簿【年間実績】!BF79</f>
        <v/>
      </c>
      <c r="T67" s="301" t="str">
        <f>IF(R67="○",①基本情報【名簿入力前に必須入力】!$E$16,"")</f>
        <v/>
      </c>
      <c r="U67" s="302" t="str">
        <f>③職員名簿【年間実績】!BW79</f>
        <v/>
      </c>
      <c r="V67" s="300" t="str">
        <f>③職員名簿【年間実績】!BG79</f>
        <v/>
      </c>
      <c r="W67" s="301" t="str">
        <f>IF(U67="○",①基本情報【名簿入力前に必須入力】!$E$16,"")</f>
        <v/>
      </c>
      <c r="X67" s="302" t="str">
        <f>③職員名簿【年間実績】!BX79</f>
        <v/>
      </c>
      <c r="Y67" s="300" t="str">
        <f>③職員名簿【年間実績】!BH79</f>
        <v/>
      </c>
      <c r="Z67" s="301" t="str">
        <f>IF(X67="○",①基本情報【名簿入力前に必須入力】!$E$16,"")</f>
        <v/>
      </c>
      <c r="AA67" s="302" t="str">
        <f>③職員名簿【年間実績】!BY79</f>
        <v/>
      </c>
      <c r="AB67" s="300" t="str">
        <f>③職員名簿【年間実績】!BI79</f>
        <v/>
      </c>
      <c r="AC67" s="301" t="str">
        <f>IF(AA67="○",①基本情報【名簿入力前に必須入力】!$E$16,"")</f>
        <v/>
      </c>
      <c r="AD67" s="302" t="str">
        <f>③職員名簿【年間実績】!BZ79</f>
        <v/>
      </c>
      <c r="AE67" s="300" t="str">
        <f>③職員名簿【年間実績】!BJ79</f>
        <v/>
      </c>
      <c r="AF67" s="301" t="str">
        <f>IF(AD67="○",①基本情報【名簿入力前に必須入力】!$E$16,"")</f>
        <v/>
      </c>
      <c r="AG67" s="302" t="str">
        <f>③職員名簿【年間実績】!CA79</f>
        <v/>
      </c>
      <c r="AH67" s="300" t="str">
        <f>③職員名簿【年間実績】!BK79</f>
        <v/>
      </c>
      <c r="AI67" s="301" t="str">
        <f>IF(AG67="○",①基本情報【名簿入力前に必須入力】!$E$16,"")</f>
        <v/>
      </c>
      <c r="AJ67" s="302" t="str">
        <f>③職員名簿【年間実績】!CB79</f>
        <v/>
      </c>
      <c r="AK67" s="300" t="str">
        <f>③職員名簿【年間実績】!BL79</f>
        <v/>
      </c>
      <c r="AL67" s="301" t="str">
        <f>IF(AJ67="○",①基本情報【名簿入力前に必須入力】!$E$16,"")</f>
        <v/>
      </c>
    </row>
    <row r="68" spans="1:38" ht="30" customHeight="1">
      <c r="A68">
        <v>64</v>
      </c>
      <c r="B68" s="123" t="str">
        <f>③職員名簿【年間実績】!BP80</f>
        <v/>
      </c>
      <c r="C68" s="299" t="str">
        <f>③職員名簿【年間実績】!BQ80</f>
        <v/>
      </c>
      <c r="D68" s="300" t="str">
        <f>③職員名簿【年間実績】!BA80</f>
        <v/>
      </c>
      <c r="E68" s="301" t="str">
        <f>IF(C68="○",①基本情報【名簿入力前に必須入力】!$E$16,"")</f>
        <v/>
      </c>
      <c r="F68" s="302" t="str">
        <f>③職員名簿【年間実績】!BR80</f>
        <v/>
      </c>
      <c r="G68" s="300" t="str">
        <f>③職員名簿【年間実績】!BB80</f>
        <v/>
      </c>
      <c r="H68" s="301" t="str">
        <f>IF(F68="○",①基本情報【名簿入力前に必須入力】!$E$16,"")</f>
        <v/>
      </c>
      <c r="I68" s="302" t="str">
        <f>③職員名簿【年間実績】!BS80</f>
        <v/>
      </c>
      <c r="J68" s="300" t="str">
        <f>③職員名簿【年間実績】!BC80</f>
        <v/>
      </c>
      <c r="K68" s="301" t="str">
        <f>IF(I68="○",①基本情報【名簿入力前に必須入力】!$E$16,"")</f>
        <v/>
      </c>
      <c r="L68" s="302" t="str">
        <f>③職員名簿【年間実績】!BT80</f>
        <v/>
      </c>
      <c r="M68" s="300" t="str">
        <f>③職員名簿【年間実績】!BD80</f>
        <v/>
      </c>
      <c r="N68" s="301" t="str">
        <f>IF(L68="○",①基本情報【名簿入力前に必須入力】!$E$16,"")</f>
        <v/>
      </c>
      <c r="O68" s="302" t="str">
        <f>③職員名簿【年間実績】!BU80</f>
        <v/>
      </c>
      <c r="P68" s="300" t="str">
        <f>③職員名簿【年間実績】!BE80</f>
        <v/>
      </c>
      <c r="Q68" s="301" t="str">
        <f>IF(O68="○",①基本情報【名簿入力前に必須入力】!$E$16,"")</f>
        <v/>
      </c>
      <c r="R68" s="302" t="str">
        <f>③職員名簿【年間実績】!BV80</f>
        <v/>
      </c>
      <c r="S68" s="300" t="str">
        <f>③職員名簿【年間実績】!BF80</f>
        <v/>
      </c>
      <c r="T68" s="301" t="str">
        <f>IF(R68="○",①基本情報【名簿入力前に必須入力】!$E$16,"")</f>
        <v/>
      </c>
      <c r="U68" s="302" t="str">
        <f>③職員名簿【年間実績】!BW80</f>
        <v/>
      </c>
      <c r="V68" s="300" t="str">
        <f>③職員名簿【年間実績】!BG80</f>
        <v/>
      </c>
      <c r="W68" s="301" t="str">
        <f>IF(U68="○",①基本情報【名簿入力前に必須入力】!$E$16,"")</f>
        <v/>
      </c>
      <c r="X68" s="302" t="str">
        <f>③職員名簿【年間実績】!BX80</f>
        <v/>
      </c>
      <c r="Y68" s="300" t="str">
        <f>③職員名簿【年間実績】!BH80</f>
        <v/>
      </c>
      <c r="Z68" s="301" t="str">
        <f>IF(X68="○",①基本情報【名簿入力前に必須入力】!$E$16,"")</f>
        <v/>
      </c>
      <c r="AA68" s="302" t="str">
        <f>③職員名簿【年間実績】!BY80</f>
        <v/>
      </c>
      <c r="AB68" s="300" t="str">
        <f>③職員名簿【年間実績】!BI80</f>
        <v/>
      </c>
      <c r="AC68" s="301" t="str">
        <f>IF(AA68="○",①基本情報【名簿入力前に必須入力】!$E$16,"")</f>
        <v/>
      </c>
      <c r="AD68" s="302" t="str">
        <f>③職員名簿【年間実績】!BZ80</f>
        <v/>
      </c>
      <c r="AE68" s="300" t="str">
        <f>③職員名簿【年間実績】!BJ80</f>
        <v/>
      </c>
      <c r="AF68" s="301" t="str">
        <f>IF(AD68="○",①基本情報【名簿入力前に必須入力】!$E$16,"")</f>
        <v/>
      </c>
      <c r="AG68" s="302" t="str">
        <f>③職員名簿【年間実績】!CA80</f>
        <v/>
      </c>
      <c r="AH68" s="300" t="str">
        <f>③職員名簿【年間実績】!BK80</f>
        <v/>
      </c>
      <c r="AI68" s="301" t="str">
        <f>IF(AG68="○",①基本情報【名簿入力前に必須入力】!$E$16,"")</f>
        <v/>
      </c>
      <c r="AJ68" s="302" t="str">
        <f>③職員名簿【年間実績】!CB80</f>
        <v/>
      </c>
      <c r="AK68" s="300" t="str">
        <f>③職員名簿【年間実績】!BL80</f>
        <v/>
      </c>
      <c r="AL68" s="301" t="str">
        <f>IF(AJ68="○",①基本情報【名簿入力前に必須入力】!$E$16,"")</f>
        <v/>
      </c>
    </row>
    <row r="69" spans="1:38" ht="30" customHeight="1">
      <c r="A69">
        <v>65</v>
      </c>
      <c r="B69" s="123" t="str">
        <f>③職員名簿【年間実績】!BP81</f>
        <v/>
      </c>
      <c r="C69" s="299" t="str">
        <f>③職員名簿【年間実績】!BQ81</f>
        <v/>
      </c>
      <c r="D69" s="300" t="str">
        <f>③職員名簿【年間実績】!BA81</f>
        <v/>
      </c>
      <c r="E69" s="301" t="str">
        <f>IF(C69="○",①基本情報【名簿入力前に必須入力】!$E$16,"")</f>
        <v/>
      </c>
      <c r="F69" s="302" t="str">
        <f>③職員名簿【年間実績】!BR81</f>
        <v/>
      </c>
      <c r="G69" s="300" t="str">
        <f>③職員名簿【年間実績】!BB81</f>
        <v/>
      </c>
      <c r="H69" s="301" t="str">
        <f>IF(F69="○",①基本情報【名簿入力前に必須入力】!$E$16,"")</f>
        <v/>
      </c>
      <c r="I69" s="302" t="str">
        <f>③職員名簿【年間実績】!BS81</f>
        <v/>
      </c>
      <c r="J69" s="300" t="str">
        <f>③職員名簿【年間実績】!BC81</f>
        <v/>
      </c>
      <c r="K69" s="301" t="str">
        <f>IF(I69="○",①基本情報【名簿入力前に必須入力】!$E$16,"")</f>
        <v/>
      </c>
      <c r="L69" s="302" t="str">
        <f>③職員名簿【年間実績】!BT81</f>
        <v/>
      </c>
      <c r="M69" s="300" t="str">
        <f>③職員名簿【年間実績】!BD81</f>
        <v/>
      </c>
      <c r="N69" s="301" t="str">
        <f>IF(L69="○",①基本情報【名簿入力前に必須入力】!$E$16,"")</f>
        <v/>
      </c>
      <c r="O69" s="302" t="str">
        <f>③職員名簿【年間実績】!BU81</f>
        <v/>
      </c>
      <c r="P69" s="300" t="str">
        <f>③職員名簿【年間実績】!BE81</f>
        <v/>
      </c>
      <c r="Q69" s="301" t="str">
        <f>IF(O69="○",①基本情報【名簿入力前に必須入力】!$E$16,"")</f>
        <v/>
      </c>
      <c r="R69" s="302" t="str">
        <f>③職員名簿【年間実績】!BV81</f>
        <v/>
      </c>
      <c r="S69" s="300" t="str">
        <f>③職員名簿【年間実績】!BF81</f>
        <v/>
      </c>
      <c r="T69" s="301" t="str">
        <f>IF(R69="○",①基本情報【名簿入力前に必須入力】!$E$16,"")</f>
        <v/>
      </c>
      <c r="U69" s="302" t="str">
        <f>③職員名簿【年間実績】!BW81</f>
        <v/>
      </c>
      <c r="V69" s="300" t="str">
        <f>③職員名簿【年間実績】!BG81</f>
        <v/>
      </c>
      <c r="W69" s="301" t="str">
        <f>IF(U69="○",①基本情報【名簿入力前に必須入力】!$E$16,"")</f>
        <v/>
      </c>
      <c r="X69" s="302" t="str">
        <f>③職員名簿【年間実績】!BX81</f>
        <v/>
      </c>
      <c r="Y69" s="300" t="str">
        <f>③職員名簿【年間実績】!BH81</f>
        <v/>
      </c>
      <c r="Z69" s="301" t="str">
        <f>IF(X69="○",①基本情報【名簿入力前に必須入力】!$E$16,"")</f>
        <v/>
      </c>
      <c r="AA69" s="302" t="str">
        <f>③職員名簿【年間実績】!BY81</f>
        <v/>
      </c>
      <c r="AB69" s="300" t="str">
        <f>③職員名簿【年間実績】!BI81</f>
        <v/>
      </c>
      <c r="AC69" s="301" t="str">
        <f>IF(AA69="○",①基本情報【名簿入力前に必須入力】!$E$16,"")</f>
        <v/>
      </c>
      <c r="AD69" s="302" t="str">
        <f>③職員名簿【年間実績】!BZ81</f>
        <v/>
      </c>
      <c r="AE69" s="300" t="str">
        <f>③職員名簿【年間実績】!BJ81</f>
        <v/>
      </c>
      <c r="AF69" s="301" t="str">
        <f>IF(AD69="○",①基本情報【名簿入力前に必須入力】!$E$16,"")</f>
        <v/>
      </c>
      <c r="AG69" s="302" t="str">
        <f>③職員名簿【年間実績】!CA81</f>
        <v/>
      </c>
      <c r="AH69" s="300" t="str">
        <f>③職員名簿【年間実績】!BK81</f>
        <v/>
      </c>
      <c r="AI69" s="301" t="str">
        <f>IF(AG69="○",①基本情報【名簿入力前に必須入力】!$E$16,"")</f>
        <v/>
      </c>
      <c r="AJ69" s="302" t="str">
        <f>③職員名簿【年間実績】!CB81</f>
        <v/>
      </c>
      <c r="AK69" s="300" t="str">
        <f>③職員名簿【年間実績】!BL81</f>
        <v/>
      </c>
      <c r="AL69" s="301" t="str">
        <f>IF(AJ69="○",①基本情報【名簿入力前に必須入力】!$E$16,"")</f>
        <v/>
      </c>
    </row>
    <row r="70" spans="1:38" ht="30" customHeight="1">
      <c r="A70">
        <v>66</v>
      </c>
      <c r="B70" s="123" t="str">
        <f>③職員名簿【年間実績】!BP82</f>
        <v/>
      </c>
      <c r="C70" s="299" t="str">
        <f>③職員名簿【年間実績】!BQ82</f>
        <v/>
      </c>
      <c r="D70" s="300" t="str">
        <f>③職員名簿【年間実績】!BA82</f>
        <v/>
      </c>
      <c r="E70" s="301" t="str">
        <f>IF(C70="○",①基本情報【名簿入力前に必須入力】!$E$16,"")</f>
        <v/>
      </c>
      <c r="F70" s="302" t="str">
        <f>③職員名簿【年間実績】!BR82</f>
        <v/>
      </c>
      <c r="G70" s="300" t="str">
        <f>③職員名簿【年間実績】!BB82</f>
        <v/>
      </c>
      <c r="H70" s="301" t="str">
        <f>IF(F70="○",①基本情報【名簿入力前に必須入力】!$E$16,"")</f>
        <v/>
      </c>
      <c r="I70" s="302" t="str">
        <f>③職員名簿【年間実績】!BS82</f>
        <v/>
      </c>
      <c r="J70" s="300" t="str">
        <f>③職員名簿【年間実績】!BC82</f>
        <v/>
      </c>
      <c r="K70" s="301" t="str">
        <f>IF(I70="○",①基本情報【名簿入力前に必須入力】!$E$16,"")</f>
        <v/>
      </c>
      <c r="L70" s="302" t="str">
        <f>③職員名簿【年間実績】!BT82</f>
        <v/>
      </c>
      <c r="M70" s="300" t="str">
        <f>③職員名簿【年間実績】!BD82</f>
        <v/>
      </c>
      <c r="N70" s="301" t="str">
        <f>IF(L70="○",①基本情報【名簿入力前に必須入力】!$E$16,"")</f>
        <v/>
      </c>
      <c r="O70" s="302" t="str">
        <f>③職員名簿【年間実績】!BU82</f>
        <v/>
      </c>
      <c r="P70" s="300" t="str">
        <f>③職員名簿【年間実績】!BE82</f>
        <v/>
      </c>
      <c r="Q70" s="301" t="str">
        <f>IF(O70="○",①基本情報【名簿入力前に必須入力】!$E$16,"")</f>
        <v/>
      </c>
      <c r="R70" s="302" t="str">
        <f>③職員名簿【年間実績】!BV82</f>
        <v/>
      </c>
      <c r="S70" s="300" t="str">
        <f>③職員名簿【年間実績】!BF82</f>
        <v/>
      </c>
      <c r="T70" s="301" t="str">
        <f>IF(R70="○",①基本情報【名簿入力前に必須入力】!$E$16,"")</f>
        <v/>
      </c>
      <c r="U70" s="302" t="str">
        <f>③職員名簿【年間実績】!BW82</f>
        <v/>
      </c>
      <c r="V70" s="300" t="str">
        <f>③職員名簿【年間実績】!BG82</f>
        <v/>
      </c>
      <c r="W70" s="301" t="str">
        <f>IF(U70="○",①基本情報【名簿入力前に必須入力】!$E$16,"")</f>
        <v/>
      </c>
      <c r="X70" s="302" t="str">
        <f>③職員名簿【年間実績】!BX82</f>
        <v/>
      </c>
      <c r="Y70" s="300" t="str">
        <f>③職員名簿【年間実績】!BH82</f>
        <v/>
      </c>
      <c r="Z70" s="301" t="str">
        <f>IF(X70="○",①基本情報【名簿入力前に必須入力】!$E$16,"")</f>
        <v/>
      </c>
      <c r="AA70" s="302" t="str">
        <f>③職員名簿【年間実績】!BY82</f>
        <v/>
      </c>
      <c r="AB70" s="300" t="str">
        <f>③職員名簿【年間実績】!BI82</f>
        <v/>
      </c>
      <c r="AC70" s="301" t="str">
        <f>IF(AA70="○",①基本情報【名簿入力前に必須入力】!$E$16,"")</f>
        <v/>
      </c>
      <c r="AD70" s="302" t="str">
        <f>③職員名簿【年間実績】!BZ82</f>
        <v/>
      </c>
      <c r="AE70" s="300" t="str">
        <f>③職員名簿【年間実績】!BJ82</f>
        <v/>
      </c>
      <c r="AF70" s="301" t="str">
        <f>IF(AD70="○",①基本情報【名簿入力前に必須入力】!$E$16,"")</f>
        <v/>
      </c>
      <c r="AG70" s="302" t="str">
        <f>③職員名簿【年間実績】!CA82</f>
        <v/>
      </c>
      <c r="AH70" s="300" t="str">
        <f>③職員名簿【年間実績】!BK82</f>
        <v/>
      </c>
      <c r="AI70" s="301" t="str">
        <f>IF(AG70="○",①基本情報【名簿入力前に必須入力】!$E$16,"")</f>
        <v/>
      </c>
      <c r="AJ70" s="302" t="str">
        <f>③職員名簿【年間実績】!CB82</f>
        <v/>
      </c>
      <c r="AK70" s="300" t="str">
        <f>③職員名簿【年間実績】!BL82</f>
        <v/>
      </c>
      <c r="AL70" s="301" t="str">
        <f>IF(AJ70="○",①基本情報【名簿入力前に必須入力】!$E$16,"")</f>
        <v/>
      </c>
    </row>
    <row r="71" spans="1:38" ht="30" customHeight="1">
      <c r="A71">
        <v>67</v>
      </c>
      <c r="B71" s="123" t="str">
        <f>③職員名簿【年間実績】!BP83</f>
        <v/>
      </c>
      <c r="C71" s="299" t="str">
        <f>③職員名簿【年間実績】!BQ83</f>
        <v/>
      </c>
      <c r="D71" s="300" t="str">
        <f>③職員名簿【年間実績】!BA83</f>
        <v/>
      </c>
      <c r="E71" s="301" t="str">
        <f>IF(C71="○",①基本情報【名簿入力前に必須入力】!$E$16,"")</f>
        <v/>
      </c>
      <c r="F71" s="302" t="str">
        <f>③職員名簿【年間実績】!BR83</f>
        <v/>
      </c>
      <c r="G71" s="300" t="str">
        <f>③職員名簿【年間実績】!BB83</f>
        <v/>
      </c>
      <c r="H71" s="301" t="str">
        <f>IF(F71="○",①基本情報【名簿入力前に必須入力】!$E$16,"")</f>
        <v/>
      </c>
      <c r="I71" s="302" t="str">
        <f>③職員名簿【年間実績】!BS83</f>
        <v/>
      </c>
      <c r="J71" s="300" t="str">
        <f>③職員名簿【年間実績】!BC83</f>
        <v/>
      </c>
      <c r="K71" s="301" t="str">
        <f>IF(I71="○",①基本情報【名簿入力前に必須入力】!$E$16,"")</f>
        <v/>
      </c>
      <c r="L71" s="302" t="str">
        <f>③職員名簿【年間実績】!BT83</f>
        <v/>
      </c>
      <c r="M71" s="300" t="str">
        <f>③職員名簿【年間実績】!BD83</f>
        <v/>
      </c>
      <c r="N71" s="301" t="str">
        <f>IF(L71="○",①基本情報【名簿入力前に必須入力】!$E$16,"")</f>
        <v/>
      </c>
      <c r="O71" s="302" t="str">
        <f>③職員名簿【年間実績】!BU83</f>
        <v/>
      </c>
      <c r="P71" s="300" t="str">
        <f>③職員名簿【年間実績】!BE83</f>
        <v/>
      </c>
      <c r="Q71" s="301" t="str">
        <f>IF(O71="○",①基本情報【名簿入力前に必須入力】!$E$16,"")</f>
        <v/>
      </c>
      <c r="R71" s="302" t="str">
        <f>③職員名簿【年間実績】!BV83</f>
        <v/>
      </c>
      <c r="S71" s="300" t="str">
        <f>③職員名簿【年間実績】!BF83</f>
        <v/>
      </c>
      <c r="T71" s="301" t="str">
        <f>IF(R71="○",①基本情報【名簿入力前に必須入力】!$E$16,"")</f>
        <v/>
      </c>
      <c r="U71" s="302" t="str">
        <f>③職員名簿【年間実績】!BW83</f>
        <v/>
      </c>
      <c r="V71" s="300" t="str">
        <f>③職員名簿【年間実績】!BG83</f>
        <v/>
      </c>
      <c r="W71" s="301" t="str">
        <f>IF(U71="○",①基本情報【名簿入力前に必須入力】!$E$16,"")</f>
        <v/>
      </c>
      <c r="X71" s="302" t="str">
        <f>③職員名簿【年間実績】!BX83</f>
        <v/>
      </c>
      <c r="Y71" s="300" t="str">
        <f>③職員名簿【年間実績】!BH83</f>
        <v/>
      </c>
      <c r="Z71" s="301" t="str">
        <f>IF(X71="○",①基本情報【名簿入力前に必須入力】!$E$16,"")</f>
        <v/>
      </c>
      <c r="AA71" s="302" t="str">
        <f>③職員名簿【年間実績】!BY83</f>
        <v/>
      </c>
      <c r="AB71" s="300" t="str">
        <f>③職員名簿【年間実績】!BI83</f>
        <v/>
      </c>
      <c r="AC71" s="301" t="str">
        <f>IF(AA71="○",①基本情報【名簿入力前に必須入力】!$E$16,"")</f>
        <v/>
      </c>
      <c r="AD71" s="302" t="str">
        <f>③職員名簿【年間実績】!BZ83</f>
        <v/>
      </c>
      <c r="AE71" s="300" t="str">
        <f>③職員名簿【年間実績】!BJ83</f>
        <v/>
      </c>
      <c r="AF71" s="301" t="str">
        <f>IF(AD71="○",①基本情報【名簿入力前に必須入力】!$E$16,"")</f>
        <v/>
      </c>
      <c r="AG71" s="302" t="str">
        <f>③職員名簿【年間実績】!CA83</f>
        <v/>
      </c>
      <c r="AH71" s="300" t="str">
        <f>③職員名簿【年間実績】!BK83</f>
        <v/>
      </c>
      <c r="AI71" s="301" t="str">
        <f>IF(AG71="○",①基本情報【名簿入力前に必須入力】!$E$16,"")</f>
        <v/>
      </c>
      <c r="AJ71" s="302" t="str">
        <f>③職員名簿【年間実績】!CB83</f>
        <v/>
      </c>
      <c r="AK71" s="300" t="str">
        <f>③職員名簿【年間実績】!BL83</f>
        <v/>
      </c>
      <c r="AL71" s="301" t="str">
        <f>IF(AJ71="○",①基本情報【名簿入力前に必須入力】!$E$16,"")</f>
        <v/>
      </c>
    </row>
    <row r="72" spans="1:38" ht="30" customHeight="1">
      <c r="A72">
        <v>68</v>
      </c>
      <c r="B72" s="123" t="str">
        <f>③職員名簿【年間実績】!BP84</f>
        <v/>
      </c>
      <c r="C72" s="299" t="str">
        <f>③職員名簿【年間実績】!BQ84</f>
        <v/>
      </c>
      <c r="D72" s="300" t="str">
        <f>③職員名簿【年間実績】!BA84</f>
        <v/>
      </c>
      <c r="E72" s="301" t="str">
        <f>IF(C72="○",①基本情報【名簿入力前に必須入力】!$E$16,"")</f>
        <v/>
      </c>
      <c r="F72" s="302" t="str">
        <f>③職員名簿【年間実績】!BR84</f>
        <v/>
      </c>
      <c r="G72" s="300" t="str">
        <f>③職員名簿【年間実績】!BB84</f>
        <v/>
      </c>
      <c r="H72" s="301" t="str">
        <f>IF(F72="○",①基本情報【名簿入力前に必須入力】!$E$16,"")</f>
        <v/>
      </c>
      <c r="I72" s="302" t="str">
        <f>③職員名簿【年間実績】!BS84</f>
        <v/>
      </c>
      <c r="J72" s="300" t="str">
        <f>③職員名簿【年間実績】!BC84</f>
        <v/>
      </c>
      <c r="K72" s="301" t="str">
        <f>IF(I72="○",①基本情報【名簿入力前に必須入力】!$E$16,"")</f>
        <v/>
      </c>
      <c r="L72" s="302" t="str">
        <f>③職員名簿【年間実績】!BT84</f>
        <v/>
      </c>
      <c r="M72" s="300" t="str">
        <f>③職員名簿【年間実績】!BD84</f>
        <v/>
      </c>
      <c r="N72" s="301" t="str">
        <f>IF(L72="○",①基本情報【名簿入力前に必須入力】!$E$16,"")</f>
        <v/>
      </c>
      <c r="O72" s="302" t="str">
        <f>③職員名簿【年間実績】!BU84</f>
        <v/>
      </c>
      <c r="P72" s="300" t="str">
        <f>③職員名簿【年間実績】!BE84</f>
        <v/>
      </c>
      <c r="Q72" s="301" t="str">
        <f>IF(O72="○",①基本情報【名簿入力前に必須入力】!$E$16,"")</f>
        <v/>
      </c>
      <c r="R72" s="302" t="str">
        <f>③職員名簿【年間実績】!BV84</f>
        <v/>
      </c>
      <c r="S72" s="300" t="str">
        <f>③職員名簿【年間実績】!BF84</f>
        <v/>
      </c>
      <c r="T72" s="301" t="str">
        <f>IF(R72="○",①基本情報【名簿入力前に必須入力】!$E$16,"")</f>
        <v/>
      </c>
      <c r="U72" s="302" t="str">
        <f>③職員名簿【年間実績】!BW84</f>
        <v/>
      </c>
      <c r="V72" s="300" t="str">
        <f>③職員名簿【年間実績】!BG84</f>
        <v/>
      </c>
      <c r="W72" s="301" t="str">
        <f>IF(U72="○",①基本情報【名簿入力前に必須入力】!$E$16,"")</f>
        <v/>
      </c>
      <c r="X72" s="302" t="str">
        <f>③職員名簿【年間実績】!BX84</f>
        <v/>
      </c>
      <c r="Y72" s="300" t="str">
        <f>③職員名簿【年間実績】!BH84</f>
        <v/>
      </c>
      <c r="Z72" s="301" t="str">
        <f>IF(X72="○",①基本情報【名簿入力前に必須入力】!$E$16,"")</f>
        <v/>
      </c>
      <c r="AA72" s="302" t="str">
        <f>③職員名簿【年間実績】!BY84</f>
        <v/>
      </c>
      <c r="AB72" s="300" t="str">
        <f>③職員名簿【年間実績】!BI84</f>
        <v/>
      </c>
      <c r="AC72" s="301" t="str">
        <f>IF(AA72="○",①基本情報【名簿入力前に必須入力】!$E$16,"")</f>
        <v/>
      </c>
      <c r="AD72" s="302" t="str">
        <f>③職員名簿【年間実績】!BZ84</f>
        <v/>
      </c>
      <c r="AE72" s="300" t="str">
        <f>③職員名簿【年間実績】!BJ84</f>
        <v/>
      </c>
      <c r="AF72" s="301" t="str">
        <f>IF(AD72="○",①基本情報【名簿入力前に必須入力】!$E$16,"")</f>
        <v/>
      </c>
      <c r="AG72" s="302" t="str">
        <f>③職員名簿【年間実績】!CA84</f>
        <v/>
      </c>
      <c r="AH72" s="300" t="str">
        <f>③職員名簿【年間実績】!BK84</f>
        <v/>
      </c>
      <c r="AI72" s="301" t="str">
        <f>IF(AG72="○",①基本情報【名簿入力前に必須入力】!$E$16,"")</f>
        <v/>
      </c>
      <c r="AJ72" s="302" t="str">
        <f>③職員名簿【年間実績】!CB84</f>
        <v/>
      </c>
      <c r="AK72" s="300" t="str">
        <f>③職員名簿【年間実績】!BL84</f>
        <v/>
      </c>
      <c r="AL72" s="301" t="str">
        <f>IF(AJ72="○",①基本情報【名簿入力前に必須入力】!$E$16,"")</f>
        <v/>
      </c>
    </row>
    <row r="73" spans="1:38" ht="30" customHeight="1">
      <c r="A73">
        <v>69</v>
      </c>
      <c r="B73" s="123" t="str">
        <f>③職員名簿【年間実績】!BP85</f>
        <v/>
      </c>
      <c r="C73" s="299" t="str">
        <f>③職員名簿【年間実績】!BQ85</f>
        <v/>
      </c>
      <c r="D73" s="300" t="str">
        <f>③職員名簿【年間実績】!BA85</f>
        <v/>
      </c>
      <c r="E73" s="301" t="str">
        <f>IF(C73="○",①基本情報【名簿入力前に必須入力】!$E$16,"")</f>
        <v/>
      </c>
      <c r="F73" s="302" t="str">
        <f>③職員名簿【年間実績】!BR85</f>
        <v/>
      </c>
      <c r="G73" s="300" t="str">
        <f>③職員名簿【年間実績】!BB85</f>
        <v/>
      </c>
      <c r="H73" s="301" t="str">
        <f>IF(F73="○",①基本情報【名簿入力前に必須入力】!$E$16,"")</f>
        <v/>
      </c>
      <c r="I73" s="302" t="str">
        <f>③職員名簿【年間実績】!BS85</f>
        <v/>
      </c>
      <c r="J73" s="300" t="str">
        <f>③職員名簿【年間実績】!BC85</f>
        <v/>
      </c>
      <c r="K73" s="301" t="str">
        <f>IF(I73="○",①基本情報【名簿入力前に必須入力】!$E$16,"")</f>
        <v/>
      </c>
      <c r="L73" s="302" t="str">
        <f>③職員名簿【年間実績】!BT85</f>
        <v/>
      </c>
      <c r="M73" s="300" t="str">
        <f>③職員名簿【年間実績】!BD85</f>
        <v/>
      </c>
      <c r="N73" s="301" t="str">
        <f>IF(L73="○",①基本情報【名簿入力前に必須入力】!$E$16,"")</f>
        <v/>
      </c>
      <c r="O73" s="302" t="str">
        <f>③職員名簿【年間実績】!BU85</f>
        <v/>
      </c>
      <c r="P73" s="300" t="str">
        <f>③職員名簿【年間実績】!BE85</f>
        <v/>
      </c>
      <c r="Q73" s="301" t="str">
        <f>IF(O73="○",①基本情報【名簿入力前に必須入力】!$E$16,"")</f>
        <v/>
      </c>
      <c r="R73" s="302" t="str">
        <f>③職員名簿【年間実績】!BV85</f>
        <v/>
      </c>
      <c r="S73" s="300" t="str">
        <f>③職員名簿【年間実績】!BF85</f>
        <v/>
      </c>
      <c r="T73" s="301" t="str">
        <f>IF(R73="○",①基本情報【名簿入力前に必須入力】!$E$16,"")</f>
        <v/>
      </c>
      <c r="U73" s="302" t="str">
        <f>③職員名簿【年間実績】!BW85</f>
        <v/>
      </c>
      <c r="V73" s="300" t="str">
        <f>③職員名簿【年間実績】!BG85</f>
        <v/>
      </c>
      <c r="W73" s="301" t="str">
        <f>IF(U73="○",①基本情報【名簿入力前に必須入力】!$E$16,"")</f>
        <v/>
      </c>
      <c r="X73" s="302" t="str">
        <f>③職員名簿【年間実績】!BX85</f>
        <v/>
      </c>
      <c r="Y73" s="300" t="str">
        <f>③職員名簿【年間実績】!BH85</f>
        <v/>
      </c>
      <c r="Z73" s="301" t="str">
        <f>IF(X73="○",①基本情報【名簿入力前に必須入力】!$E$16,"")</f>
        <v/>
      </c>
      <c r="AA73" s="302" t="str">
        <f>③職員名簿【年間実績】!BY85</f>
        <v/>
      </c>
      <c r="AB73" s="300" t="str">
        <f>③職員名簿【年間実績】!BI85</f>
        <v/>
      </c>
      <c r="AC73" s="301" t="str">
        <f>IF(AA73="○",①基本情報【名簿入力前に必須入力】!$E$16,"")</f>
        <v/>
      </c>
      <c r="AD73" s="302" t="str">
        <f>③職員名簿【年間実績】!BZ85</f>
        <v/>
      </c>
      <c r="AE73" s="300" t="str">
        <f>③職員名簿【年間実績】!BJ85</f>
        <v/>
      </c>
      <c r="AF73" s="301" t="str">
        <f>IF(AD73="○",①基本情報【名簿入力前に必須入力】!$E$16,"")</f>
        <v/>
      </c>
      <c r="AG73" s="302" t="str">
        <f>③職員名簿【年間実績】!CA85</f>
        <v/>
      </c>
      <c r="AH73" s="300" t="str">
        <f>③職員名簿【年間実績】!BK85</f>
        <v/>
      </c>
      <c r="AI73" s="301" t="str">
        <f>IF(AG73="○",①基本情報【名簿入力前に必須入力】!$E$16,"")</f>
        <v/>
      </c>
      <c r="AJ73" s="302" t="str">
        <f>③職員名簿【年間実績】!CB85</f>
        <v/>
      </c>
      <c r="AK73" s="300" t="str">
        <f>③職員名簿【年間実績】!BL85</f>
        <v/>
      </c>
      <c r="AL73" s="301" t="str">
        <f>IF(AJ73="○",①基本情報【名簿入力前に必須入力】!$E$16,"")</f>
        <v/>
      </c>
    </row>
    <row r="74" spans="1:38" ht="30" customHeight="1">
      <c r="A74">
        <v>70</v>
      </c>
      <c r="B74" s="123" t="str">
        <f>③職員名簿【年間実績】!BP86</f>
        <v/>
      </c>
      <c r="C74" s="299" t="str">
        <f>③職員名簿【年間実績】!BQ86</f>
        <v/>
      </c>
      <c r="D74" s="300" t="str">
        <f>③職員名簿【年間実績】!BA86</f>
        <v/>
      </c>
      <c r="E74" s="301" t="str">
        <f>IF(C74="○",①基本情報【名簿入力前に必須入力】!$E$16,"")</f>
        <v/>
      </c>
      <c r="F74" s="302" t="str">
        <f>③職員名簿【年間実績】!BR86</f>
        <v/>
      </c>
      <c r="G74" s="300" t="str">
        <f>③職員名簿【年間実績】!BB86</f>
        <v/>
      </c>
      <c r="H74" s="301" t="str">
        <f>IF(F74="○",①基本情報【名簿入力前に必須入力】!$E$16,"")</f>
        <v/>
      </c>
      <c r="I74" s="302" t="str">
        <f>③職員名簿【年間実績】!BS86</f>
        <v/>
      </c>
      <c r="J74" s="300" t="str">
        <f>③職員名簿【年間実績】!BC86</f>
        <v/>
      </c>
      <c r="K74" s="301" t="str">
        <f>IF(I74="○",①基本情報【名簿入力前に必須入力】!$E$16,"")</f>
        <v/>
      </c>
      <c r="L74" s="302" t="str">
        <f>③職員名簿【年間実績】!BT86</f>
        <v/>
      </c>
      <c r="M74" s="300" t="str">
        <f>③職員名簿【年間実績】!BD86</f>
        <v/>
      </c>
      <c r="N74" s="301" t="str">
        <f>IF(L74="○",①基本情報【名簿入力前に必須入力】!$E$16,"")</f>
        <v/>
      </c>
      <c r="O74" s="302" t="str">
        <f>③職員名簿【年間実績】!BU86</f>
        <v/>
      </c>
      <c r="P74" s="300" t="str">
        <f>③職員名簿【年間実績】!BE86</f>
        <v/>
      </c>
      <c r="Q74" s="301" t="str">
        <f>IF(O74="○",①基本情報【名簿入力前に必須入力】!$E$16,"")</f>
        <v/>
      </c>
      <c r="R74" s="302" t="str">
        <f>③職員名簿【年間実績】!BV86</f>
        <v/>
      </c>
      <c r="S74" s="300" t="str">
        <f>③職員名簿【年間実績】!BF86</f>
        <v/>
      </c>
      <c r="T74" s="301" t="str">
        <f>IF(R74="○",①基本情報【名簿入力前に必須入力】!$E$16,"")</f>
        <v/>
      </c>
      <c r="U74" s="302" t="str">
        <f>③職員名簿【年間実績】!BW86</f>
        <v/>
      </c>
      <c r="V74" s="300" t="str">
        <f>③職員名簿【年間実績】!BG86</f>
        <v/>
      </c>
      <c r="W74" s="301" t="str">
        <f>IF(U74="○",①基本情報【名簿入力前に必須入力】!$E$16,"")</f>
        <v/>
      </c>
      <c r="X74" s="302" t="str">
        <f>③職員名簿【年間実績】!BX86</f>
        <v/>
      </c>
      <c r="Y74" s="300" t="str">
        <f>③職員名簿【年間実績】!BH86</f>
        <v/>
      </c>
      <c r="Z74" s="301" t="str">
        <f>IF(X74="○",①基本情報【名簿入力前に必須入力】!$E$16,"")</f>
        <v/>
      </c>
      <c r="AA74" s="302" t="str">
        <f>③職員名簿【年間実績】!BY86</f>
        <v/>
      </c>
      <c r="AB74" s="300" t="str">
        <f>③職員名簿【年間実績】!BI86</f>
        <v/>
      </c>
      <c r="AC74" s="301" t="str">
        <f>IF(AA74="○",①基本情報【名簿入力前に必須入力】!$E$16,"")</f>
        <v/>
      </c>
      <c r="AD74" s="302" t="str">
        <f>③職員名簿【年間実績】!BZ86</f>
        <v/>
      </c>
      <c r="AE74" s="300" t="str">
        <f>③職員名簿【年間実績】!BJ86</f>
        <v/>
      </c>
      <c r="AF74" s="301" t="str">
        <f>IF(AD74="○",①基本情報【名簿入力前に必須入力】!$E$16,"")</f>
        <v/>
      </c>
      <c r="AG74" s="302" t="str">
        <f>③職員名簿【年間実績】!CA86</f>
        <v/>
      </c>
      <c r="AH74" s="300" t="str">
        <f>③職員名簿【年間実績】!BK86</f>
        <v/>
      </c>
      <c r="AI74" s="301" t="str">
        <f>IF(AG74="○",①基本情報【名簿入力前に必須入力】!$E$16,"")</f>
        <v/>
      </c>
      <c r="AJ74" s="302" t="str">
        <f>③職員名簿【年間実績】!CB86</f>
        <v/>
      </c>
      <c r="AK74" s="300" t="str">
        <f>③職員名簿【年間実績】!BL86</f>
        <v/>
      </c>
      <c r="AL74" s="301" t="str">
        <f>IF(AJ74="○",①基本情報【名簿入力前に必須入力】!$E$16,"")</f>
        <v/>
      </c>
    </row>
    <row r="75" spans="1:38" ht="30" customHeight="1">
      <c r="A75">
        <v>71</v>
      </c>
      <c r="B75" s="123" t="str">
        <f>③職員名簿【年間実績】!BP87</f>
        <v/>
      </c>
      <c r="C75" s="299" t="str">
        <f>③職員名簿【年間実績】!BQ87</f>
        <v/>
      </c>
      <c r="D75" s="300" t="str">
        <f>③職員名簿【年間実績】!BA87</f>
        <v/>
      </c>
      <c r="E75" s="301" t="str">
        <f>IF(C75="○",①基本情報【名簿入力前に必須入力】!$E$16,"")</f>
        <v/>
      </c>
      <c r="F75" s="302" t="str">
        <f>③職員名簿【年間実績】!BR87</f>
        <v/>
      </c>
      <c r="G75" s="300" t="str">
        <f>③職員名簿【年間実績】!BB87</f>
        <v/>
      </c>
      <c r="H75" s="301" t="str">
        <f>IF(F75="○",①基本情報【名簿入力前に必須入力】!$E$16,"")</f>
        <v/>
      </c>
      <c r="I75" s="302" t="str">
        <f>③職員名簿【年間実績】!BS87</f>
        <v/>
      </c>
      <c r="J75" s="300" t="str">
        <f>③職員名簿【年間実績】!BC87</f>
        <v/>
      </c>
      <c r="K75" s="301" t="str">
        <f>IF(I75="○",①基本情報【名簿入力前に必須入力】!$E$16,"")</f>
        <v/>
      </c>
      <c r="L75" s="302" t="str">
        <f>③職員名簿【年間実績】!BT87</f>
        <v/>
      </c>
      <c r="M75" s="300" t="str">
        <f>③職員名簿【年間実績】!BD87</f>
        <v/>
      </c>
      <c r="N75" s="301" t="str">
        <f>IF(L75="○",①基本情報【名簿入力前に必須入力】!$E$16,"")</f>
        <v/>
      </c>
      <c r="O75" s="302" t="str">
        <f>③職員名簿【年間実績】!BU87</f>
        <v/>
      </c>
      <c r="P75" s="300" t="str">
        <f>③職員名簿【年間実績】!BE87</f>
        <v/>
      </c>
      <c r="Q75" s="301" t="str">
        <f>IF(O75="○",①基本情報【名簿入力前に必須入力】!$E$16,"")</f>
        <v/>
      </c>
      <c r="R75" s="302" t="str">
        <f>③職員名簿【年間実績】!BV87</f>
        <v/>
      </c>
      <c r="S75" s="300" t="str">
        <f>③職員名簿【年間実績】!BF87</f>
        <v/>
      </c>
      <c r="T75" s="301" t="str">
        <f>IF(R75="○",①基本情報【名簿入力前に必須入力】!$E$16,"")</f>
        <v/>
      </c>
      <c r="U75" s="302" t="str">
        <f>③職員名簿【年間実績】!BW87</f>
        <v/>
      </c>
      <c r="V75" s="300" t="str">
        <f>③職員名簿【年間実績】!BG87</f>
        <v/>
      </c>
      <c r="W75" s="301" t="str">
        <f>IF(U75="○",①基本情報【名簿入力前に必須入力】!$E$16,"")</f>
        <v/>
      </c>
      <c r="X75" s="302" t="str">
        <f>③職員名簿【年間実績】!BX87</f>
        <v/>
      </c>
      <c r="Y75" s="300" t="str">
        <f>③職員名簿【年間実績】!BH87</f>
        <v/>
      </c>
      <c r="Z75" s="301" t="str">
        <f>IF(X75="○",①基本情報【名簿入力前に必須入力】!$E$16,"")</f>
        <v/>
      </c>
      <c r="AA75" s="302" t="str">
        <f>③職員名簿【年間実績】!BY87</f>
        <v/>
      </c>
      <c r="AB75" s="300" t="str">
        <f>③職員名簿【年間実績】!BI87</f>
        <v/>
      </c>
      <c r="AC75" s="301" t="str">
        <f>IF(AA75="○",①基本情報【名簿入力前に必須入力】!$E$16,"")</f>
        <v/>
      </c>
      <c r="AD75" s="302" t="str">
        <f>③職員名簿【年間実績】!BZ87</f>
        <v/>
      </c>
      <c r="AE75" s="300" t="str">
        <f>③職員名簿【年間実績】!BJ87</f>
        <v/>
      </c>
      <c r="AF75" s="301" t="str">
        <f>IF(AD75="○",①基本情報【名簿入力前に必須入力】!$E$16,"")</f>
        <v/>
      </c>
      <c r="AG75" s="302" t="str">
        <f>③職員名簿【年間実績】!CA87</f>
        <v/>
      </c>
      <c r="AH75" s="300" t="str">
        <f>③職員名簿【年間実績】!BK87</f>
        <v/>
      </c>
      <c r="AI75" s="301" t="str">
        <f>IF(AG75="○",①基本情報【名簿入力前に必須入力】!$E$16,"")</f>
        <v/>
      </c>
      <c r="AJ75" s="302" t="str">
        <f>③職員名簿【年間実績】!CB87</f>
        <v/>
      </c>
      <c r="AK75" s="300" t="str">
        <f>③職員名簿【年間実績】!BL87</f>
        <v/>
      </c>
      <c r="AL75" s="301" t="str">
        <f>IF(AJ75="○",①基本情報【名簿入力前に必須入力】!$E$16,"")</f>
        <v/>
      </c>
    </row>
    <row r="76" spans="1:38" ht="30" customHeight="1">
      <c r="A76">
        <v>72</v>
      </c>
      <c r="B76" s="123" t="str">
        <f>③職員名簿【年間実績】!BP88</f>
        <v/>
      </c>
      <c r="C76" s="299" t="str">
        <f>③職員名簿【年間実績】!BQ88</f>
        <v/>
      </c>
      <c r="D76" s="300" t="str">
        <f>③職員名簿【年間実績】!BA88</f>
        <v/>
      </c>
      <c r="E76" s="301" t="str">
        <f>IF(C76="○",①基本情報【名簿入力前に必須入力】!$E$16,"")</f>
        <v/>
      </c>
      <c r="F76" s="302" t="str">
        <f>③職員名簿【年間実績】!BR88</f>
        <v/>
      </c>
      <c r="G76" s="300" t="str">
        <f>③職員名簿【年間実績】!BB88</f>
        <v/>
      </c>
      <c r="H76" s="301" t="str">
        <f>IF(F76="○",①基本情報【名簿入力前に必須入力】!$E$16,"")</f>
        <v/>
      </c>
      <c r="I76" s="302" t="str">
        <f>③職員名簿【年間実績】!BS88</f>
        <v/>
      </c>
      <c r="J76" s="300" t="str">
        <f>③職員名簿【年間実績】!BC88</f>
        <v/>
      </c>
      <c r="K76" s="301" t="str">
        <f>IF(I76="○",①基本情報【名簿入力前に必須入力】!$E$16,"")</f>
        <v/>
      </c>
      <c r="L76" s="302" t="str">
        <f>③職員名簿【年間実績】!BT88</f>
        <v/>
      </c>
      <c r="M76" s="300" t="str">
        <f>③職員名簿【年間実績】!BD88</f>
        <v/>
      </c>
      <c r="N76" s="301" t="str">
        <f>IF(L76="○",①基本情報【名簿入力前に必須入力】!$E$16,"")</f>
        <v/>
      </c>
      <c r="O76" s="302" t="str">
        <f>③職員名簿【年間実績】!BU88</f>
        <v/>
      </c>
      <c r="P76" s="300" t="str">
        <f>③職員名簿【年間実績】!BE88</f>
        <v/>
      </c>
      <c r="Q76" s="301" t="str">
        <f>IF(O76="○",①基本情報【名簿入力前に必須入力】!$E$16,"")</f>
        <v/>
      </c>
      <c r="R76" s="302" t="str">
        <f>③職員名簿【年間実績】!BV88</f>
        <v/>
      </c>
      <c r="S76" s="300" t="str">
        <f>③職員名簿【年間実績】!BF88</f>
        <v/>
      </c>
      <c r="T76" s="301" t="str">
        <f>IF(R76="○",①基本情報【名簿入力前に必須入力】!$E$16,"")</f>
        <v/>
      </c>
      <c r="U76" s="302" t="str">
        <f>③職員名簿【年間実績】!BW88</f>
        <v/>
      </c>
      <c r="V76" s="300" t="str">
        <f>③職員名簿【年間実績】!BG88</f>
        <v/>
      </c>
      <c r="W76" s="301" t="str">
        <f>IF(U76="○",①基本情報【名簿入力前に必須入力】!$E$16,"")</f>
        <v/>
      </c>
      <c r="X76" s="302" t="str">
        <f>③職員名簿【年間実績】!BX88</f>
        <v/>
      </c>
      <c r="Y76" s="300" t="str">
        <f>③職員名簿【年間実績】!BH88</f>
        <v/>
      </c>
      <c r="Z76" s="301" t="str">
        <f>IF(X76="○",①基本情報【名簿入力前に必須入力】!$E$16,"")</f>
        <v/>
      </c>
      <c r="AA76" s="302" t="str">
        <f>③職員名簿【年間実績】!BY88</f>
        <v/>
      </c>
      <c r="AB76" s="300" t="str">
        <f>③職員名簿【年間実績】!BI88</f>
        <v/>
      </c>
      <c r="AC76" s="301" t="str">
        <f>IF(AA76="○",①基本情報【名簿入力前に必須入力】!$E$16,"")</f>
        <v/>
      </c>
      <c r="AD76" s="302" t="str">
        <f>③職員名簿【年間実績】!BZ88</f>
        <v/>
      </c>
      <c r="AE76" s="300" t="str">
        <f>③職員名簿【年間実績】!BJ88</f>
        <v/>
      </c>
      <c r="AF76" s="301" t="str">
        <f>IF(AD76="○",①基本情報【名簿入力前に必須入力】!$E$16,"")</f>
        <v/>
      </c>
      <c r="AG76" s="302" t="str">
        <f>③職員名簿【年間実績】!CA88</f>
        <v/>
      </c>
      <c r="AH76" s="300" t="str">
        <f>③職員名簿【年間実績】!BK88</f>
        <v/>
      </c>
      <c r="AI76" s="301" t="str">
        <f>IF(AG76="○",①基本情報【名簿入力前に必須入力】!$E$16,"")</f>
        <v/>
      </c>
      <c r="AJ76" s="302" t="str">
        <f>③職員名簿【年間実績】!CB88</f>
        <v/>
      </c>
      <c r="AK76" s="300" t="str">
        <f>③職員名簿【年間実績】!BL88</f>
        <v/>
      </c>
      <c r="AL76" s="301" t="str">
        <f>IF(AJ76="○",①基本情報【名簿入力前に必須入力】!$E$16,"")</f>
        <v/>
      </c>
    </row>
    <row r="77" spans="1:38" ht="30" customHeight="1">
      <c r="A77">
        <v>73</v>
      </c>
      <c r="B77" s="123" t="str">
        <f>③職員名簿【年間実績】!BP89</f>
        <v/>
      </c>
      <c r="C77" s="299" t="str">
        <f>③職員名簿【年間実績】!BQ89</f>
        <v/>
      </c>
      <c r="D77" s="300" t="str">
        <f>③職員名簿【年間実績】!BA89</f>
        <v/>
      </c>
      <c r="E77" s="301" t="str">
        <f>IF(C77="○",①基本情報【名簿入力前に必須入力】!$E$16,"")</f>
        <v/>
      </c>
      <c r="F77" s="302" t="str">
        <f>③職員名簿【年間実績】!BR89</f>
        <v/>
      </c>
      <c r="G77" s="300" t="str">
        <f>③職員名簿【年間実績】!BB89</f>
        <v/>
      </c>
      <c r="H77" s="301" t="str">
        <f>IF(F77="○",①基本情報【名簿入力前に必須入力】!$E$16,"")</f>
        <v/>
      </c>
      <c r="I77" s="302" t="str">
        <f>③職員名簿【年間実績】!BS89</f>
        <v/>
      </c>
      <c r="J77" s="300" t="str">
        <f>③職員名簿【年間実績】!BC89</f>
        <v/>
      </c>
      <c r="K77" s="301" t="str">
        <f>IF(I77="○",①基本情報【名簿入力前に必須入力】!$E$16,"")</f>
        <v/>
      </c>
      <c r="L77" s="302" t="str">
        <f>③職員名簿【年間実績】!BT89</f>
        <v/>
      </c>
      <c r="M77" s="300" t="str">
        <f>③職員名簿【年間実績】!BD89</f>
        <v/>
      </c>
      <c r="N77" s="301" t="str">
        <f>IF(L77="○",①基本情報【名簿入力前に必須入力】!$E$16,"")</f>
        <v/>
      </c>
      <c r="O77" s="302" t="str">
        <f>③職員名簿【年間実績】!BU89</f>
        <v/>
      </c>
      <c r="P77" s="300" t="str">
        <f>③職員名簿【年間実績】!BE89</f>
        <v/>
      </c>
      <c r="Q77" s="301" t="str">
        <f>IF(O77="○",①基本情報【名簿入力前に必須入力】!$E$16,"")</f>
        <v/>
      </c>
      <c r="R77" s="302" t="str">
        <f>③職員名簿【年間実績】!BV89</f>
        <v/>
      </c>
      <c r="S77" s="300" t="str">
        <f>③職員名簿【年間実績】!BF89</f>
        <v/>
      </c>
      <c r="T77" s="301" t="str">
        <f>IF(R77="○",①基本情報【名簿入力前に必須入力】!$E$16,"")</f>
        <v/>
      </c>
      <c r="U77" s="302" t="str">
        <f>③職員名簿【年間実績】!BW89</f>
        <v/>
      </c>
      <c r="V77" s="300" t="str">
        <f>③職員名簿【年間実績】!BG89</f>
        <v/>
      </c>
      <c r="W77" s="301" t="str">
        <f>IF(U77="○",①基本情報【名簿入力前に必須入力】!$E$16,"")</f>
        <v/>
      </c>
      <c r="X77" s="302" t="str">
        <f>③職員名簿【年間実績】!BX89</f>
        <v/>
      </c>
      <c r="Y77" s="300" t="str">
        <f>③職員名簿【年間実績】!BH89</f>
        <v/>
      </c>
      <c r="Z77" s="301" t="str">
        <f>IF(X77="○",①基本情報【名簿入力前に必須入力】!$E$16,"")</f>
        <v/>
      </c>
      <c r="AA77" s="302" t="str">
        <f>③職員名簿【年間実績】!BY89</f>
        <v/>
      </c>
      <c r="AB77" s="300" t="str">
        <f>③職員名簿【年間実績】!BI89</f>
        <v/>
      </c>
      <c r="AC77" s="301" t="str">
        <f>IF(AA77="○",①基本情報【名簿入力前に必須入力】!$E$16,"")</f>
        <v/>
      </c>
      <c r="AD77" s="302" t="str">
        <f>③職員名簿【年間実績】!BZ89</f>
        <v/>
      </c>
      <c r="AE77" s="300" t="str">
        <f>③職員名簿【年間実績】!BJ89</f>
        <v/>
      </c>
      <c r="AF77" s="301" t="str">
        <f>IF(AD77="○",①基本情報【名簿入力前に必須入力】!$E$16,"")</f>
        <v/>
      </c>
      <c r="AG77" s="302" t="str">
        <f>③職員名簿【年間実績】!CA89</f>
        <v/>
      </c>
      <c r="AH77" s="300" t="str">
        <f>③職員名簿【年間実績】!BK89</f>
        <v/>
      </c>
      <c r="AI77" s="301" t="str">
        <f>IF(AG77="○",①基本情報【名簿入力前に必須入力】!$E$16,"")</f>
        <v/>
      </c>
      <c r="AJ77" s="302" t="str">
        <f>③職員名簿【年間実績】!CB89</f>
        <v/>
      </c>
      <c r="AK77" s="300" t="str">
        <f>③職員名簿【年間実績】!BL89</f>
        <v/>
      </c>
      <c r="AL77" s="301" t="str">
        <f>IF(AJ77="○",①基本情報【名簿入力前に必須入力】!$E$16,"")</f>
        <v/>
      </c>
    </row>
    <row r="78" spans="1:38" ht="30" customHeight="1">
      <c r="A78">
        <v>74</v>
      </c>
      <c r="B78" s="123" t="str">
        <f>③職員名簿【年間実績】!BP90</f>
        <v/>
      </c>
      <c r="C78" s="299" t="str">
        <f>③職員名簿【年間実績】!BQ90</f>
        <v/>
      </c>
      <c r="D78" s="300" t="str">
        <f>③職員名簿【年間実績】!BA90</f>
        <v/>
      </c>
      <c r="E78" s="301" t="str">
        <f>IF(C78="○",①基本情報【名簿入力前に必須入力】!$E$16,"")</f>
        <v/>
      </c>
      <c r="F78" s="302" t="str">
        <f>③職員名簿【年間実績】!BR90</f>
        <v/>
      </c>
      <c r="G78" s="300" t="str">
        <f>③職員名簿【年間実績】!BB90</f>
        <v/>
      </c>
      <c r="H78" s="301" t="str">
        <f>IF(F78="○",①基本情報【名簿入力前に必須入力】!$E$16,"")</f>
        <v/>
      </c>
      <c r="I78" s="302" t="str">
        <f>③職員名簿【年間実績】!BS90</f>
        <v/>
      </c>
      <c r="J78" s="300" t="str">
        <f>③職員名簿【年間実績】!BC90</f>
        <v/>
      </c>
      <c r="K78" s="301" t="str">
        <f>IF(I78="○",①基本情報【名簿入力前に必須入力】!$E$16,"")</f>
        <v/>
      </c>
      <c r="L78" s="302" t="str">
        <f>③職員名簿【年間実績】!BT90</f>
        <v/>
      </c>
      <c r="M78" s="300" t="str">
        <f>③職員名簿【年間実績】!BD90</f>
        <v/>
      </c>
      <c r="N78" s="301" t="str">
        <f>IF(L78="○",①基本情報【名簿入力前に必須入力】!$E$16,"")</f>
        <v/>
      </c>
      <c r="O78" s="302" t="str">
        <f>③職員名簿【年間実績】!BU90</f>
        <v/>
      </c>
      <c r="P78" s="300" t="str">
        <f>③職員名簿【年間実績】!BE90</f>
        <v/>
      </c>
      <c r="Q78" s="301" t="str">
        <f>IF(O78="○",①基本情報【名簿入力前に必須入力】!$E$16,"")</f>
        <v/>
      </c>
      <c r="R78" s="302" t="str">
        <f>③職員名簿【年間実績】!BV90</f>
        <v/>
      </c>
      <c r="S78" s="300" t="str">
        <f>③職員名簿【年間実績】!BF90</f>
        <v/>
      </c>
      <c r="T78" s="301" t="str">
        <f>IF(R78="○",①基本情報【名簿入力前に必須入力】!$E$16,"")</f>
        <v/>
      </c>
      <c r="U78" s="302" t="str">
        <f>③職員名簿【年間実績】!BW90</f>
        <v/>
      </c>
      <c r="V78" s="300" t="str">
        <f>③職員名簿【年間実績】!BG90</f>
        <v/>
      </c>
      <c r="W78" s="301" t="str">
        <f>IF(U78="○",①基本情報【名簿入力前に必須入力】!$E$16,"")</f>
        <v/>
      </c>
      <c r="X78" s="302" t="str">
        <f>③職員名簿【年間実績】!BX90</f>
        <v/>
      </c>
      <c r="Y78" s="300" t="str">
        <f>③職員名簿【年間実績】!BH90</f>
        <v/>
      </c>
      <c r="Z78" s="301" t="str">
        <f>IF(X78="○",①基本情報【名簿入力前に必須入力】!$E$16,"")</f>
        <v/>
      </c>
      <c r="AA78" s="302" t="str">
        <f>③職員名簿【年間実績】!BY90</f>
        <v/>
      </c>
      <c r="AB78" s="300" t="str">
        <f>③職員名簿【年間実績】!BI90</f>
        <v/>
      </c>
      <c r="AC78" s="301" t="str">
        <f>IF(AA78="○",①基本情報【名簿入力前に必須入力】!$E$16,"")</f>
        <v/>
      </c>
      <c r="AD78" s="302" t="str">
        <f>③職員名簿【年間実績】!BZ90</f>
        <v/>
      </c>
      <c r="AE78" s="300" t="str">
        <f>③職員名簿【年間実績】!BJ90</f>
        <v/>
      </c>
      <c r="AF78" s="301" t="str">
        <f>IF(AD78="○",①基本情報【名簿入力前に必須入力】!$E$16,"")</f>
        <v/>
      </c>
      <c r="AG78" s="302" t="str">
        <f>③職員名簿【年間実績】!CA90</f>
        <v/>
      </c>
      <c r="AH78" s="300" t="str">
        <f>③職員名簿【年間実績】!BK90</f>
        <v/>
      </c>
      <c r="AI78" s="301" t="str">
        <f>IF(AG78="○",①基本情報【名簿入力前に必須入力】!$E$16,"")</f>
        <v/>
      </c>
      <c r="AJ78" s="302" t="str">
        <f>③職員名簿【年間実績】!CB90</f>
        <v/>
      </c>
      <c r="AK78" s="300" t="str">
        <f>③職員名簿【年間実績】!BL90</f>
        <v/>
      </c>
      <c r="AL78" s="301" t="str">
        <f>IF(AJ78="○",①基本情報【名簿入力前に必須入力】!$E$16,"")</f>
        <v/>
      </c>
    </row>
    <row r="79" spans="1:38" ht="30" customHeight="1">
      <c r="A79">
        <v>75</v>
      </c>
      <c r="B79" s="123" t="str">
        <f>③職員名簿【年間実績】!BP91</f>
        <v/>
      </c>
      <c r="C79" s="299" t="str">
        <f>③職員名簿【年間実績】!BQ91</f>
        <v/>
      </c>
      <c r="D79" s="300" t="str">
        <f>③職員名簿【年間実績】!BA91</f>
        <v/>
      </c>
      <c r="E79" s="301" t="str">
        <f>IF(C79="○",①基本情報【名簿入力前に必須入力】!$E$16,"")</f>
        <v/>
      </c>
      <c r="F79" s="302" t="str">
        <f>③職員名簿【年間実績】!BR91</f>
        <v/>
      </c>
      <c r="G79" s="300" t="str">
        <f>③職員名簿【年間実績】!BB91</f>
        <v/>
      </c>
      <c r="H79" s="301" t="str">
        <f>IF(F79="○",①基本情報【名簿入力前に必須入力】!$E$16,"")</f>
        <v/>
      </c>
      <c r="I79" s="302" t="str">
        <f>③職員名簿【年間実績】!BS91</f>
        <v/>
      </c>
      <c r="J79" s="300" t="str">
        <f>③職員名簿【年間実績】!BC91</f>
        <v/>
      </c>
      <c r="K79" s="301" t="str">
        <f>IF(I79="○",①基本情報【名簿入力前に必須入力】!$E$16,"")</f>
        <v/>
      </c>
      <c r="L79" s="302" t="str">
        <f>③職員名簿【年間実績】!BT91</f>
        <v/>
      </c>
      <c r="M79" s="300" t="str">
        <f>③職員名簿【年間実績】!BD91</f>
        <v/>
      </c>
      <c r="N79" s="301" t="str">
        <f>IF(L79="○",①基本情報【名簿入力前に必須入力】!$E$16,"")</f>
        <v/>
      </c>
      <c r="O79" s="302" t="str">
        <f>③職員名簿【年間実績】!BU91</f>
        <v/>
      </c>
      <c r="P79" s="300" t="str">
        <f>③職員名簿【年間実績】!BE91</f>
        <v/>
      </c>
      <c r="Q79" s="301" t="str">
        <f>IF(O79="○",①基本情報【名簿入力前に必須入力】!$E$16,"")</f>
        <v/>
      </c>
      <c r="R79" s="302" t="str">
        <f>③職員名簿【年間実績】!BV91</f>
        <v/>
      </c>
      <c r="S79" s="300" t="str">
        <f>③職員名簿【年間実績】!BF91</f>
        <v/>
      </c>
      <c r="T79" s="301" t="str">
        <f>IF(R79="○",①基本情報【名簿入力前に必須入力】!$E$16,"")</f>
        <v/>
      </c>
      <c r="U79" s="302" t="str">
        <f>③職員名簿【年間実績】!BW91</f>
        <v/>
      </c>
      <c r="V79" s="300" t="str">
        <f>③職員名簿【年間実績】!BG91</f>
        <v/>
      </c>
      <c r="W79" s="301" t="str">
        <f>IF(U79="○",①基本情報【名簿入力前に必須入力】!$E$16,"")</f>
        <v/>
      </c>
      <c r="X79" s="302" t="str">
        <f>③職員名簿【年間実績】!BX91</f>
        <v/>
      </c>
      <c r="Y79" s="300" t="str">
        <f>③職員名簿【年間実績】!BH91</f>
        <v/>
      </c>
      <c r="Z79" s="301" t="str">
        <f>IF(X79="○",①基本情報【名簿入力前に必須入力】!$E$16,"")</f>
        <v/>
      </c>
      <c r="AA79" s="302" t="str">
        <f>③職員名簿【年間実績】!BY91</f>
        <v/>
      </c>
      <c r="AB79" s="300" t="str">
        <f>③職員名簿【年間実績】!BI91</f>
        <v/>
      </c>
      <c r="AC79" s="301" t="str">
        <f>IF(AA79="○",①基本情報【名簿入力前に必須入力】!$E$16,"")</f>
        <v/>
      </c>
      <c r="AD79" s="302" t="str">
        <f>③職員名簿【年間実績】!BZ91</f>
        <v/>
      </c>
      <c r="AE79" s="300" t="str">
        <f>③職員名簿【年間実績】!BJ91</f>
        <v/>
      </c>
      <c r="AF79" s="301" t="str">
        <f>IF(AD79="○",①基本情報【名簿入力前に必須入力】!$E$16,"")</f>
        <v/>
      </c>
      <c r="AG79" s="302" t="str">
        <f>③職員名簿【年間実績】!CA91</f>
        <v/>
      </c>
      <c r="AH79" s="300" t="str">
        <f>③職員名簿【年間実績】!BK91</f>
        <v/>
      </c>
      <c r="AI79" s="301" t="str">
        <f>IF(AG79="○",①基本情報【名簿入力前に必須入力】!$E$16,"")</f>
        <v/>
      </c>
      <c r="AJ79" s="302" t="str">
        <f>③職員名簿【年間実績】!CB91</f>
        <v/>
      </c>
      <c r="AK79" s="300" t="str">
        <f>③職員名簿【年間実績】!BL91</f>
        <v/>
      </c>
      <c r="AL79" s="301" t="str">
        <f>IF(AJ79="○",①基本情報【名簿入力前に必須入力】!$E$16,"")</f>
        <v/>
      </c>
    </row>
    <row r="80" spans="1:38" ht="30" customHeight="1">
      <c r="A80">
        <v>76</v>
      </c>
      <c r="B80" s="123" t="str">
        <f>③職員名簿【年間実績】!BP92</f>
        <v/>
      </c>
      <c r="C80" s="299" t="str">
        <f>③職員名簿【年間実績】!BQ92</f>
        <v/>
      </c>
      <c r="D80" s="300" t="str">
        <f>③職員名簿【年間実績】!BA92</f>
        <v/>
      </c>
      <c r="E80" s="301" t="str">
        <f>IF(C80="○",①基本情報【名簿入力前に必須入力】!$E$16,"")</f>
        <v/>
      </c>
      <c r="F80" s="302" t="str">
        <f>③職員名簿【年間実績】!BR92</f>
        <v/>
      </c>
      <c r="G80" s="300" t="str">
        <f>③職員名簿【年間実績】!BB92</f>
        <v/>
      </c>
      <c r="H80" s="301" t="str">
        <f>IF(F80="○",①基本情報【名簿入力前に必須入力】!$E$16,"")</f>
        <v/>
      </c>
      <c r="I80" s="302" t="str">
        <f>③職員名簿【年間実績】!BS92</f>
        <v/>
      </c>
      <c r="J80" s="300" t="str">
        <f>③職員名簿【年間実績】!BC92</f>
        <v/>
      </c>
      <c r="K80" s="301" t="str">
        <f>IF(I80="○",①基本情報【名簿入力前に必須入力】!$E$16,"")</f>
        <v/>
      </c>
      <c r="L80" s="302" t="str">
        <f>③職員名簿【年間実績】!BT92</f>
        <v/>
      </c>
      <c r="M80" s="300" t="str">
        <f>③職員名簿【年間実績】!BD92</f>
        <v/>
      </c>
      <c r="N80" s="301" t="str">
        <f>IF(L80="○",①基本情報【名簿入力前に必須入力】!$E$16,"")</f>
        <v/>
      </c>
      <c r="O80" s="302" t="str">
        <f>③職員名簿【年間実績】!BU92</f>
        <v/>
      </c>
      <c r="P80" s="300" t="str">
        <f>③職員名簿【年間実績】!BE92</f>
        <v/>
      </c>
      <c r="Q80" s="301" t="str">
        <f>IF(O80="○",①基本情報【名簿入力前に必須入力】!$E$16,"")</f>
        <v/>
      </c>
      <c r="R80" s="302" t="str">
        <f>③職員名簿【年間実績】!BV92</f>
        <v/>
      </c>
      <c r="S80" s="300" t="str">
        <f>③職員名簿【年間実績】!BF92</f>
        <v/>
      </c>
      <c r="T80" s="301" t="str">
        <f>IF(R80="○",①基本情報【名簿入力前に必須入力】!$E$16,"")</f>
        <v/>
      </c>
      <c r="U80" s="302" t="str">
        <f>③職員名簿【年間実績】!BW92</f>
        <v/>
      </c>
      <c r="V80" s="300" t="str">
        <f>③職員名簿【年間実績】!BG92</f>
        <v/>
      </c>
      <c r="W80" s="301" t="str">
        <f>IF(U80="○",①基本情報【名簿入力前に必須入力】!$E$16,"")</f>
        <v/>
      </c>
      <c r="X80" s="302" t="str">
        <f>③職員名簿【年間実績】!BX92</f>
        <v/>
      </c>
      <c r="Y80" s="300" t="str">
        <f>③職員名簿【年間実績】!BH92</f>
        <v/>
      </c>
      <c r="Z80" s="301" t="str">
        <f>IF(X80="○",①基本情報【名簿入力前に必須入力】!$E$16,"")</f>
        <v/>
      </c>
      <c r="AA80" s="302" t="str">
        <f>③職員名簿【年間実績】!BY92</f>
        <v/>
      </c>
      <c r="AB80" s="300" t="str">
        <f>③職員名簿【年間実績】!BI92</f>
        <v/>
      </c>
      <c r="AC80" s="301" t="str">
        <f>IF(AA80="○",①基本情報【名簿入力前に必須入力】!$E$16,"")</f>
        <v/>
      </c>
      <c r="AD80" s="302" t="str">
        <f>③職員名簿【年間実績】!BZ92</f>
        <v/>
      </c>
      <c r="AE80" s="300" t="str">
        <f>③職員名簿【年間実績】!BJ92</f>
        <v/>
      </c>
      <c r="AF80" s="301" t="str">
        <f>IF(AD80="○",①基本情報【名簿入力前に必須入力】!$E$16,"")</f>
        <v/>
      </c>
      <c r="AG80" s="302" t="str">
        <f>③職員名簿【年間実績】!CA92</f>
        <v/>
      </c>
      <c r="AH80" s="300" t="str">
        <f>③職員名簿【年間実績】!BK92</f>
        <v/>
      </c>
      <c r="AI80" s="301" t="str">
        <f>IF(AG80="○",①基本情報【名簿入力前に必須入力】!$E$16,"")</f>
        <v/>
      </c>
      <c r="AJ80" s="302" t="str">
        <f>③職員名簿【年間実績】!CB92</f>
        <v/>
      </c>
      <c r="AK80" s="300" t="str">
        <f>③職員名簿【年間実績】!BL92</f>
        <v/>
      </c>
      <c r="AL80" s="301" t="str">
        <f>IF(AJ80="○",①基本情報【名簿入力前に必須入力】!$E$16,"")</f>
        <v/>
      </c>
    </row>
    <row r="81" spans="1:38" ht="30" customHeight="1">
      <c r="A81">
        <v>77</v>
      </c>
      <c r="B81" s="123" t="str">
        <f>③職員名簿【年間実績】!BP93</f>
        <v/>
      </c>
      <c r="C81" s="299" t="str">
        <f>③職員名簿【年間実績】!BQ93</f>
        <v/>
      </c>
      <c r="D81" s="300" t="str">
        <f>③職員名簿【年間実績】!BA93</f>
        <v/>
      </c>
      <c r="E81" s="301" t="str">
        <f>IF(C81="○",①基本情報【名簿入力前に必須入力】!$E$16,"")</f>
        <v/>
      </c>
      <c r="F81" s="302" t="str">
        <f>③職員名簿【年間実績】!BR93</f>
        <v/>
      </c>
      <c r="G81" s="300" t="str">
        <f>③職員名簿【年間実績】!BB93</f>
        <v/>
      </c>
      <c r="H81" s="301" t="str">
        <f>IF(F81="○",①基本情報【名簿入力前に必須入力】!$E$16,"")</f>
        <v/>
      </c>
      <c r="I81" s="302" t="str">
        <f>③職員名簿【年間実績】!BS93</f>
        <v/>
      </c>
      <c r="J81" s="300" t="str">
        <f>③職員名簿【年間実績】!BC93</f>
        <v/>
      </c>
      <c r="K81" s="301" t="str">
        <f>IF(I81="○",①基本情報【名簿入力前に必須入力】!$E$16,"")</f>
        <v/>
      </c>
      <c r="L81" s="302" t="str">
        <f>③職員名簿【年間実績】!BT93</f>
        <v/>
      </c>
      <c r="M81" s="300" t="str">
        <f>③職員名簿【年間実績】!BD93</f>
        <v/>
      </c>
      <c r="N81" s="301" t="str">
        <f>IF(L81="○",①基本情報【名簿入力前に必須入力】!$E$16,"")</f>
        <v/>
      </c>
      <c r="O81" s="302" t="str">
        <f>③職員名簿【年間実績】!BU93</f>
        <v/>
      </c>
      <c r="P81" s="300" t="str">
        <f>③職員名簿【年間実績】!BE93</f>
        <v/>
      </c>
      <c r="Q81" s="301" t="str">
        <f>IF(O81="○",①基本情報【名簿入力前に必須入力】!$E$16,"")</f>
        <v/>
      </c>
      <c r="R81" s="302" t="str">
        <f>③職員名簿【年間実績】!BV93</f>
        <v/>
      </c>
      <c r="S81" s="300" t="str">
        <f>③職員名簿【年間実績】!BF93</f>
        <v/>
      </c>
      <c r="T81" s="301" t="str">
        <f>IF(R81="○",①基本情報【名簿入力前に必須入力】!$E$16,"")</f>
        <v/>
      </c>
      <c r="U81" s="302" t="str">
        <f>③職員名簿【年間実績】!BW93</f>
        <v/>
      </c>
      <c r="V81" s="300" t="str">
        <f>③職員名簿【年間実績】!BG93</f>
        <v/>
      </c>
      <c r="W81" s="301" t="str">
        <f>IF(U81="○",①基本情報【名簿入力前に必須入力】!$E$16,"")</f>
        <v/>
      </c>
      <c r="X81" s="302" t="str">
        <f>③職員名簿【年間実績】!BX93</f>
        <v/>
      </c>
      <c r="Y81" s="300" t="str">
        <f>③職員名簿【年間実績】!BH93</f>
        <v/>
      </c>
      <c r="Z81" s="301" t="str">
        <f>IF(X81="○",①基本情報【名簿入力前に必須入力】!$E$16,"")</f>
        <v/>
      </c>
      <c r="AA81" s="302" t="str">
        <f>③職員名簿【年間実績】!BY93</f>
        <v/>
      </c>
      <c r="AB81" s="300" t="str">
        <f>③職員名簿【年間実績】!BI93</f>
        <v/>
      </c>
      <c r="AC81" s="301" t="str">
        <f>IF(AA81="○",①基本情報【名簿入力前に必須入力】!$E$16,"")</f>
        <v/>
      </c>
      <c r="AD81" s="302" t="str">
        <f>③職員名簿【年間実績】!BZ93</f>
        <v/>
      </c>
      <c r="AE81" s="300" t="str">
        <f>③職員名簿【年間実績】!BJ93</f>
        <v/>
      </c>
      <c r="AF81" s="301" t="str">
        <f>IF(AD81="○",①基本情報【名簿入力前に必須入力】!$E$16,"")</f>
        <v/>
      </c>
      <c r="AG81" s="302" t="str">
        <f>③職員名簿【年間実績】!CA93</f>
        <v/>
      </c>
      <c r="AH81" s="300" t="str">
        <f>③職員名簿【年間実績】!BK93</f>
        <v/>
      </c>
      <c r="AI81" s="301" t="str">
        <f>IF(AG81="○",①基本情報【名簿入力前に必須入力】!$E$16,"")</f>
        <v/>
      </c>
      <c r="AJ81" s="302" t="str">
        <f>③職員名簿【年間実績】!CB93</f>
        <v/>
      </c>
      <c r="AK81" s="300" t="str">
        <f>③職員名簿【年間実績】!BL93</f>
        <v/>
      </c>
      <c r="AL81" s="301" t="str">
        <f>IF(AJ81="○",①基本情報【名簿入力前に必須入力】!$E$16,"")</f>
        <v/>
      </c>
    </row>
    <row r="82" spans="1:38" ht="30" customHeight="1">
      <c r="A82">
        <v>78</v>
      </c>
      <c r="B82" s="123" t="str">
        <f>③職員名簿【年間実績】!BP94</f>
        <v/>
      </c>
      <c r="C82" s="299" t="str">
        <f>③職員名簿【年間実績】!BQ94</f>
        <v/>
      </c>
      <c r="D82" s="300" t="str">
        <f>③職員名簿【年間実績】!BA94</f>
        <v/>
      </c>
      <c r="E82" s="301" t="str">
        <f>IF(C82="○",①基本情報【名簿入力前に必須入力】!$E$16,"")</f>
        <v/>
      </c>
      <c r="F82" s="302" t="str">
        <f>③職員名簿【年間実績】!BR94</f>
        <v/>
      </c>
      <c r="G82" s="300" t="str">
        <f>③職員名簿【年間実績】!BB94</f>
        <v/>
      </c>
      <c r="H82" s="301" t="str">
        <f>IF(F82="○",①基本情報【名簿入力前に必須入力】!$E$16,"")</f>
        <v/>
      </c>
      <c r="I82" s="302" t="str">
        <f>③職員名簿【年間実績】!BS94</f>
        <v/>
      </c>
      <c r="J82" s="300" t="str">
        <f>③職員名簿【年間実績】!BC94</f>
        <v/>
      </c>
      <c r="K82" s="301" t="str">
        <f>IF(I82="○",①基本情報【名簿入力前に必須入力】!$E$16,"")</f>
        <v/>
      </c>
      <c r="L82" s="302" t="str">
        <f>③職員名簿【年間実績】!BT94</f>
        <v/>
      </c>
      <c r="M82" s="300" t="str">
        <f>③職員名簿【年間実績】!BD94</f>
        <v/>
      </c>
      <c r="N82" s="301" t="str">
        <f>IF(L82="○",①基本情報【名簿入力前に必須入力】!$E$16,"")</f>
        <v/>
      </c>
      <c r="O82" s="302" t="str">
        <f>③職員名簿【年間実績】!BU94</f>
        <v/>
      </c>
      <c r="P82" s="300" t="str">
        <f>③職員名簿【年間実績】!BE94</f>
        <v/>
      </c>
      <c r="Q82" s="301" t="str">
        <f>IF(O82="○",①基本情報【名簿入力前に必須入力】!$E$16,"")</f>
        <v/>
      </c>
      <c r="R82" s="302" t="str">
        <f>③職員名簿【年間実績】!BV94</f>
        <v/>
      </c>
      <c r="S82" s="300" t="str">
        <f>③職員名簿【年間実績】!BF94</f>
        <v/>
      </c>
      <c r="T82" s="301" t="str">
        <f>IF(R82="○",①基本情報【名簿入力前に必須入力】!$E$16,"")</f>
        <v/>
      </c>
      <c r="U82" s="302" t="str">
        <f>③職員名簿【年間実績】!BW94</f>
        <v/>
      </c>
      <c r="V82" s="300" t="str">
        <f>③職員名簿【年間実績】!BG94</f>
        <v/>
      </c>
      <c r="W82" s="301" t="str">
        <f>IF(U82="○",①基本情報【名簿入力前に必須入力】!$E$16,"")</f>
        <v/>
      </c>
      <c r="X82" s="302" t="str">
        <f>③職員名簿【年間実績】!BX94</f>
        <v/>
      </c>
      <c r="Y82" s="300" t="str">
        <f>③職員名簿【年間実績】!BH94</f>
        <v/>
      </c>
      <c r="Z82" s="301" t="str">
        <f>IF(X82="○",①基本情報【名簿入力前に必須入力】!$E$16,"")</f>
        <v/>
      </c>
      <c r="AA82" s="302" t="str">
        <f>③職員名簿【年間実績】!BY94</f>
        <v/>
      </c>
      <c r="AB82" s="300" t="str">
        <f>③職員名簿【年間実績】!BI94</f>
        <v/>
      </c>
      <c r="AC82" s="301" t="str">
        <f>IF(AA82="○",①基本情報【名簿入力前に必須入力】!$E$16,"")</f>
        <v/>
      </c>
      <c r="AD82" s="302" t="str">
        <f>③職員名簿【年間実績】!BZ94</f>
        <v/>
      </c>
      <c r="AE82" s="300" t="str">
        <f>③職員名簿【年間実績】!BJ94</f>
        <v/>
      </c>
      <c r="AF82" s="301" t="str">
        <f>IF(AD82="○",①基本情報【名簿入力前に必須入力】!$E$16,"")</f>
        <v/>
      </c>
      <c r="AG82" s="302" t="str">
        <f>③職員名簿【年間実績】!CA94</f>
        <v/>
      </c>
      <c r="AH82" s="300" t="str">
        <f>③職員名簿【年間実績】!BK94</f>
        <v/>
      </c>
      <c r="AI82" s="301" t="str">
        <f>IF(AG82="○",①基本情報【名簿入力前に必須入力】!$E$16,"")</f>
        <v/>
      </c>
      <c r="AJ82" s="302" t="str">
        <f>③職員名簿【年間実績】!CB94</f>
        <v/>
      </c>
      <c r="AK82" s="300" t="str">
        <f>③職員名簿【年間実績】!BL94</f>
        <v/>
      </c>
      <c r="AL82" s="301" t="str">
        <f>IF(AJ82="○",①基本情報【名簿入力前に必須入力】!$E$16,"")</f>
        <v/>
      </c>
    </row>
    <row r="83" spans="1:38" ht="30" customHeight="1">
      <c r="A83">
        <v>79</v>
      </c>
      <c r="B83" s="123" t="str">
        <f>③職員名簿【年間実績】!BP95</f>
        <v/>
      </c>
      <c r="C83" s="299" t="str">
        <f>③職員名簿【年間実績】!BQ95</f>
        <v/>
      </c>
      <c r="D83" s="300" t="str">
        <f>③職員名簿【年間実績】!BA95</f>
        <v/>
      </c>
      <c r="E83" s="301" t="str">
        <f>IF(C83="○",①基本情報【名簿入力前に必須入力】!$E$16,"")</f>
        <v/>
      </c>
      <c r="F83" s="302" t="str">
        <f>③職員名簿【年間実績】!BR95</f>
        <v/>
      </c>
      <c r="G83" s="300" t="str">
        <f>③職員名簿【年間実績】!BB95</f>
        <v/>
      </c>
      <c r="H83" s="301" t="str">
        <f>IF(F83="○",①基本情報【名簿入力前に必須入力】!$E$16,"")</f>
        <v/>
      </c>
      <c r="I83" s="302" t="str">
        <f>③職員名簿【年間実績】!BS95</f>
        <v/>
      </c>
      <c r="J83" s="300" t="str">
        <f>③職員名簿【年間実績】!BC95</f>
        <v/>
      </c>
      <c r="K83" s="301" t="str">
        <f>IF(I83="○",①基本情報【名簿入力前に必須入力】!$E$16,"")</f>
        <v/>
      </c>
      <c r="L83" s="302" t="str">
        <f>③職員名簿【年間実績】!BT95</f>
        <v/>
      </c>
      <c r="M83" s="300" t="str">
        <f>③職員名簿【年間実績】!BD95</f>
        <v/>
      </c>
      <c r="N83" s="301" t="str">
        <f>IF(L83="○",①基本情報【名簿入力前に必須入力】!$E$16,"")</f>
        <v/>
      </c>
      <c r="O83" s="302" t="str">
        <f>③職員名簿【年間実績】!BU95</f>
        <v/>
      </c>
      <c r="P83" s="300" t="str">
        <f>③職員名簿【年間実績】!BE95</f>
        <v/>
      </c>
      <c r="Q83" s="301" t="str">
        <f>IF(O83="○",①基本情報【名簿入力前に必須入力】!$E$16,"")</f>
        <v/>
      </c>
      <c r="R83" s="302" t="str">
        <f>③職員名簿【年間実績】!BV95</f>
        <v/>
      </c>
      <c r="S83" s="300" t="str">
        <f>③職員名簿【年間実績】!BF95</f>
        <v/>
      </c>
      <c r="T83" s="301" t="str">
        <f>IF(R83="○",①基本情報【名簿入力前に必須入力】!$E$16,"")</f>
        <v/>
      </c>
      <c r="U83" s="302" t="str">
        <f>③職員名簿【年間実績】!BW95</f>
        <v/>
      </c>
      <c r="V83" s="300" t="str">
        <f>③職員名簿【年間実績】!BG95</f>
        <v/>
      </c>
      <c r="W83" s="301" t="str">
        <f>IF(U83="○",①基本情報【名簿入力前に必須入力】!$E$16,"")</f>
        <v/>
      </c>
      <c r="X83" s="302" t="str">
        <f>③職員名簿【年間実績】!BX95</f>
        <v/>
      </c>
      <c r="Y83" s="300" t="str">
        <f>③職員名簿【年間実績】!BH95</f>
        <v/>
      </c>
      <c r="Z83" s="301" t="str">
        <f>IF(X83="○",①基本情報【名簿入力前に必須入力】!$E$16,"")</f>
        <v/>
      </c>
      <c r="AA83" s="302" t="str">
        <f>③職員名簿【年間実績】!BY95</f>
        <v/>
      </c>
      <c r="AB83" s="300" t="str">
        <f>③職員名簿【年間実績】!BI95</f>
        <v/>
      </c>
      <c r="AC83" s="301" t="str">
        <f>IF(AA83="○",①基本情報【名簿入力前に必須入力】!$E$16,"")</f>
        <v/>
      </c>
      <c r="AD83" s="302" t="str">
        <f>③職員名簿【年間実績】!BZ95</f>
        <v/>
      </c>
      <c r="AE83" s="300" t="str">
        <f>③職員名簿【年間実績】!BJ95</f>
        <v/>
      </c>
      <c r="AF83" s="301" t="str">
        <f>IF(AD83="○",①基本情報【名簿入力前に必須入力】!$E$16,"")</f>
        <v/>
      </c>
      <c r="AG83" s="302" t="str">
        <f>③職員名簿【年間実績】!CA95</f>
        <v/>
      </c>
      <c r="AH83" s="300" t="str">
        <f>③職員名簿【年間実績】!BK95</f>
        <v/>
      </c>
      <c r="AI83" s="301" t="str">
        <f>IF(AG83="○",①基本情報【名簿入力前に必須入力】!$E$16,"")</f>
        <v/>
      </c>
      <c r="AJ83" s="302" t="str">
        <f>③職員名簿【年間実績】!CB95</f>
        <v/>
      </c>
      <c r="AK83" s="300" t="str">
        <f>③職員名簿【年間実績】!BL95</f>
        <v/>
      </c>
      <c r="AL83" s="301" t="str">
        <f>IF(AJ83="○",①基本情報【名簿入力前に必須入力】!$E$16,"")</f>
        <v/>
      </c>
    </row>
    <row r="84" spans="1:38" ht="30" customHeight="1">
      <c r="A84">
        <v>80</v>
      </c>
      <c r="B84" s="123" t="str">
        <f>③職員名簿【年間実績】!BP96</f>
        <v/>
      </c>
      <c r="C84" s="299" t="str">
        <f>③職員名簿【年間実績】!BQ96</f>
        <v/>
      </c>
      <c r="D84" s="300" t="str">
        <f>③職員名簿【年間実績】!BA96</f>
        <v/>
      </c>
      <c r="E84" s="301" t="str">
        <f>IF(C84="○",①基本情報【名簿入力前に必須入力】!$E$16,"")</f>
        <v/>
      </c>
      <c r="F84" s="302" t="str">
        <f>③職員名簿【年間実績】!BR96</f>
        <v/>
      </c>
      <c r="G84" s="300" t="str">
        <f>③職員名簿【年間実績】!BB96</f>
        <v/>
      </c>
      <c r="H84" s="301" t="str">
        <f>IF(F84="○",①基本情報【名簿入力前に必須入力】!$E$16,"")</f>
        <v/>
      </c>
      <c r="I84" s="302" t="str">
        <f>③職員名簿【年間実績】!BS96</f>
        <v/>
      </c>
      <c r="J84" s="300" t="str">
        <f>③職員名簿【年間実績】!BC96</f>
        <v/>
      </c>
      <c r="K84" s="301" t="str">
        <f>IF(I84="○",①基本情報【名簿入力前に必須入力】!$E$16,"")</f>
        <v/>
      </c>
      <c r="L84" s="302" t="str">
        <f>③職員名簿【年間実績】!BT96</f>
        <v/>
      </c>
      <c r="M84" s="300" t="str">
        <f>③職員名簿【年間実績】!BD96</f>
        <v/>
      </c>
      <c r="N84" s="301" t="str">
        <f>IF(L84="○",①基本情報【名簿入力前に必須入力】!$E$16,"")</f>
        <v/>
      </c>
      <c r="O84" s="302" t="str">
        <f>③職員名簿【年間実績】!BU96</f>
        <v/>
      </c>
      <c r="P84" s="300" t="str">
        <f>③職員名簿【年間実績】!BE96</f>
        <v/>
      </c>
      <c r="Q84" s="301" t="str">
        <f>IF(O84="○",①基本情報【名簿入力前に必須入力】!$E$16,"")</f>
        <v/>
      </c>
      <c r="R84" s="302" t="str">
        <f>③職員名簿【年間実績】!BV96</f>
        <v/>
      </c>
      <c r="S84" s="300" t="str">
        <f>③職員名簿【年間実績】!BF96</f>
        <v/>
      </c>
      <c r="T84" s="301" t="str">
        <f>IF(R84="○",①基本情報【名簿入力前に必須入力】!$E$16,"")</f>
        <v/>
      </c>
      <c r="U84" s="302" t="str">
        <f>③職員名簿【年間実績】!BW96</f>
        <v/>
      </c>
      <c r="V84" s="300" t="str">
        <f>③職員名簿【年間実績】!BG96</f>
        <v/>
      </c>
      <c r="W84" s="301" t="str">
        <f>IF(U84="○",①基本情報【名簿入力前に必須入力】!$E$16,"")</f>
        <v/>
      </c>
      <c r="X84" s="302" t="str">
        <f>③職員名簿【年間実績】!BX96</f>
        <v/>
      </c>
      <c r="Y84" s="300" t="str">
        <f>③職員名簿【年間実績】!BH96</f>
        <v/>
      </c>
      <c r="Z84" s="301" t="str">
        <f>IF(X84="○",①基本情報【名簿入力前に必須入力】!$E$16,"")</f>
        <v/>
      </c>
      <c r="AA84" s="302" t="str">
        <f>③職員名簿【年間実績】!BY96</f>
        <v/>
      </c>
      <c r="AB84" s="300" t="str">
        <f>③職員名簿【年間実績】!BI96</f>
        <v/>
      </c>
      <c r="AC84" s="301" t="str">
        <f>IF(AA84="○",①基本情報【名簿入力前に必須入力】!$E$16,"")</f>
        <v/>
      </c>
      <c r="AD84" s="302" t="str">
        <f>③職員名簿【年間実績】!BZ96</f>
        <v/>
      </c>
      <c r="AE84" s="300" t="str">
        <f>③職員名簿【年間実績】!BJ96</f>
        <v/>
      </c>
      <c r="AF84" s="301" t="str">
        <f>IF(AD84="○",①基本情報【名簿入力前に必須入力】!$E$16,"")</f>
        <v/>
      </c>
      <c r="AG84" s="302" t="str">
        <f>③職員名簿【年間実績】!CA96</f>
        <v/>
      </c>
      <c r="AH84" s="300" t="str">
        <f>③職員名簿【年間実績】!BK96</f>
        <v/>
      </c>
      <c r="AI84" s="301" t="str">
        <f>IF(AG84="○",①基本情報【名簿入力前に必須入力】!$E$16,"")</f>
        <v/>
      </c>
      <c r="AJ84" s="302" t="str">
        <f>③職員名簿【年間実績】!CB96</f>
        <v/>
      </c>
      <c r="AK84" s="300" t="str">
        <f>③職員名簿【年間実績】!BL96</f>
        <v/>
      </c>
      <c r="AL84" s="301" t="str">
        <f>IF(AJ84="○",①基本情報【名簿入力前に必須入力】!$E$16,"")</f>
        <v/>
      </c>
    </row>
    <row r="85" spans="1:38" ht="30" customHeight="1">
      <c r="A85">
        <v>81</v>
      </c>
      <c r="B85" s="123" t="str">
        <f>③職員名簿【年間実績】!BP97</f>
        <v/>
      </c>
      <c r="C85" s="299" t="str">
        <f>③職員名簿【年間実績】!BQ97</f>
        <v/>
      </c>
      <c r="D85" s="300" t="str">
        <f>③職員名簿【年間実績】!BA97</f>
        <v/>
      </c>
      <c r="E85" s="301" t="str">
        <f>IF(C85="○",①基本情報【名簿入力前に必須入力】!$E$16,"")</f>
        <v/>
      </c>
      <c r="F85" s="302" t="str">
        <f>③職員名簿【年間実績】!BR97</f>
        <v/>
      </c>
      <c r="G85" s="300" t="str">
        <f>③職員名簿【年間実績】!BB97</f>
        <v/>
      </c>
      <c r="H85" s="301" t="str">
        <f>IF(F85="○",①基本情報【名簿入力前に必須入力】!$E$16,"")</f>
        <v/>
      </c>
      <c r="I85" s="302" t="str">
        <f>③職員名簿【年間実績】!BS97</f>
        <v/>
      </c>
      <c r="J85" s="300" t="str">
        <f>③職員名簿【年間実績】!BC97</f>
        <v/>
      </c>
      <c r="K85" s="301" t="str">
        <f>IF(I85="○",①基本情報【名簿入力前に必須入力】!$E$16,"")</f>
        <v/>
      </c>
      <c r="L85" s="302" t="str">
        <f>③職員名簿【年間実績】!BT97</f>
        <v/>
      </c>
      <c r="M85" s="300" t="str">
        <f>③職員名簿【年間実績】!BD97</f>
        <v/>
      </c>
      <c r="N85" s="301" t="str">
        <f>IF(L85="○",①基本情報【名簿入力前に必須入力】!$E$16,"")</f>
        <v/>
      </c>
      <c r="O85" s="302" t="str">
        <f>③職員名簿【年間実績】!BU97</f>
        <v/>
      </c>
      <c r="P85" s="300" t="str">
        <f>③職員名簿【年間実績】!BE97</f>
        <v/>
      </c>
      <c r="Q85" s="301" t="str">
        <f>IF(O85="○",①基本情報【名簿入力前に必須入力】!$E$16,"")</f>
        <v/>
      </c>
      <c r="R85" s="302" t="str">
        <f>③職員名簿【年間実績】!BV97</f>
        <v/>
      </c>
      <c r="S85" s="300" t="str">
        <f>③職員名簿【年間実績】!BF97</f>
        <v/>
      </c>
      <c r="T85" s="301" t="str">
        <f>IF(R85="○",①基本情報【名簿入力前に必須入力】!$E$16,"")</f>
        <v/>
      </c>
      <c r="U85" s="302" t="str">
        <f>③職員名簿【年間実績】!BW97</f>
        <v/>
      </c>
      <c r="V85" s="300" t="str">
        <f>③職員名簿【年間実績】!BG97</f>
        <v/>
      </c>
      <c r="W85" s="301" t="str">
        <f>IF(U85="○",①基本情報【名簿入力前に必須入力】!$E$16,"")</f>
        <v/>
      </c>
      <c r="X85" s="302" t="str">
        <f>③職員名簿【年間実績】!BX97</f>
        <v/>
      </c>
      <c r="Y85" s="300" t="str">
        <f>③職員名簿【年間実績】!BH97</f>
        <v/>
      </c>
      <c r="Z85" s="301" t="str">
        <f>IF(X85="○",①基本情報【名簿入力前に必須入力】!$E$16,"")</f>
        <v/>
      </c>
      <c r="AA85" s="302" t="str">
        <f>③職員名簿【年間実績】!BY97</f>
        <v/>
      </c>
      <c r="AB85" s="300" t="str">
        <f>③職員名簿【年間実績】!BI97</f>
        <v/>
      </c>
      <c r="AC85" s="301" t="str">
        <f>IF(AA85="○",①基本情報【名簿入力前に必須入力】!$E$16,"")</f>
        <v/>
      </c>
      <c r="AD85" s="302" t="str">
        <f>③職員名簿【年間実績】!BZ97</f>
        <v/>
      </c>
      <c r="AE85" s="300" t="str">
        <f>③職員名簿【年間実績】!BJ97</f>
        <v/>
      </c>
      <c r="AF85" s="301" t="str">
        <f>IF(AD85="○",①基本情報【名簿入力前に必須入力】!$E$16,"")</f>
        <v/>
      </c>
      <c r="AG85" s="302" t="str">
        <f>③職員名簿【年間実績】!CA97</f>
        <v/>
      </c>
      <c r="AH85" s="300" t="str">
        <f>③職員名簿【年間実績】!BK97</f>
        <v/>
      </c>
      <c r="AI85" s="301" t="str">
        <f>IF(AG85="○",①基本情報【名簿入力前に必須入力】!$E$16,"")</f>
        <v/>
      </c>
      <c r="AJ85" s="302" t="str">
        <f>③職員名簿【年間実績】!CB97</f>
        <v/>
      </c>
      <c r="AK85" s="300" t="str">
        <f>③職員名簿【年間実績】!BL97</f>
        <v/>
      </c>
      <c r="AL85" s="301" t="str">
        <f>IF(AJ85="○",①基本情報【名簿入力前に必須入力】!$E$16,"")</f>
        <v/>
      </c>
    </row>
    <row r="86" spans="1:38" ht="30" customHeight="1">
      <c r="A86">
        <v>82</v>
      </c>
      <c r="B86" s="123" t="str">
        <f>③職員名簿【年間実績】!BP98</f>
        <v/>
      </c>
      <c r="C86" s="299" t="str">
        <f>③職員名簿【年間実績】!BQ98</f>
        <v/>
      </c>
      <c r="D86" s="300" t="str">
        <f>③職員名簿【年間実績】!BA98</f>
        <v/>
      </c>
      <c r="E86" s="301" t="str">
        <f>IF(C86="○",①基本情報【名簿入力前に必須入力】!$E$16,"")</f>
        <v/>
      </c>
      <c r="F86" s="302" t="str">
        <f>③職員名簿【年間実績】!BR98</f>
        <v/>
      </c>
      <c r="G86" s="300" t="str">
        <f>③職員名簿【年間実績】!BB98</f>
        <v/>
      </c>
      <c r="H86" s="301" t="str">
        <f>IF(F86="○",①基本情報【名簿入力前に必須入力】!$E$16,"")</f>
        <v/>
      </c>
      <c r="I86" s="302" t="str">
        <f>③職員名簿【年間実績】!BS98</f>
        <v/>
      </c>
      <c r="J86" s="300" t="str">
        <f>③職員名簿【年間実績】!BC98</f>
        <v/>
      </c>
      <c r="K86" s="301" t="str">
        <f>IF(I86="○",①基本情報【名簿入力前に必須入力】!$E$16,"")</f>
        <v/>
      </c>
      <c r="L86" s="302" t="str">
        <f>③職員名簿【年間実績】!BT98</f>
        <v/>
      </c>
      <c r="M86" s="300" t="str">
        <f>③職員名簿【年間実績】!BD98</f>
        <v/>
      </c>
      <c r="N86" s="301" t="str">
        <f>IF(L86="○",①基本情報【名簿入力前に必須入力】!$E$16,"")</f>
        <v/>
      </c>
      <c r="O86" s="302" t="str">
        <f>③職員名簿【年間実績】!BU98</f>
        <v/>
      </c>
      <c r="P86" s="300" t="str">
        <f>③職員名簿【年間実績】!BE98</f>
        <v/>
      </c>
      <c r="Q86" s="301" t="str">
        <f>IF(O86="○",①基本情報【名簿入力前に必須入力】!$E$16,"")</f>
        <v/>
      </c>
      <c r="R86" s="302" t="str">
        <f>③職員名簿【年間実績】!BV98</f>
        <v/>
      </c>
      <c r="S86" s="300" t="str">
        <f>③職員名簿【年間実績】!BF98</f>
        <v/>
      </c>
      <c r="T86" s="301" t="str">
        <f>IF(R86="○",①基本情報【名簿入力前に必須入力】!$E$16,"")</f>
        <v/>
      </c>
      <c r="U86" s="302" t="str">
        <f>③職員名簿【年間実績】!BW98</f>
        <v/>
      </c>
      <c r="V86" s="300" t="str">
        <f>③職員名簿【年間実績】!BG98</f>
        <v/>
      </c>
      <c r="W86" s="301" t="str">
        <f>IF(U86="○",①基本情報【名簿入力前に必須入力】!$E$16,"")</f>
        <v/>
      </c>
      <c r="X86" s="302" t="str">
        <f>③職員名簿【年間実績】!BX98</f>
        <v/>
      </c>
      <c r="Y86" s="300" t="str">
        <f>③職員名簿【年間実績】!BH98</f>
        <v/>
      </c>
      <c r="Z86" s="301" t="str">
        <f>IF(X86="○",①基本情報【名簿入力前に必須入力】!$E$16,"")</f>
        <v/>
      </c>
      <c r="AA86" s="302" t="str">
        <f>③職員名簿【年間実績】!BY98</f>
        <v/>
      </c>
      <c r="AB86" s="300" t="str">
        <f>③職員名簿【年間実績】!BI98</f>
        <v/>
      </c>
      <c r="AC86" s="301" t="str">
        <f>IF(AA86="○",①基本情報【名簿入力前に必須入力】!$E$16,"")</f>
        <v/>
      </c>
      <c r="AD86" s="302" t="str">
        <f>③職員名簿【年間実績】!BZ98</f>
        <v/>
      </c>
      <c r="AE86" s="300" t="str">
        <f>③職員名簿【年間実績】!BJ98</f>
        <v/>
      </c>
      <c r="AF86" s="301" t="str">
        <f>IF(AD86="○",①基本情報【名簿入力前に必須入力】!$E$16,"")</f>
        <v/>
      </c>
      <c r="AG86" s="302" t="str">
        <f>③職員名簿【年間実績】!CA98</f>
        <v/>
      </c>
      <c r="AH86" s="300" t="str">
        <f>③職員名簿【年間実績】!BK98</f>
        <v/>
      </c>
      <c r="AI86" s="301" t="str">
        <f>IF(AG86="○",①基本情報【名簿入力前に必須入力】!$E$16,"")</f>
        <v/>
      </c>
      <c r="AJ86" s="302" t="str">
        <f>③職員名簿【年間実績】!CB98</f>
        <v/>
      </c>
      <c r="AK86" s="300" t="str">
        <f>③職員名簿【年間実績】!BL98</f>
        <v/>
      </c>
      <c r="AL86" s="301" t="str">
        <f>IF(AJ86="○",①基本情報【名簿入力前に必須入力】!$E$16,"")</f>
        <v/>
      </c>
    </row>
    <row r="87" spans="1:38" ht="30" customHeight="1">
      <c r="A87">
        <v>83</v>
      </c>
      <c r="B87" s="123" t="str">
        <f>③職員名簿【年間実績】!BP99</f>
        <v/>
      </c>
      <c r="C87" s="299" t="str">
        <f>③職員名簿【年間実績】!BQ99</f>
        <v/>
      </c>
      <c r="D87" s="300" t="str">
        <f>③職員名簿【年間実績】!BA99</f>
        <v/>
      </c>
      <c r="E87" s="301" t="str">
        <f>IF(C87="○",①基本情報【名簿入力前に必須入力】!$E$16,"")</f>
        <v/>
      </c>
      <c r="F87" s="302" t="str">
        <f>③職員名簿【年間実績】!BR99</f>
        <v/>
      </c>
      <c r="G87" s="300" t="str">
        <f>③職員名簿【年間実績】!BB99</f>
        <v/>
      </c>
      <c r="H87" s="301" t="str">
        <f>IF(F87="○",①基本情報【名簿入力前に必須入力】!$E$16,"")</f>
        <v/>
      </c>
      <c r="I87" s="302" t="str">
        <f>③職員名簿【年間実績】!BS99</f>
        <v/>
      </c>
      <c r="J87" s="300" t="str">
        <f>③職員名簿【年間実績】!BC99</f>
        <v/>
      </c>
      <c r="K87" s="301" t="str">
        <f>IF(I87="○",①基本情報【名簿入力前に必須入力】!$E$16,"")</f>
        <v/>
      </c>
      <c r="L87" s="302" t="str">
        <f>③職員名簿【年間実績】!BT99</f>
        <v/>
      </c>
      <c r="M87" s="300" t="str">
        <f>③職員名簿【年間実績】!BD99</f>
        <v/>
      </c>
      <c r="N87" s="301" t="str">
        <f>IF(L87="○",①基本情報【名簿入力前に必須入力】!$E$16,"")</f>
        <v/>
      </c>
      <c r="O87" s="302" t="str">
        <f>③職員名簿【年間実績】!BU99</f>
        <v/>
      </c>
      <c r="P87" s="300" t="str">
        <f>③職員名簿【年間実績】!BE99</f>
        <v/>
      </c>
      <c r="Q87" s="301" t="str">
        <f>IF(O87="○",①基本情報【名簿入力前に必須入力】!$E$16,"")</f>
        <v/>
      </c>
      <c r="R87" s="302" t="str">
        <f>③職員名簿【年間実績】!BV99</f>
        <v/>
      </c>
      <c r="S87" s="300" t="str">
        <f>③職員名簿【年間実績】!BF99</f>
        <v/>
      </c>
      <c r="T87" s="301" t="str">
        <f>IF(R87="○",①基本情報【名簿入力前に必須入力】!$E$16,"")</f>
        <v/>
      </c>
      <c r="U87" s="302" t="str">
        <f>③職員名簿【年間実績】!BW99</f>
        <v/>
      </c>
      <c r="V87" s="300" t="str">
        <f>③職員名簿【年間実績】!BG99</f>
        <v/>
      </c>
      <c r="W87" s="301" t="str">
        <f>IF(U87="○",①基本情報【名簿入力前に必須入力】!$E$16,"")</f>
        <v/>
      </c>
      <c r="X87" s="302" t="str">
        <f>③職員名簿【年間実績】!BX99</f>
        <v/>
      </c>
      <c r="Y87" s="300" t="str">
        <f>③職員名簿【年間実績】!BH99</f>
        <v/>
      </c>
      <c r="Z87" s="301" t="str">
        <f>IF(X87="○",①基本情報【名簿入力前に必須入力】!$E$16,"")</f>
        <v/>
      </c>
      <c r="AA87" s="302" t="str">
        <f>③職員名簿【年間実績】!BY99</f>
        <v/>
      </c>
      <c r="AB87" s="300" t="str">
        <f>③職員名簿【年間実績】!BI99</f>
        <v/>
      </c>
      <c r="AC87" s="301" t="str">
        <f>IF(AA87="○",①基本情報【名簿入力前に必須入力】!$E$16,"")</f>
        <v/>
      </c>
      <c r="AD87" s="302" t="str">
        <f>③職員名簿【年間実績】!BZ99</f>
        <v/>
      </c>
      <c r="AE87" s="300" t="str">
        <f>③職員名簿【年間実績】!BJ99</f>
        <v/>
      </c>
      <c r="AF87" s="301" t="str">
        <f>IF(AD87="○",①基本情報【名簿入力前に必須入力】!$E$16,"")</f>
        <v/>
      </c>
      <c r="AG87" s="302" t="str">
        <f>③職員名簿【年間実績】!CA99</f>
        <v/>
      </c>
      <c r="AH87" s="300" t="str">
        <f>③職員名簿【年間実績】!BK99</f>
        <v/>
      </c>
      <c r="AI87" s="301" t="str">
        <f>IF(AG87="○",①基本情報【名簿入力前に必須入力】!$E$16,"")</f>
        <v/>
      </c>
      <c r="AJ87" s="302" t="str">
        <f>③職員名簿【年間実績】!CB99</f>
        <v/>
      </c>
      <c r="AK87" s="300" t="str">
        <f>③職員名簿【年間実績】!BL99</f>
        <v/>
      </c>
      <c r="AL87" s="301" t="str">
        <f>IF(AJ87="○",①基本情報【名簿入力前に必須入力】!$E$16,"")</f>
        <v/>
      </c>
    </row>
    <row r="88" spans="1:38" ht="30" customHeight="1">
      <c r="A88">
        <v>84</v>
      </c>
      <c r="B88" s="123" t="str">
        <f>③職員名簿【年間実績】!BP100</f>
        <v/>
      </c>
      <c r="C88" s="299" t="str">
        <f>③職員名簿【年間実績】!BQ100</f>
        <v/>
      </c>
      <c r="D88" s="300" t="str">
        <f>③職員名簿【年間実績】!BA100</f>
        <v/>
      </c>
      <c r="E88" s="301" t="str">
        <f>IF(C88="○",①基本情報【名簿入力前に必須入力】!$E$16,"")</f>
        <v/>
      </c>
      <c r="F88" s="302" t="str">
        <f>③職員名簿【年間実績】!BR100</f>
        <v/>
      </c>
      <c r="G88" s="300" t="str">
        <f>③職員名簿【年間実績】!BB100</f>
        <v/>
      </c>
      <c r="H88" s="301" t="str">
        <f>IF(F88="○",①基本情報【名簿入力前に必須入力】!$E$16,"")</f>
        <v/>
      </c>
      <c r="I88" s="302" t="str">
        <f>③職員名簿【年間実績】!BS100</f>
        <v/>
      </c>
      <c r="J88" s="300" t="str">
        <f>③職員名簿【年間実績】!BC100</f>
        <v/>
      </c>
      <c r="K88" s="301" t="str">
        <f>IF(I88="○",①基本情報【名簿入力前に必須入力】!$E$16,"")</f>
        <v/>
      </c>
      <c r="L88" s="302" t="str">
        <f>③職員名簿【年間実績】!BT100</f>
        <v/>
      </c>
      <c r="M88" s="300" t="str">
        <f>③職員名簿【年間実績】!BD100</f>
        <v/>
      </c>
      <c r="N88" s="301" t="str">
        <f>IF(L88="○",①基本情報【名簿入力前に必須入力】!$E$16,"")</f>
        <v/>
      </c>
      <c r="O88" s="302" t="str">
        <f>③職員名簿【年間実績】!BU100</f>
        <v/>
      </c>
      <c r="P88" s="300" t="str">
        <f>③職員名簿【年間実績】!BE100</f>
        <v/>
      </c>
      <c r="Q88" s="301" t="str">
        <f>IF(O88="○",①基本情報【名簿入力前に必須入力】!$E$16,"")</f>
        <v/>
      </c>
      <c r="R88" s="302" t="str">
        <f>③職員名簿【年間実績】!BV100</f>
        <v/>
      </c>
      <c r="S88" s="300" t="str">
        <f>③職員名簿【年間実績】!BF100</f>
        <v/>
      </c>
      <c r="T88" s="301" t="str">
        <f>IF(R88="○",①基本情報【名簿入力前に必須入力】!$E$16,"")</f>
        <v/>
      </c>
      <c r="U88" s="302" t="str">
        <f>③職員名簿【年間実績】!BW100</f>
        <v/>
      </c>
      <c r="V88" s="300" t="str">
        <f>③職員名簿【年間実績】!BG100</f>
        <v/>
      </c>
      <c r="W88" s="301" t="str">
        <f>IF(U88="○",①基本情報【名簿入力前に必須入力】!$E$16,"")</f>
        <v/>
      </c>
      <c r="X88" s="302" t="str">
        <f>③職員名簿【年間実績】!BX100</f>
        <v/>
      </c>
      <c r="Y88" s="300" t="str">
        <f>③職員名簿【年間実績】!BH100</f>
        <v/>
      </c>
      <c r="Z88" s="301" t="str">
        <f>IF(X88="○",①基本情報【名簿入力前に必須入力】!$E$16,"")</f>
        <v/>
      </c>
      <c r="AA88" s="302" t="str">
        <f>③職員名簿【年間実績】!BY100</f>
        <v/>
      </c>
      <c r="AB88" s="300" t="str">
        <f>③職員名簿【年間実績】!BI100</f>
        <v/>
      </c>
      <c r="AC88" s="301" t="str">
        <f>IF(AA88="○",①基本情報【名簿入力前に必須入力】!$E$16,"")</f>
        <v/>
      </c>
      <c r="AD88" s="302" t="str">
        <f>③職員名簿【年間実績】!BZ100</f>
        <v/>
      </c>
      <c r="AE88" s="300" t="str">
        <f>③職員名簿【年間実績】!BJ100</f>
        <v/>
      </c>
      <c r="AF88" s="301" t="str">
        <f>IF(AD88="○",①基本情報【名簿入力前に必須入力】!$E$16,"")</f>
        <v/>
      </c>
      <c r="AG88" s="302" t="str">
        <f>③職員名簿【年間実績】!CA100</f>
        <v/>
      </c>
      <c r="AH88" s="300" t="str">
        <f>③職員名簿【年間実績】!BK100</f>
        <v/>
      </c>
      <c r="AI88" s="301" t="str">
        <f>IF(AG88="○",①基本情報【名簿入力前に必須入力】!$E$16,"")</f>
        <v/>
      </c>
      <c r="AJ88" s="302" t="str">
        <f>③職員名簿【年間実績】!CB100</f>
        <v/>
      </c>
      <c r="AK88" s="300" t="str">
        <f>③職員名簿【年間実績】!BL100</f>
        <v/>
      </c>
      <c r="AL88" s="301" t="str">
        <f>IF(AJ88="○",①基本情報【名簿入力前に必須入力】!$E$16,"")</f>
        <v/>
      </c>
    </row>
    <row r="89" spans="1:38" ht="30" customHeight="1">
      <c r="A89">
        <v>85</v>
      </c>
      <c r="B89" s="123" t="str">
        <f>③職員名簿【年間実績】!BP101</f>
        <v/>
      </c>
      <c r="C89" s="299" t="str">
        <f>③職員名簿【年間実績】!BQ101</f>
        <v/>
      </c>
      <c r="D89" s="300" t="str">
        <f>③職員名簿【年間実績】!BA101</f>
        <v/>
      </c>
      <c r="E89" s="301" t="str">
        <f>IF(C89="○",①基本情報【名簿入力前に必須入力】!$E$16,"")</f>
        <v/>
      </c>
      <c r="F89" s="302" t="str">
        <f>③職員名簿【年間実績】!BR101</f>
        <v/>
      </c>
      <c r="G89" s="300" t="str">
        <f>③職員名簿【年間実績】!BB101</f>
        <v/>
      </c>
      <c r="H89" s="301" t="str">
        <f>IF(F89="○",①基本情報【名簿入力前に必須入力】!$E$16,"")</f>
        <v/>
      </c>
      <c r="I89" s="302" t="str">
        <f>③職員名簿【年間実績】!BS101</f>
        <v/>
      </c>
      <c r="J89" s="300" t="str">
        <f>③職員名簿【年間実績】!BC101</f>
        <v/>
      </c>
      <c r="K89" s="301" t="str">
        <f>IF(I89="○",①基本情報【名簿入力前に必須入力】!$E$16,"")</f>
        <v/>
      </c>
      <c r="L89" s="302" t="str">
        <f>③職員名簿【年間実績】!BT101</f>
        <v/>
      </c>
      <c r="M89" s="300" t="str">
        <f>③職員名簿【年間実績】!BD101</f>
        <v/>
      </c>
      <c r="N89" s="301" t="str">
        <f>IF(L89="○",①基本情報【名簿入力前に必須入力】!$E$16,"")</f>
        <v/>
      </c>
      <c r="O89" s="302" t="str">
        <f>③職員名簿【年間実績】!BU101</f>
        <v/>
      </c>
      <c r="P89" s="300" t="str">
        <f>③職員名簿【年間実績】!BE101</f>
        <v/>
      </c>
      <c r="Q89" s="301" t="str">
        <f>IF(O89="○",①基本情報【名簿入力前に必須入力】!$E$16,"")</f>
        <v/>
      </c>
      <c r="R89" s="302" t="str">
        <f>③職員名簿【年間実績】!BV101</f>
        <v/>
      </c>
      <c r="S89" s="300" t="str">
        <f>③職員名簿【年間実績】!BF101</f>
        <v/>
      </c>
      <c r="T89" s="301" t="str">
        <f>IF(R89="○",①基本情報【名簿入力前に必須入力】!$E$16,"")</f>
        <v/>
      </c>
      <c r="U89" s="302" t="str">
        <f>③職員名簿【年間実績】!BW101</f>
        <v/>
      </c>
      <c r="V89" s="300" t="str">
        <f>③職員名簿【年間実績】!BG101</f>
        <v/>
      </c>
      <c r="W89" s="301" t="str">
        <f>IF(U89="○",①基本情報【名簿入力前に必須入力】!$E$16,"")</f>
        <v/>
      </c>
      <c r="X89" s="302" t="str">
        <f>③職員名簿【年間実績】!BX101</f>
        <v/>
      </c>
      <c r="Y89" s="300" t="str">
        <f>③職員名簿【年間実績】!BH101</f>
        <v/>
      </c>
      <c r="Z89" s="301" t="str">
        <f>IF(X89="○",①基本情報【名簿入力前に必須入力】!$E$16,"")</f>
        <v/>
      </c>
      <c r="AA89" s="302" t="str">
        <f>③職員名簿【年間実績】!BY101</f>
        <v/>
      </c>
      <c r="AB89" s="300" t="str">
        <f>③職員名簿【年間実績】!BI101</f>
        <v/>
      </c>
      <c r="AC89" s="301" t="str">
        <f>IF(AA89="○",①基本情報【名簿入力前に必須入力】!$E$16,"")</f>
        <v/>
      </c>
      <c r="AD89" s="302" t="str">
        <f>③職員名簿【年間実績】!BZ101</f>
        <v/>
      </c>
      <c r="AE89" s="300" t="str">
        <f>③職員名簿【年間実績】!BJ101</f>
        <v/>
      </c>
      <c r="AF89" s="301" t="str">
        <f>IF(AD89="○",①基本情報【名簿入力前に必須入力】!$E$16,"")</f>
        <v/>
      </c>
      <c r="AG89" s="302" t="str">
        <f>③職員名簿【年間実績】!CA101</f>
        <v/>
      </c>
      <c r="AH89" s="300" t="str">
        <f>③職員名簿【年間実績】!BK101</f>
        <v/>
      </c>
      <c r="AI89" s="301" t="str">
        <f>IF(AG89="○",①基本情報【名簿入力前に必須入力】!$E$16,"")</f>
        <v/>
      </c>
      <c r="AJ89" s="302" t="str">
        <f>③職員名簿【年間実績】!CB101</f>
        <v/>
      </c>
      <c r="AK89" s="300" t="str">
        <f>③職員名簿【年間実績】!BL101</f>
        <v/>
      </c>
      <c r="AL89" s="301" t="str">
        <f>IF(AJ89="○",①基本情報【名簿入力前に必須入力】!$E$16,"")</f>
        <v/>
      </c>
    </row>
    <row r="90" spans="1:38" ht="30" customHeight="1">
      <c r="A90">
        <v>86</v>
      </c>
      <c r="B90" s="123" t="str">
        <f>③職員名簿【年間実績】!BP102</f>
        <v/>
      </c>
      <c r="C90" s="299" t="str">
        <f>③職員名簿【年間実績】!BQ102</f>
        <v/>
      </c>
      <c r="D90" s="300" t="str">
        <f>③職員名簿【年間実績】!BA102</f>
        <v/>
      </c>
      <c r="E90" s="301" t="str">
        <f>IF(C90="○",①基本情報【名簿入力前に必須入力】!$E$16,"")</f>
        <v/>
      </c>
      <c r="F90" s="302" t="str">
        <f>③職員名簿【年間実績】!BR102</f>
        <v/>
      </c>
      <c r="G90" s="300" t="str">
        <f>③職員名簿【年間実績】!BB102</f>
        <v/>
      </c>
      <c r="H90" s="301" t="str">
        <f>IF(F90="○",①基本情報【名簿入力前に必須入力】!$E$16,"")</f>
        <v/>
      </c>
      <c r="I90" s="302" t="str">
        <f>③職員名簿【年間実績】!BS102</f>
        <v/>
      </c>
      <c r="J90" s="300" t="str">
        <f>③職員名簿【年間実績】!BC102</f>
        <v/>
      </c>
      <c r="K90" s="301" t="str">
        <f>IF(I90="○",①基本情報【名簿入力前に必須入力】!$E$16,"")</f>
        <v/>
      </c>
      <c r="L90" s="302" t="str">
        <f>③職員名簿【年間実績】!BT102</f>
        <v/>
      </c>
      <c r="M90" s="300" t="str">
        <f>③職員名簿【年間実績】!BD102</f>
        <v/>
      </c>
      <c r="N90" s="301" t="str">
        <f>IF(L90="○",①基本情報【名簿入力前に必須入力】!$E$16,"")</f>
        <v/>
      </c>
      <c r="O90" s="302" t="str">
        <f>③職員名簿【年間実績】!BU102</f>
        <v/>
      </c>
      <c r="P90" s="300" t="str">
        <f>③職員名簿【年間実績】!BE102</f>
        <v/>
      </c>
      <c r="Q90" s="301" t="str">
        <f>IF(O90="○",①基本情報【名簿入力前に必須入力】!$E$16,"")</f>
        <v/>
      </c>
      <c r="R90" s="302" t="str">
        <f>③職員名簿【年間実績】!BV102</f>
        <v/>
      </c>
      <c r="S90" s="300" t="str">
        <f>③職員名簿【年間実績】!BF102</f>
        <v/>
      </c>
      <c r="T90" s="301" t="str">
        <f>IF(R90="○",①基本情報【名簿入力前に必須入力】!$E$16,"")</f>
        <v/>
      </c>
      <c r="U90" s="302" t="str">
        <f>③職員名簿【年間実績】!BW102</f>
        <v/>
      </c>
      <c r="V90" s="300" t="str">
        <f>③職員名簿【年間実績】!BG102</f>
        <v/>
      </c>
      <c r="W90" s="301" t="str">
        <f>IF(U90="○",①基本情報【名簿入力前に必須入力】!$E$16,"")</f>
        <v/>
      </c>
      <c r="X90" s="302" t="str">
        <f>③職員名簿【年間実績】!BX102</f>
        <v/>
      </c>
      <c r="Y90" s="300" t="str">
        <f>③職員名簿【年間実績】!BH102</f>
        <v/>
      </c>
      <c r="Z90" s="301" t="str">
        <f>IF(X90="○",①基本情報【名簿入力前に必須入力】!$E$16,"")</f>
        <v/>
      </c>
      <c r="AA90" s="302" t="str">
        <f>③職員名簿【年間実績】!BY102</f>
        <v/>
      </c>
      <c r="AB90" s="300" t="str">
        <f>③職員名簿【年間実績】!BI102</f>
        <v/>
      </c>
      <c r="AC90" s="301" t="str">
        <f>IF(AA90="○",①基本情報【名簿入力前に必須入力】!$E$16,"")</f>
        <v/>
      </c>
      <c r="AD90" s="302" t="str">
        <f>③職員名簿【年間実績】!BZ102</f>
        <v/>
      </c>
      <c r="AE90" s="300" t="str">
        <f>③職員名簿【年間実績】!BJ102</f>
        <v/>
      </c>
      <c r="AF90" s="301" t="str">
        <f>IF(AD90="○",①基本情報【名簿入力前に必須入力】!$E$16,"")</f>
        <v/>
      </c>
      <c r="AG90" s="302" t="str">
        <f>③職員名簿【年間実績】!CA102</f>
        <v/>
      </c>
      <c r="AH90" s="300" t="str">
        <f>③職員名簿【年間実績】!BK102</f>
        <v/>
      </c>
      <c r="AI90" s="301" t="str">
        <f>IF(AG90="○",①基本情報【名簿入力前に必須入力】!$E$16,"")</f>
        <v/>
      </c>
      <c r="AJ90" s="302" t="str">
        <f>③職員名簿【年間実績】!CB102</f>
        <v/>
      </c>
      <c r="AK90" s="300" t="str">
        <f>③職員名簿【年間実績】!BL102</f>
        <v/>
      </c>
      <c r="AL90" s="301" t="str">
        <f>IF(AJ90="○",①基本情報【名簿入力前に必須入力】!$E$16,"")</f>
        <v/>
      </c>
    </row>
    <row r="91" spans="1:38" ht="30" customHeight="1">
      <c r="A91">
        <v>87</v>
      </c>
      <c r="B91" s="123" t="str">
        <f>③職員名簿【年間実績】!BP103</f>
        <v/>
      </c>
      <c r="C91" s="299" t="str">
        <f>③職員名簿【年間実績】!BQ103</f>
        <v/>
      </c>
      <c r="D91" s="300" t="str">
        <f>③職員名簿【年間実績】!BA103</f>
        <v/>
      </c>
      <c r="E91" s="301" t="str">
        <f>IF(C91="○",①基本情報【名簿入力前に必須入力】!$E$16,"")</f>
        <v/>
      </c>
      <c r="F91" s="302" t="str">
        <f>③職員名簿【年間実績】!BR103</f>
        <v/>
      </c>
      <c r="G91" s="300" t="str">
        <f>③職員名簿【年間実績】!BB103</f>
        <v/>
      </c>
      <c r="H91" s="301" t="str">
        <f>IF(F91="○",①基本情報【名簿入力前に必須入力】!$E$16,"")</f>
        <v/>
      </c>
      <c r="I91" s="302" t="str">
        <f>③職員名簿【年間実績】!BS103</f>
        <v/>
      </c>
      <c r="J91" s="300" t="str">
        <f>③職員名簿【年間実績】!BC103</f>
        <v/>
      </c>
      <c r="K91" s="301" t="str">
        <f>IF(I91="○",①基本情報【名簿入力前に必須入力】!$E$16,"")</f>
        <v/>
      </c>
      <c r="L91" s="302" t="str">
        <f>③職員名簿【年間実績】!BT103</f>
        <v/>
      </c>
      <c r="M91" s="300" t="str">
        <f>③職員名簿【年間実績】!BD103</f>
        <v/>
      </c>
      <c r="N91" s="301" t="str">
        <f>IF(L91="○",①基本情報【名簿入力前に必須入力】!$E$16,"")</f>
        <v/>
      </c>
      <c r="O91" s="302" t="str">
        <f>③職員名簿【年間実績】!BU103</f>
        <v/>
      </c>
      <c r="P91" s="300" t="str">
        <f>③職員名簿【年間実績】!BE103</f>
        <v/>
      </c>
      <c r="Q91" s="301" t="str">
        <f>IF(O91="○",①基本情報【名簿入力前に必須入力】!$E$16,"")</f>
        <v/>
      </c>
      <c r="R91" s="302" t="str">
        <f>③職員名簿【年間実績】!BV103</f>
        <v/>
      </c>
      <c r="S91" s="300" t="str">
        <f>③職員名簿【年間実績】!BF103</f>
        <v/>
      </c>
      <c r="T91" s="301" t="str">
        <f>IF(R91="○",①基本情報【名簿入力前に必須入力】!$E$16,"")</f>
        <v/>
      </c>
      <c r="U91" s="302" t="str">
        <f>③職員名簿【年間実績】!BW103</f>
        <v/>
      </c>
      <c r="V91" s="300" t="str">
        <f>③職員名簿【年間実績】!BG103</f>
        <v/>
      </c>
      <c r="W91" s="301" t="str">
        <f>IF(U91="○",①基本情報【名簿入力前に必須入力】!$E$16,"")</f>
        <v/>
      </c>
      <c r="X91" s="302" t="str">
        <f>③職員名簿【年間実績】!BX103</f>
        <v/>
      </c>
      <c r="Y91" s="300" t="str">
        <f>③職員名簿【年間実績】!BH103</f>
        <v/>
      </c>
      <c r="Z91" s="301" t="str">
        <f>IF(X91="○",①基本情報【名簿入力前に必須入力】!$E$16,"")</f>
        <v/>
      </c>
      <c r="AA91" s="302" t="str">
        <f>③職員名簿【年間実績】!BY103</f>
        <v/>
      </c>
      <c r="AB91" s="300" t="str">
        <f>③職員名簿【年間実績】!BI103</f>
        <v/>
      </c>
      <c r="AC91" s="301" t="str">
        <f>IF(AA91="○",①基本情報【名簿入力前に必須入力】!$E$16,"")</f>
        <v/>
      </c>
      <c r="AD91" s="302" t="str">
        <f>③職員名簿【年間実績】!BZ103</f>
        <v/>
      </c>
      <c r="AE91" s="300" t="str">
        <f>③職員名簿【年間実績】!BJ103</f>
        <v/>
      </c>
      <c r="AF91" s="301" t="str">
        <f>IF(AD91="○",①基本情報【名簿入力前に必須入力】!$E$16,"")</f>
        <v/>
      </c>
      <c r="AG91" s="302" t="str">
        <f>③職員名簿【年間実績】!CA103</f>
        <v/>
      </c>
      <c r="AH91" s="300" t="str">
        <f>③職員名簿【年間実績】!BK103</f>
        <v/>
      </c>
      <c r="AI91" s="301" t="str">
        <f>IF(AG91="○",①基本情報【名簿入力前に必須入力】!$E$16,"")</f>
        <v/>
      </c>
      <c r="AJ91" s="302" t="str">
        <f>③職員名簿【年間実績】!CB103</f>
        <v/>
      </c>
      <c r="AK91" s="300" t="str">
        <f>③職員名簿【年間実績】!BL103</f>
        <v/>
      </c>
      <c r="AL91" s="301" t="str">
        <f>IF(AJ91="○",①基本情報【名簿入力前に必須入力】!$E$16,"")</f>
        <v/>
      </c>
    </row>
    <row r="92" spans="1:38" ht="30" customHeight="1">
      <c r="A92">
        <v>88</v>
      </c>
      <c r="B92" s="123" t="str">
        <f>③職員名簿【年間実績】!BP104</f>
        <v/>
      </c>
      <c r="C92" s="299" t="str">
        <f>③職員名簿【年間実績】!BQ104</f>
        <v/>
      </c>
      <c r="D92" s="300" t="str">
        <f>③職員名簿【年間実績】!BA104</f>
        <v/>
      </c>
      <c r="E92" s="301" t="str">
        <f>IF(C92="○",①基本情報【名簿入力前に必須入力】!$E$16,"")</f>
        <v/>
      </c>
      <c r="F92" s="302" t="str">
        <f>③職員名簿【年間実績】!BR104</f>
        <v/>
      </c>
      <c r="G92" s="300" t="str">
        <f>③職員名簿【年間実績】!BB104</f>
        <v/>
      </c>
      <c r="H92" s="301" t="str">
        <f>IF(F92="○",①基本情報【名簿入力前に必須入力】!$E$16,"")</f>
        <v/>
      </c>
      <c r="I92" s="302" t="str">
        <f>③職員名簿【年間実績】!BS104</f>
        <v/>
      </c>
      <c r="J92" s="300" t="str">
        <f>③職員名簿【年間実績】!BC104</f>
        <v/>
      </c>
      <c r="K92" s="301" t="str">
        <f>IF(I92="○",①基本情報【名簿入力前に必須入力】!$E$16,"")</f>
        <v/>
      </c>
      <c r="L92" s="302" t="str">
        <f>③職員名簿【年間実績】!BT104</f>
        <v/>
      </c>
      <c r="M92" s="300" t="str">
        <f>③職員名簿【年間実績】!BD104</f>
        <v/>
      </c>
      <c r="N92" s="301" t="str">
        <f>IF(L92="○",①基本情報【名簿入力前に必須入力】!$E$16,"")</f>
        <v/>
      </c>
      <c r="O92" s="302" t="str">
        <f>③職員名簿【年間実績】!BU104</f>
        <v/>
      </c>
      <c r="P92" s="300" t="str">
        <f>③職員名簿【年間実績】!BE104</f>
        <v/>
      </c>
      <c r="Q92" s="301" t="str">
        <f>IF(O92="○",①基本情報【名簿入力前に必須入力】!$E$16,"")</f>
        <v/>
      </c>
      <c r="R92" s="302" t="str">
        <f>③職員名簿【年間実績】!BV104</f>
        <v/>
      </c>
      <c r="S92" s="300" t="str">
        <f>③職員名簿【年間実績】!BF104</f>
        <v/>
      </c>
      <c r="T92" s="301" t="str">
        <f>IF(R92="○",①基本情報【名簿入力前に必須入力】!$E$16,"")</f>
        <v/>
      </c>
      <c r="U92" s="302" t="str">
        <f>③職員名簿【年間実績】!BW104</f>
        <v/>
      </c>
      <c r="V92" s="300" t="str">
        <f>③職員名簿【年間実績】!BG104</f>
        <v/>
      </c>
      <c r="W92" s="301" t="str">
        <f>IF(U92="○",①基本情報【名簿入力前に必須入力】!$E$16,"")</f>
        <v/>
      </c>
      <c r="X92" s="302" t="str">
        <f>③職員名簿【年間実績】!BX104</f>
        <v/>
      </c>
      <c r="Y92" s="300" t="str">
        <f>③職員名簿【年間実績】!BH104</f>
        <v/>
      </c>
      <c r="Z92" s="301" t="str">
        <f>IF(X92="○",①基本情報【名簿入力前に必須入力】!$E$16,"")</f>
        <v/>
      </c>
      <c r="AA92" s="302" t="str">
        <f>③職員名簿【年間実績】!BY104</f>
        <v/>
      </c>
      <c r="AB92" s="300" t="str">
        <f>③職員名簿【年間実績】!BI104</f>
        <v/>
      </c>
      <c r="AC92" s="301" t="str">
        <f>IF(AA92="○",①基本情報【名簿入力前に必須入力】!$E$16,"")</f>
        <v/>
      </c>
      <c r="AD92" s="302" t="str">
        <f>③職員名簿【年間実績】!BZ104</f>
        <v/>
      </c>
      <c r="AE92" s="300" t="str">
        <f>③職員名簿【年間実績】!BJ104</f>
        <v/>
      </c>
      <c r="AF92" s="301" t="str">
        <f>IF(AD92="○",①基本情報【名簿入力前に必須入力】!$E$16,"")</f>
        <v/>
      </c>
      <c r="AG92" s="302" t="str">
        <f>③職員名簿【年間実績】!CA104</f>
        <v/>
      </c>
      <c r="AH92" s="300" t="str">
        <f>③職員名簿【年間実績】!BK104</f>
        <v/>
      </c>
      <c r="AI92" s="301" t="str">
        <f>IF(AG92="○",①基本情報【名簿入力前に必須入力】!$E$16,"")</f>
        <v/>
      </c>
      <c r="AJ92" s="302" t="str">
        <f>③職員名簿【年間実績】!CB104</f>
        <v/>
      </c>
      <c r="AK92" s="300" t="str">
        <f>③職員名簿【年間実績】!BL104</f>
        <v/>
      </c>
      <c r="AL92" s="301" t="str">
        <f>IF(AJ92="○",①基本情報【名簿入力前に必須入力】!$E$16,"")</f>
        <v/>
      </c>
    </row>
    <row r="93" spans="1:38" ht="30" customHeight="1">
      <c r="A93">
        <v>89</v>
      </c>
      <c r="B93" s="123" t="str">
        <f>③職員名簿【年間実績】!BP105</f>
        <v/>
      </c>
      <c r="C93" s="299" t="str">
        <f>③職員名簿【年間実績】!BQ105</f>
        <v/>
      </c>
      <c r="D93" s="300" t="str">
        <f>③職員名簿【年間実績】!BA105</f>
        <v/>
      </c>
      <c r="E93" s="301" t="str">
        <f>IF(C93="○",①基本情報【名簿入力前に必須入力】!$E$16,"")</f>
        <v/>
      </c>
      <c r="F93" s="302" t="str">
        <f>③職員名簿【年間実績】!BR105</f>
        <v/>
      </c>
      <c r="G93" s="300" t="str">
        <f>③職員名簿【年間実績】!BB105</f>
        <v/>
      </c>
      <c r="H93" s="301" t="str">
        <f>IF(F93="○",①基本情報【名簿入力前に必須入力】!$E$16,"")</f>
        <v/>
      </c>
      <c r="I93" s="302" t="str">
        <f>③職員名簿【年間実績】!BS105</f>
        <v/>
      </c>
      <c r="J93" s="300" t="str">
        <f>③職員名簿【年間実績】!BC105</f>
        <v/>
      </c>
      <c r="K93" s="301" t="str">
        <f>IF(I93="○",①基本情報【名簿入力前に必須入力】!$E$16,"")</f>
        <v/>
      </c>
      <c r="L93" s="302" t="str">
        <f>③職員名簿【年間実績】!BT105</f>
        <v/>
      </c>
      <c r="M93" s="300" t="str">
        <f>③職員名簿【年間実績】!BD105</f>
        <v/>
      </c>
      <c r="N93" s="301" t="str">
        <f>IF(L93="○",①基本情報【名簿入力前に必須入力】!$E$16,"")</f>
        <v/>
      </c>
      <c r="O93" s="302" t="str">
        <f>③職員名簿【年間実績】!BU105</f>
        <v/>
      </c>
      <c r="P93" s="300" t="str">
        <f>③職員名簿【年間実績】!BE105</f>
        <v/>
      </c>
      <c r="Q93" s="301" t="str">
        <f>IF(O93="○",①基本情報【名簿入力前に必須入力】!$E$16,"")</f>
        <v/>
      </c>
      <c r="R93" s="302" t="str">
        <f>③職員名簿【年間実績】!BV105</f>
        <v/>
      </c>
      <c r="S93" s="300" t="str">
        <f>③職員名簿【年間実績】!BF105</f>
        <v/>
      </c>
      <c r="T93" s="301" t="str">
        <f>IF(R93="○",①基本情報【名簿入力前に必須入力】!$E$16,"")</f>
        <v/>
      </c>
      <c r="U93" s="302" t="str">
        <f>③職員名簿【年間実績】!BW105</f>
        <v/>
      </c>
      <c r="V93" s="300" t="str">
        <f>③職員名簿【年間実績】!BG105</f>
        <v/>
      </c>
      <c r="W93" s="301" t="str">
        <f>IF(U93="○",①基本情報【名簿入力前に必須入力】!$E$16,"")</f>
        <v/>
      </c>
      <c r="X93" s="302" t="str">
        <f>③職員名簿【年間実績】!BX105</f>
        <v/>
      </c>
      <c r="Y93" s="300" t="str">
        <f>③職員名簿【年間実績】!BH105</f>
        <v/>
      </c>
      <c r="Z93" s="301" t="str">
        <f>IF(X93="○",①基本情報【名簿入力前に必須入力】!$E$16,"")</f>
        <v/>
      </c>
      <c r="AA93" s="302" t="str">
        <f>③職員名簿【年間実績】!BY105</f>
        <v/>
      </c>
      <c r="AB93" s="300" t="str">
        <f>③職員名簿【年間実績】!BI105</f>
        <v/>
      </c>
      <c r="AC93" s="301" t="str">
        <f>IF(AA93="○",①基本情報【名簿入力前に必須入力】!$E$16,"")</f>
        <v/>
      </c>
      <c r="AD93" s="302" t="str">
        <f>③職員名簿【年間実績】!BZ105</f>
        <v/>
      </c>
      <c r="AE93" s="300" t="str">
        <f>③職員名簿【年間実績】!BJ105</f>
        <v/>
      </c>
      <c r="AF93" s="301" t="str">
        <f>IF(AD93="○",①基本情報【名簿入力前に必須入力】!$E$16,"")</f>
        <v/>
      </c>
      <c r="AG93" s="302" t="str">
        <f>③職員名簿【年間実績】!CA105</f>
        <v/>
      </c>
      <c r="AH93" s="300" t="str">
        <f>③職員名簿【年間実績】!BK105</f>
        <v/>
      </c>
      <c r="AI93" s="301" t="str">
        <f>IF(AG93="○",①基本情報【名簿入力前に必須入力】!$E$16,"")</f>
        <v/>
      </c>
      <c r="AJ93" s="302" t="str">
        <f>③職員名簿【年間実績】!CB105</f>
        <v/>
      </c>
      <c r="AK93" s="300" t="str">
        <f>③職員名簿【年間実績】!BL105</f>
        <v/>
      </c>
      <c r="AL93" s="301" t="str">
        <f>IF(AJ93="○",①基本情報【名簿入力前に必須入力】!$E$16,"")</f>
        <v/>
      </c>
    </row>
    <row r="94" spans="1:38" ht="30" customHeight="1">
      <c r="A94">
        <v>90</v>
      </c>
      <c r="B94" s="123" t="str">
        <f>③職員名簿【年間実績】!BP106</f>
        <v/>
      </c>
      <c r="C94" s="299" t="str">
        <f>③職員名簿【年間実績】!BQ106</f>
        <v/>
      </c>
      <c r="D94" s="300" t="str">
        <f>③職員名簿【年間実績】!BA106</f>
        <v/>
      </c>
      <c r="E94" s="301" t="str">
        <f>IF(C94="○",①基本情報【名簿入力前に必須入力】!$E$16,"")</f>
        <v/>
      </c>
      <c r="F94" s="302" t="str">
        <f>③職員名簿【年間実績】!BR106</f>
        <v/>
      </c>
      <c r="G94" s="300" t="str">
        <f>③職員名簿【年間実績】!BB106</f>
        <v/>
      </c>
      <c r="H94" s="301" t="str">
        <f>IF(F94="○",①基本情報【名簿入力前に必須入力】!$E$16,"")</f>
        <v/>
      </c>
      <c r="I94" s="302" t="str">
        <f>③職員名簿【年間実績】!BS106</f>
        <v/>
      </c>
      <c r="J94" s="300" t="str">
        <f>③職員名簿【年間実績】!BC106</f>
        <v/>
      </c>
      <c r="K94" s="301" t="str">
        <f>IF(I94="○",①基本情報【名簿入力前に必須入力】!$E$16,"")</f>
        <v/>
      </c>
      <c r="L94" s="302" t="str">
        <f>③職員名簿【年間実績】!BT106</f>
        <v/>
      </c>
      <c r="M94" s="300" t="str">
        <f>③職員名簿【年間実績】!BD106</f>
        <v/>
      </c>
      <c r="N94" s="301" t="str">
        <f>IF(L94="○",①基本情報【名簿入力前に必須入力】!$E$16,"")</f>
        <v/>
      </c>
      <c r="O94" s="302" t="str">
        <f>③職員名簿【年間実績】!BU106</f>
        <v/>
      </c>
      <c r="P94" s="300" t="str">
        <f>③職員名簿【年間実績】!BE106</f>
        <v/>
      </c>
      <c r="Q94" s="301" t="str">
        <f>IF(O94="○",①基本情報【名簿入力前に必須入力】!$E$16,"")</f>
        <v/>
      </c>
      <c r="R94" s="302" t="str">
        <f>③職員名簿【年間実績】!BV106</f>
        <v/>
      </c>
      <c r="S94" s="300" t="str">
        <f>③職員名簿【年間実績】!BF106</f>
        <v/>
      </c>
      <c r="T94" s="301" t="str">
        <f>IF(R94="○",①基本情報【名簿入力前に必須入力】!$E$16,"")</f>
        <v/>
      </c>
      <c r="U94" s="302" t="str">
        <f>③職員名簿【年間実績】!BW106</f>
        <v/>
      </c>
      <c r="V94" s="300" t="str">
        <f>③職員名簿【年間実績】!BG106</f>
        <v/>
      </c>
      <c r="W94" s="301" t="str">
        <f>IF(U94="○",①基本情報【名簿入力前に必須入力】!$E$16,"")</f>
        <v/>
      </c>
      <c r="X94" s="302" t="str">
        <f>③職員名簿【年間実績】!BX106</f>
        <v/>
      </c>
      <c r="Y94" s="300" t="str">
        <f>③職員名簿【年間実績】!BH106</f>
        <v/>
      </c>
      <c r="Z94" s="301" t="str">
        <f>IF(X94="○",①基本情報【名簿入力前に必須入力】!$E$16,"")</f>
        <v/>
      </c>
      <c r="AA94" s="302" t="str">
        <f>③職員名簿【年間実績】!BY106</f>
        <v/>
      </c>
      <c r="AB94" s="300" t="str">
        <f>③職員名簿【年間実績】!BI106</f>
        <v/>
      </c>
      <c r="AC94" s="301" t="str">
        <f>IF(AA94="○",①基本情報【名簿入力前に必須入力】!$E$16,"")</f>
        <v/>
      </c>
      <c r="AD94" s="302" t="str">
        <f>③職員名簿【年間実績】!BZ106</f>
        <v/>
      </c>
      <c r="AE94" s="300" t="str">
        <f>③職員名簿【年間実績】!BJ106</f>
        <v/>
      </c>
      <c r="AF94" s="301" t="str">
        <f>IF(AD94="○",①基本情報【名簿入力前に必須入力】!$E$16,"")</f>
        <v/>
      </c>
      <c r="AG94" s="302" t="str">
        <f>③職員名簿【年間実績】!CA106</f>
        <v/>
      </c>
      <c r="AH94" s="300" t="str">
        <f>③職員名簿【年間実績】!BK106</f>
        <v/>
      </c>
      <c r="AI94" s="301" t="str">
        <f>IF(AG94="○",①基本情報【名簿入力前に必須入力】!$E$16,"")</f>
        <v/>
      </c>
      <c r="AJ94" s="302" t="str">
        <f>③職員名簿【年間実績】!CB106</f>
        <v/>
      </c>
      <c r="AK94" s="300" t="str">
        <f>③職員名簿【年間実績】!BL106</f>
        <v/>
      </c>
      <c r="AL94" s="301" t="str">
        <f>IF(AJ94="○",①基本情報【名簿入力前に必須入力】!$E$16,"")</f>
        <v/>
      </c>
    </row>
    <row r="95" spans="1:38" ht="30" customHeight="1">
      <c r="A95">
        <v>91</v>
      </c>
      <c r="B95" s="123" t="str">
        <f>③職員名簿【年間実績】!BP107</f>
        <v/>
      </c>
      <c r="C95" s="299" t="str">
        <f>③職員名簿【年間実績】!BQ107</f>
        <v/>
      </c>
      <c r="D95" s="300" t="str">
        <f>③職員名簿【年間実績】!BA107</f>
        <v/>
      </c>
      <c r="E95" s="301" t="str">
        <f>IF(C95="○",①基本情報【名簿入力前に必須入力】!$E$16,"")</f>
        <v/>
      </c>
      <c r="F95" s="302" t="str">
        <f>③職員名簿【年間実績】!BR107</f>
        <v/>
      </c>
      <c r="G95" s="300" t="str">
        <f>③職員名簿【年間実績】!BB107</f>
        <v/>
      </c>
      <c r="H95" s="301" t="str">
        <f>IF(F95="○",①基本情報【名簿入力前に必須入力】!$E$16,"")</f>
        <v/>
      </c>
      <c r="I95" s="302" t="str">
        <f>③職員名簿【年間実績】!BS107</f>
        <v/>
      </c>
      <c r="J95" s="300" t="str">
        <f>③職員名簿【年間実績】!BC107</f>
        <v/>
      </c>
      <c r="K95" s="301" t="str">
        <f>IF(I95="○",①基本情報【名簿入力前に必須入力】!$E$16,"")</f>
        <v/>
      </c>
      <c r="L95" s="302" t="str">
        <f>③職員名簿【年間実績】!BT107</f>
        <v/>
      </c>
      <c r="M95" s="300" t="str">
        <f>③職員名簿【年間実績】!BD107</f>
        <v/>
      </c>
      <c r="N95" s="301" t="str">
        <f>IF(L95="○",①基本情報【名簿入力前に必須入力】!$E$16,"")</f>
        <v/>
      </c>
      <c r="O95" s="302" t="str">
        <f>③職員名簿【年間実績】!BU107</f>
        <v/>
      </c>
      <c r="P95" s="300" t="str">
        <f>③職員名簿【年間実績】!BE107</f>
        <v/>
      </c>
      <c r="Q95" s="301" t="str">
        <f>IF(O95="○",①基本情報【名簿入力前に必須入力】!$E$16,"")</f>
        <v/>
      </c>
      <c r="R95" s="302" t="str">
        <f>③職員名簿【年間実績】!BV107</f>
        <v/>
      </c>
      <c r="S95" s="300" t="str">
        <f>③職員名簿【年間実績】!BF107</f>
        <v/>
      </c>
      <c r="T95" s="301" t="str">
        <f>IF(R95="○",①基本情報【名簿入力前に必須入力】!$E$16,"")</f>
        <v/>
      </c>
      <c r="U95" s="302" t="str">
        <f>③職員名簿【年間実績】!BW107</f>
        <v/>
      </c>
      <c r="V95" s="300" t="str">
        <f>③職員名簿【年間実績】!BG107</f>
        <v/>
      </c>
      <c r="W95" s="301" t="str">
        <f>IF(U95="○",①基本情報【名簿入力前に必須入力】!$E$16,"")</f>
        <v/>
      </c>
      <c r="X95" s="302" t="str">
        <f>③職員名簿【年間実績】!BX107</f>
        <v/>
      </c>
      <c r="Y95" s="300" t="str">
        <f>③職員名簿【年間実績】!BH107</f>
        <v/>
      </c>
      <c r="Z95" s="301" t="str">
        <f>IF(X95="○",①基本情報【名簿入力前に必須入力】!$E$16,"")</f>
        <v/>
      </c>
      <c r="AA95" s="302" t="str">
        <f>③職員名簿【年間実績】!BY107</f>
        <v/>
      </c>
      <c r="AB95" s="300" t="str">
        <f>③職員名簿【年間実績】!BI107</f>
        <v/>
      </c>
      <c r="AC95" s="301" t="str">
        <f>IF(AA95="○",①基本情報【名簿入力前に必須入力】!$E$16,"")</f>
        <v/>
      </c>
      <c r="AD95" s="302" t="str">
        <f>③職員名簿【年間実績】!BZ107</f>
        <v/>
      </c>
      <c r="AE95" s="300" t="str">
        <f>③職員名簿【年間実績】!BJ107</f>
        <v/>
      </c>
      <c r="AF95" s="301" t="str">
        <f>IF(AD95="○",①基本情報【名簿入力前に必須入力】!$E$16,"")</f>
        <v/>
      </c>
      <c r="AG95" s="302" t="str">
        <f>③職員名簿【年間実績】!CA107</f>
        <v/>
      </c>
      <c r="AH95" s="300" t="str">
        <f>③職員名簿【年間実績】!BK107</f>
        <v/>
      </c>
      <c r="AI95" s="301" t="str">
        <f>IF(AG95="○",①基本情報【名簿入力前に必須入力】!$E$16,"")</f>
        <v/>
      </c>
      <c r="AJ95" s="302" t="str">
        <f>③職員名簿【年間実績】!CB107</f>
        <v/>
      </c>
      <c r="AK95" s="300" t="str">
        <f>③職員名簿【年間実績】!BL107</f>
        <v/>
      </c>
      <c r="AL95" s="301" t="str">
        <f>IF(AJ95="○",①基本情報【名簿入力前に必須入力】!$E$16,"")</f>
        <v/>
      </c>
    </row>
    <row r="96" spans="1:38" ht="30" customHeight="1">
      <c r="A96">
        <v>92</v>
      </c>
      <c r="B96" s="123" t="str">
        <f>③職員名簿【年間実績】!BP108</f>
        <v/>
      </c>
      <c r="C96" s="299" t="str">
        <f>③職員名簿【年間実績】!BQ108</f>
        <v/>
      </c>
      <c r="D96" s="300" t="str">
        <f>③職員名簿【年間実績】!BA108</f>
        <v/>
      </c>
      <c r="E96" s="301" t="str">
        <f>IF(C96="○",①基本情報【名簿入力前に必須入力】!$E$16,"")</f>
        <v/>
      </c>
      <c r="F96" s="302" t="str">
        <f>③職員名簿【年間実績】!BR108</f>
        <v/>
      </c>
      <c r="G96" s="300" t="str">
        <f>③職員名簿【年間実績】!BB108</f>
        <v/>
      </c>
      <c r="H96" s="301" t="str">
        <f>IF(F96="○",①基本情報【名簿入力前に必須入力】!$E$16,"")</f>
        <v/>
      </c>
      <c r="I96" s="302" t="str">
        <f>③職員名簿【年間実績】!BS108</f>
        <v/>
      </c>
      <c r="J96" s="300" t="str">
        <f>③職員名簿【年間実績】!BC108</f>
        <v/>
      </c>
      <c r="K96" s="301" t="str">
        <f>IF(I96="○",①基本情報【名簿入力前に必須入力】!$E$16,"")</f>
        <v/>
      </c>
      <c r="L96" s="302" t="str">
        <f>③職員名簿【年間実績】!BT108</f>
        <v/>
      </c>
      <c r="M96" s="300" t="str">
        <f>③職員名簿【年間実績】!BD108</f>
        <v/>
      </c>
      <c r="N96" s="301" t="str">
        <f>IF(L96="○",①基本情報【名簿入力前に必須入力】!$E$16,"")</f>
        <v/>
      </c>
      <c r="O96" s="302" t="str">
        <f>③職員名簿【年間実績】!BU108</f>
        <v/>
      </c>
      <c r="P96" s="300" t="str">
        <f>③職員名簿【年間実績】!BE108</f>
        <v/>
      </c>
      <c r="Q96" s="301" t="str">
        <f>IF(O96="○",①基本情報【名簿入力前に必須入力】!$E$16,"")</f>
        <v/>
      </c>
      <c r="R96" s="302" t="str">
        <f>③職員名簿【年間実績】!BV108</f>
        <v/>
      </c>
      <c r="S96" s="300" t="str">
        <f>③職員名簿【年間実績】!BF108</f>
        <v/>
      </c>
      <c r="T96" s="301" t="str">
        <f>IF(R96="○",①基本情報【名簿入力前に必須入力】!$E$16,"")</f>
        <v/>
      </c>
      <c r="U96" s="302" t="str">
        <f>③職員名簿【年間実績】!BW108</f>
        <v/>
      </c>
      <c r="V96" s="300" t="str">
        <f>③職員名簿【年間実績】!BG108</f>
        <v/>
      </c>
      <c r="W96" s="301" t="str">
        <f>IF(U96="○",①基本情報【名簿入力前に必須入力】!$E$16,"")</f>
        <v/>
      </c>
      <c r="X96" s="302" t="str">
        <f>③職員名簿【年間実績】!BX108</f>
        <v/>
      </c>
      <c r="Y96" s="300" t="str">
        <f>③職員名簿【年間実績】!BH108</f>
        <v/>
      </c>
      <c r="Z96" s="301" t="str">
        <f>IF(X96="○",①基本情報【名簿入力前に必須入力】!$E$16,"")</f>
        <v/>
      </c>
      <c r="AA96" s="302" t="str">
        <f>③職員名簿【年間実績】!BY108</f>
        <v/>
      </c>
      <c r="AB96" s="300" t="str">
        <f>③職員名簿【年間実績】!BI108</f>
        <v/>
      </c>
      <c r="AC96" s="301" t="str">
        <f>IF(AA96="○",①基本情報【名簿入力前に必須入力】!$E$16,"")</f>
        <v/>
      </c>
      <c r="AD96" s="302" t="str">
        <f>③職員名簿【年間実績】!BZ108</f>
        <v/>
      </c>
      <c r="AE96" s="300" t="str">
        <f>③職員名簿【年間実績】!BJ108</f>
        <v/>
      </c>
      <c r="AF96" s="301" t="str">
        <f>IF(AD96="○",①基本情報【名簿入力前に必須入力】!$E$16,"")</f>
        <v/>
      </c>
      <c r="AG96" s="302" t="str">
        <f>③職員名簿【年間実績】!CA108</f>
        <v/>
      </c>
      <c r="AH96" s="300" t="str">
        <f>③職員名簿【年間実績】!BK108</f>
        <v/>
      </c>
      <c r="AI96" s="301" t="str">
        <f>IF(AG96="○",①基本情報【名簿入力前に必須入力】!$E$16,"")</f>
        <v/>
      </c>
      <c r="AJ96" s="302" t="str">
        <f>③職員名簿【年間実績】!CB108</f>
        <v/>
      </c>
      <c r="AK96" s="300" t="str">
        <f>③職員名簿【年間実績】!BL108</f>
        <v/>
      </c>
      <c r="AL96" s="301" t="str">
        <f>IF(AJ96="○",①基本情報【名簿入力前に必須入力】!$E$16,"")</f>
        <v/>
      </c>
    </row>
    <row r="97" spans="1:38" ht="30" customHeight="1">
      <c r="A97">
        <v>93</v>
      </c>
      <c r="B97" s="123" t="str">
        <f>③職員名簿【年間実績】!BP109</f>
        <v/>
      </c>
      <c r="C97" s="299" t="str">
        <f>③職員名簿【年間実績】!BQ109</f>
        <v/>
      </c>
      <c r="D97" s="300" t="str">
        <f>③職員名簿【年間実績】!BA109</f>
        <v/>
      </c>
      <c r="E97" s="301" t="str">
        <f>IF(C97="○",①基本情報【名簿入力前に必須入力】!$E$16,"")</f>
        <v/>
      </c>
      <c r="F97" s="302" t="str">
        <f>③職員名簿【年間実績】!BR109</f>
        <v/>
      </c>
      <c r="G97" s="300" t="str">
        <f>③職員名簿【年間実績】!BB109</f>
        <v/>
      </c>
      <c r="H97" s="301" t="str">
        <f>IF(F97="○",①基本情報【名簿入力前に必須入力】!$E$16,"")</f>
        <v/>
      </c>
      <c r="I97" s="302" t="str">
        <f>③職員名簿【年間実績】!BS109</f>
        <v/>
      </c>
      <c r="J97" s="300" t="str">
        <f>③職員名簿【年間実績】!BC109</f>
        <v/>
      </c>
      <c r="K97" s="301" t="str">
        <f>IF(I97="○",①基本情報【名簿入力前に必須入力】!$E$16,"")</f>
        <v/>
      </c>
      <c r="L97" s="302" t="str">
        <f>③職員名簿【年間実績】!BT109</f>
        <v/>
      </c>
      <c r="M97" s="300" t="str">
        <f>③職員名簿【年間実績】!BD109</f>
        <v/>
      </c>
      <c r="N97" s="301" t="str">
        <f>IF(L97="○",①基本情報【名簿入力前に必須入力】!$E$16,"")</f>
        <v/>
      </c>
      <c r="O97" s="302" t="str">
        <f>③職員名簿【年間実績】!BU109</f>
        <v/>
      </c>
      <c r="P97" s="300" t="str">
        <f>③職員名簿【年間実績】!BE109</f>
        <v/>
      </c>
      <c r="Q97" s="301" t="str">
        <f>IF(O97="○",①基本情報【名簿入力前に必須入力】!$E$16,"")</f>
        <v/>
      </c>
      <c r="R97" s="302" t="str">
        <f>③職員名簿【年間実績】!BV109</f>
        <v/>
      </c>
      <c r="S97" s="300" t="str">
        <f>③職員名簿【年間実績】!BF109</f>
        <v/>
      </c>
      <c r="T97" s="301" t="str">
        <f>IF(R97="○",①基本情報【名簿入力前に必須入力】!$E$16,"")</f>
        <v/>
      </c>
      <c r="U97" s="302" t="str">
        <f>③職員名簿【年間実績】!BW109</f>
        <v/>
      </c>
      <c r="V97" s="300" t="str">
        <f>③職員名簿【年間実績】!BG109</f>
        <v/>
      </c>
      <c r="W97" s="301" t="str">
        <f>IF(U97="○",①基本情報【名簿入力前に必須入力】!$E$16,"")</f>
        <v/>
      </c>
      <c r="X97" s="302" t="str">
        <f>③職員名簿【年間実績】!BX109</f>
        <v/>
      </c>
      <c r="Y97" s="300" t="str">
        <f>③職員名簿【年間実績】!BH109</f>
        <v/>
      </c>
      <c r="Z97" s="301" t="str">
        <f>IF(X97="○",①基本情報【名簿入力前に必須入力】!$E$16,"")</f>
        <v/>
      </c>
      <c r="AA97" s="302" t="str">
        <f>③職員名簿【年間実績】!BY109</f>
        <v/>
      </c>
      <c r="AB97" s="300" t="str">
        <f>③職員名簿【年間実績】!BI109</f>
        <v/>
      </c>
      <c r="AC97" s="301" t="str">
        <f>IF(AA97="○",①基本情報【名簿入力前に必須入力】!$E$16,"")</f>
        <v/>
      </c>
      <c r="AD97" s="302" t="str">
        <f>③職員名簿【年間実績】!BZ109</f>
        <v/>
      </c>
      <c r="AE97" s="300" t="str">
        <f>③職員名簿【年間実績】!BJ109</f>
        <v/>
      </c>
      <c r="AF97" s="301" t="str">
        <f>IF(AD97="○",①基本情報【名簿入力前に必須入力】!$E$16,"")</f>
        <v/>
      </c>
      <c r="AG97" s="302" t="str">
        <f>③職員名簿【年間実績】!CA109</f>
        <v/>
      </c>
      <c r="AH97" s="300" t="str">
        <f>③職員名簿【年間実績】!BK109</f>
        <v/>
      </c>
      <c r="AI97" s="301" t="str">
        <f>IF(AG97="○",①基本情報【名簿入力前に必須入力】!$E$16,"")</f>
        <v/>
      </c>
      <c r="AJ97" s="302" t="str">
        <f>③職員名簿【年間実績】!CB109</f>
        <v/>
      </c>
      <c r="AK97" s="300" t="str">
        <f>③職員名簿【年間実績】!BL109</f>
        <v/>
      </c>
      <c r="AL97" s="301" t="str">
        <f>IF(AJ97="○",①基本情報【名簿入力前に必須入力】!$E$16,"")</f>
        <v/>
      </c>
    </row>
    <row r="98" spans="1:38" ht="30" customHeight="1">
      <c r="A98">
        <v>94</v>
      </c>
      <c r="B98" s="123" t="str">
        <f>③職員名簿【年間実績】!BP110</f>
        <v/>
      </c>
      <c r="C98" s="299" t="str">
        <f>③職員名簿【年間実績】!BQ110</f>
        <v/>
      </c>
      <c r="D98" s="300" t="str">
        <f>③職員名簿【年間実績】!BA110</f>
        <v/>
      </c>
      <c r="E98" s="301" t="str">
        <f>IF(C98="○",①基本情報【名簿入力前に必須入力】!$E$16,"")</f>
        <v/>
      </c>
      <c r="F98" s="302" t="str">
        <f>③職員名簿【年間実績】!BR110</f>
        <v/>
      </c>
      <c r="G98" s="300" t="str">
        <f>③職員名簿【年間実績】!BB110</f>
        <v/>
      </c>
      <c r="H98" s="301" t="str">
        <f>IF(F98="○",①基本情報【名簿入力前に必須入力】!$E$16,"")</f>
        <v/>
      </c>
      <c r="I98" s="302" t="str">
        <f>③職員名簿【年間実績】!BS110</f>
        <v/>
      </c>
      <c r="J98" s="300" t="str">
        <f>③職員名簿【年間実績】!BC110</f>
        <v/>
      </c>
      <c r="K98" s="301" t="str">
        <f>IF(I98="○",①基本情報【名簿入力前に必須入力】!$E$16,"")</f>
        <v/>
      </c>
      <c r="L98" s="302" t="str">
        <f>③職員名簿【年間実績】!BT110</f>
        <v/>
      </c>
      <c r="M98" s="300" t="str">
        <f>③職員名簿【年間実績】!BD110</f>
        <v/>
      </c>
      <c r="N98" s="301" t="str">
        <f>IF(L98="○",①基本情報【名簿入力前に必須入力】!$E$16,"")</f>
        <v/>
      </c>
      <c r="O98" s="302" t="str">
        <f>③職員名簿【年間実績】!BU110</f>
        <v/>
      </c>
      <c r="P98" s="300" t="str">
        <f>③職員名簿【年間実績】!BE110</f>
        <v/>
      </c>
      <c r="Q98" s="301" t="str">
        <f>IF(O98="○",①基本情報【名簿入力前に必須入力】!$E$16,"")</f>
        <v/>
      </c>
      <c r="R98" s="302" t="str">
        <f>③職員名簿【年間実績】!BV110</f>
        <v/>
      </c>
      <c r="S98" s="300" t="str">
        <f>③職員名簿【年間実績】!BF110</f>
        <v/>
      </c>
      <c r="T98" s="301" t="str">
        <f>IF(R98="○",①基本情報【名簿入力前に必須入力】!$E$16,"")</f>
        <v/>
      </c>
      <c r="U98" s="302" t="str">
        <f>③職員名簿【年間実績】!BW110</f>
        <v/>
      </c>
      <c r="V98" s="300" t="str">
        <f>③職員名簿【年間実績】!BG110</f>
        <v/>
      </c>
      <c r="W98" s="301" t="str">
        <f>IF(U98="○",①基本情報【名簿入力前に必須入力】!$E$16,"")</f>
        <v/>
      </c>
      <c r="X98" s="302" t="str">
        <f>③職員名簿【年間実績】!BX110</f>
        <v/>
      </c>
      <c r="Y98" s="300" t="str">
        <f>③職員名簿【年間実績】!BH110</f>
        <v/>
      </c>
      <c r="Z98" s="301" t="str">
        <f>IF(X98="○",①基本情報【名簿入力前に必須入力】!$E$16,"")</f>
        <v/>
      </c>
      <c r="AA98" s="302" t="str">
        <f>③職員名簿【年間実績】!BY110</f>
        <v/>
      </c>
      <c r="AB98" s="300" t="str">
        <f>③職員名簿【年間実績】!BI110</f>
        <v/>
      </c>
      <c r="AC98" s="301" t="str">
        <f>IF(AA98="○",①基本情報【名簿入力前に必須入力】!$E$16,"")</f>
        <v/>
      </c>
      <c r="AD98" s="302" t="str">
        <f>③職員名簿【年間実績】!BZ110</f>
        <v/>
      </c>
      <c r="AE98" s="300" t="str">
        <f>③職員名簿【年間実績】!BJ110</f>
        <v/>
      </c>
      <c r="AF98" s="301" t="str">
        <f>IF(AD98="○",①基本情報【名簿入力前に必須入力】!$E$16,"")</f>
        <v/>
      </c>
      <c r="AG98" s="302" t="str">
        <f>③職員名簿【年間実績】!CA110</f>
        <v/>
      </c>
      <c r="AH98" s="300" t="str">
        <f>③職員名簿【年間実績】!BK110</f>
        <v/>
      </c>
      <c r="AI98" s="301" t="str">
        <f>IF(AG98="○",①基本情報【名簿入力前に必須入力】!$E$16,"")</f>
        <v/>
      </c>
      <c r="AJ98" s="302" t="str">
        <f>③職員名簿【年間実績】!CB110</f>
        <v/>
      </c>
      <c r="AK98" s="300" t="str">
        <f>③職員名簿【年間実績】!BL110</f>
        <v/>
      </c>
      <c r="AL98" s="301" t="str">
        <f>IF(AJ98="○",①基本情報【名簿入力前に必須入力】!$E$16,"")</f>
        <v/>
      </c>
    </row>
    <row r="99" spans="1:38" ht="30" customHeight="1">
      <c r="A99">
        <v>95</v>
      </c>
      <c r="B99" s="123" t="str">
        <f>③職員名簿【年間実績】!BP111</f>
        <v/>
      </c>
      <c r="C99" s="299" t="str">
        <f>③職員名簿【年間実績】!BQ111</f>
        <v/>
      </c>
      <c r="D99" s="300" t="str">
        <f>③職員名簿【年間実績】!BA111</f>
        <v/>
      </c>
      <c r="E99" s="301" t="str">
        <f>IF(C99="○",①基本情報【名簿入力前に必須入力】!$E$16,"")</f>
        <v/>
      </c>
      <c r="F99" s="302" t="str">
        <f>③職員名簿【年間実績】!BR111</f>
        <v/>
      </c>
      <c r="G99" s="300" t="str">
        <f>③職員名簿【年間実績】!BB111</f>
        <v/>
      </c>
      <c r="H99" s="301" t="str">
        <f>IF(F99="○",①基本情報【名簿入力前に必須入力】!$E$16,"")</f>
        <v/>
      </c>
      <c r="I99" s="302" t="str">
        <f>③職員名簿【年間実績】!BS111</f>
        <v/>
      </c>
      <c r="J99" s="300" t="str">
        <f>③職員名簿【年間実績】!BC111</f>
        <v/>
      </c>
      <c r="K99" s="301" t="str">
        <f>IF(I99="○",①基本情報【名簿入力前に必須入力】!$E$16,"")</f>
        <v/>
      </c>
      <c r="L99" s="302" t="str">
        <f>③職員名簿【年間実績】!BT111</f>
        <v/>
      </c>
      <c r="M99" s="300" t="str">
        <f>③職員名簿【年間実績】!BD111</f>
        <v/>
      </c>
      <c r="N99" s="301" t="str">
        <f>IF(L99="○",①基本情報【名簿入力前に必須入力】!$E$16,"")</f>
        <v/>
      </c>
      <c r="O99" s="302" t="str">
        <f>③職員名簿【年間実績】!BU111</f>
        <v/>
      </c>
      <c r="P99" s="300" t="str">
        <f>③職員名簿【年間実績】!BE111</f>
        <v/>
      </c>
      <c r="Q99" s="301" t="str">
        <f>IF(O99="○",①基本情報【名簿入力前に必須入力】!$E$16,"")</f>
        <v/>
      </c>
      <c r="R99" s="302" t="str">
        <f>③職員名簿【年間実績】!BV111</f>
        <v/>
      </c>
      <c r="S99" s="300" t="str">
        <f>③職員名簿【年間実績】!BF111</f>
        <v/>
      </c>
      <c r="T99" s="301" t="str">
        <f>IF(R99="○",①基本情報【名簿入力前に必須入力】!$E$16,"")</f>
        <v/>
      </c>
      <c r="U99" s="302" t="str">
        <f>③職員名簿【年間実績】!BW111</f>
        <v/>
      </c>
      <c r="V99" s="300" t="str">
        <f>③職員名簿【年間実績】!BG111</f>
        <v/>
      </c>
      <c r="W99" s="301" t="str">
        <f>IF(U99="○",①基本情報【名簿入力前に必須入力】!$E$16,"")</f>
        <v/>
      </c>
      <c r="X99" s="302" t="str">
        <f>③職員名簿【年間実績】!BX111</f>
        <v/>
      </c>
      <c r="Y99" s="300" t="str">
        <f>③職員名簿【年間実績】!BH111</f>
        <v/>
      </c>
      <c r="Z99" s="301" t="str">
        <f>IF(X99="○",①基本情報【名簿入力前に必須入力】!$E$16,"")</f>
        <v/>
      </c>
      <c r="AA99" s="302" t="str">
        <f>③職員名簿【年間実績】!BY111</f>
        <v/>
      </c>
      <c r="AB99" s="300" t="str">
        <f>③職員名簿【年間実績】!BI111</f>
        <v/>
      </c>
      <c r="AC99" s="301" t="str">
        <f>IF(AA99="○",①基本情報【名簿入力前に必須入力】!$E$16,"")</f>
        <v/>
      </c>
      <c r="AD99" s="302" t="str">
        <f>③職員名簿【年間実績】!BZ111</f>
        <v/>
      </c>
      <c r="AE99" s="300" t="str">
        <f>③職員名簿【年間実績】!BJ111</f>
        <v/>
      </c>
      <c r="AF99" s="301" t="str">
        <f>IF(AD99="○",①基本情報【名簿入力前に必須入力】!$E$16,"")</f>
        <v/>
      </c>
      <c r="AG99" s="302" t="str">
        <f>③職員名簿【年間実績】!CA111</f>
        <v/>
      </c>
      <c r="AH99" s="300" t="str">
        <f>③職員名簿【年間実績】!BK111</f>
        <v/>
      </c>
      <c r="AI99" s="301" t="str">
        <f>IF(AG99="○",①基本情報【名簿入力前に必須入力】!$E$16,"")</f>
        <v/>
      </c>
      <c r="AJ99" s="302" t="str">
        <f>③職員名簿【年間実績】!CB111</f>
        <v/>
      </c>
      <c r="AK99" s="300" t="str">
        <f>③職員名簿【年間実績】!BL111</f>
        <v/>
      </c>
      <c r="AL99" s="301" t="str">
        <f>IF(AJ99="○",①基本情報【名簿入力前に必須入力】!$E$16,"")</f>
        <v/>
      </c>
    </row>
    <row r="100" spans="1:38" ht="30" customHeight="1">
      <c r="A100">
        <v>96</v>
      </c>
      <c r="B100" s="123" t="str">
        <f>③職員名簿【年間実績】!BP112</f>
        <v/>
      </c>
      <c r="C100" s="299" t="str">
        <f>③職員名簿【年間実績】!BQ112</f>
        <v/>
      </c>
      <c r="D100" s="300" t="str">
        <f>③職員名簿【年間実績】!BA112</f>
        <v/>
      </c>
      <c r="E100" s="301" t="str">
        <f>IF(C100="○",①基本情報【名簿入力前に必須入力】!$E$16,"")</f>
        <v/>
      </c>
      <c r="F100" s="302" t="str">
        <f>③職員名簿【年間実績】!BR112</f>
        <v/>
      </c>
      <c r="G100" s="300" t="str">
        <f>③職員名簿【年間実績】!BB112</f>
        <v/>
      </c>
      <c r="H100" s="301" t="str">
        <f>IF(F100="○",①基本情報【名簿入力前に必須入力】!$E$16,"")</f>
        <v/>
      </c>
      <c r="I100" s="302" t="str">
        <f>③職員名簿【年間実績】!BS112</f>
        <v/>
      </c>
      <c r="J100" s="300" t="str">
        <f>③職員名簿【年間実績】!BC112</f>
        <v/>
      </c>
      <c r="K100" s="301" t="str">
        <f>IF(I100="○",①基本情報【名簿入力前に必須入力】!$E$16,"")</f>
        <v/>
      </c>
      <c r="L100" s="302" t="str">
        <f>③職員名簿【年間実績】!BT112</f>
        <v/>
      </c>
      <c r="M100" s="300" t="str">
        <f>③職員名簿【年間実績】!BD112</f>
        <v/>
      </c>
      <c r="N100" s="301" t="str">
        <f>IF(L100="○",①基本情報【名簿入力前に必須入力】!$E$16,"")</f>
        <v/>
      </c>
      <c r="O100" s="302" t="str">
        <f>③職員名簿【年間実績】!BU112</f>
        <v/>
      </c>
      <c r="P100" s="300" t="str">
        <f>③職員名簿【年間実績】!BE112</f>
        <v/>
      </c>
      <c r="Q100" s="301" t="str">
        <f>IF(O100="○",①基本情報【名簿入力前に必須入力】!$E$16,"")</f>
        <v/>
      </c>
      <c r="R100" s="302" t="str">
        <f>③職員名簿【年間実績】!BV112</f>
        <v/>
      </c>
      <c r="S100" s="300" t="str">
        <f>③職員名簿【年間実績】!BF112</f>
        <v/>
      </c>
      <c r="T100" s="301" t="str">
        <f>IF(R100="○",①基本情報【名簿入力前に必須入力】!$E$16,"")</f>
        <v/>
      </c>
      <c r="U100" s="302" t="str">
        <f>③職員名簿【年間実績】!BW112</f>
        <v/>
      </c>
      <c r="V100" s="300" t="str">
        <f>③職員名簿【年間実績】!BG112</f>
        <v/>
      </c>
      <c r="W100" s="301" t="str">
        <f>IF(U100="○",①基本情報【名簿入力前に必須入力】!$E$16,"")</f>
        <v/>
      </c>
      <c r="X100" s="302" t="str">
        <f>③職員名簿【年間実績】!BX112</f>
        <v/>
      </c>
      <c r="Y100" s="300" t="str">
        <f>③職員名簿【年間実績】!BH112</f>
        <v/>
      </c>
      <c r="Z100" s="301" t="str">
        <f>IF(X100="○",①基本情報【名簿入力前に必須入力】!$E$16,"")</f>
        <v/>
      </c>
      <c r="AA100" s="302" t="str">
        <f>③職員名簿【年間実績】!BY112</f>
        <v/>
      </c>
      <c r="AB100" s="300" t="str">
        <f>③職員名簿【年間実績】!BI112</f>
        <v/>
      </c>
      <c r="AC100" s="301" t="str">
        <f>IF(AA100="○",①基本情報【名簿入力前に必須入力】!$E$16,"")</f>
        <v/>
      </c>
      <c r="AD100" s="302" t="str">
        <f>③職員名簿【年間実績】!BZ112</f>
        <v/>
      </c>
      <c r="AE100" s="300" t="str">
        <f>③職員名簿【年間実績】!BJ112</f>
        <v/>
      </c>
      <c r="AF100" s="301" t="str">
        <f>IF(AD100="○",①基本情報【名簿入力前に必須入力】!$E$16,"")</f>
        <v/>
      </c>
      <c r="AG100" s="302" t="str">
        <f>③職員名簿【年間実績】!CA112</f>
        <v/>
      </c>
      <c r="AH100" s="300" t="str">
        <f>③職員名簿【年間実績】!BK112</f>
        <v/>
      </c>
      <c r="AI100" s="301" t="str">
        <f>IF(AG100="○",①基本情報【名簿入力前に必須入力】!$E$16,"")</f>
        <v/>
      </c>
      <c r="AJ100" s="302" t="str">
        <f>③職員名簿【年間実績】!CB112</f>
        <v/>
      </c>
      <c r="AK100" s="300" t="str">
        <f>③職員名簿【年間実績】!BL112</f>
        <v/>
      </c>
      <c r="AL100" s="301" t="str">
        <f>IF(AJ100="○",①基本情報【名簿入力前に必須入力】!$E$16,"")</f>
        <v/>
      </c>
    </row>
    <row r="101" spans="1:38" ht="30" customHeight="1">
      <c r="A101">
        <v>97</v>
      </c>
      <c r="B101" s="123" t="str">
        <f>③職員名簿【年間実績】!BP113</f>
        <v/>
      </c>
      <c r="C101" s="299" t="str">
        <f>③職員名簿【年間実績】!BQ113</f>
        <v/>
      </c>
      <c r="D101" s="300" t="str">
        <f>③職員名簿【年間実績】!BA113</f>
        <v/>
      </c>
      <c r="E101" s="301" t="str">
        <f>IF(C101="○",①基本情報【名簿入力前に必須入力】!$E$16,"")</f>
        <v/>
      </c>
      <c r="F101" s="302" t="str">
        <f>③職員名簿【年間実績】!BR113</f>
        <v/>
      </c>
      <c r="G101" s="300" t="str">
        <f>③職員名簿【年間実績】!BB113</f>
        <v/>
      </c>
      <c r="H101" s="301" t="str">
        <f>IF(F101="○",①基本情報【名簿入力前に必須入力】!$E$16,"")</f>
        <v/>
      </c>
      <c r="I101" s="302" t="str">
        <f>③職員名簿【年間実績】!BS113</f>
        <v/>
      </c>
      <c r="J101" s="300" t="str">
        <f>③職員名簿【年間実績】!BC113</f>
        <v/>
      </c>
      <c r="K101" s="301" t="str">
        <f>IF(I101="○",①基本情報【名簿入力前に必須入力】!$E$16,"")</f>
        <v/>
      </c>
      <c r="L101" s="302" t="str">
        <f>③職員名簿【年間実績】!BT113</f>
        <v/>
      </c>
      <c r="M101" s="300" t="str">
        <f>③職員名簿【年間実績】!BD113</f>
        <v/>
      </c>
      <c r="N101" s="301" t="str">
        <f>IF(L101="○",①基本情報【名簿入力前に必須入力】!$E$16,"")</f>
        <v/>
      </c>
      <c r="O101" s="302" t="str">
        <f>③職員名簿【年間実績】!BU113</f>
        <v/>
      </c>
      <c r="P101" s="300" t="str">
        <f>③職員名簿【年間実績】!BE113</f>
        <v/>
      </c>
      <c r="Q101" s="301" t="str">
        <f>IF(O101="○",①基本情報【名簿入力前に必須入力】!$E$16,"")</f>
        <v/>
      </c>
      <c r="R101" s="302" t="str">
        <f>③職員名簿【年間実績】!BV113</f>
        <v/>
      </c>
      <c r="S101" s="300" t="str">
        <f>③職員名簿【年間実績】!BF113</f>
        <v/>
      </c>
      <c r="T101" s="301" t="str">
        <f>IF(R101="○",①基本情報【名簿入力前に必須入力】!$E$16,"")</f>
        <v/>
      </c>
      <c r="U101" s="302" t="str">
        <f>③職員名簿【年間実績】!BW113</f>
        <v/>
      </c>
      <c r="V101" s="300" t="str">
        <f>③職員名簿【年間実績】!BG113</f>
        <v/>
      </c>
      <c r="W101" s="301" t="str">
        <f>IF(U101="○",①基本情報【名簿入力前に必須入力】!$E$16,"")</f>
        <v/>
      </c>
      <c r="X101" s="302" t="str">
        <f>③職員名簿【年間実績】!BX113</f>
        <v/>
      </c>
      <c r="Y101" s="300" t="str">
        <f>③職員名簿【年間実績】!BH113</f>
        <v/>
      </c>
      <c r="Z101" s="301" t="str">
        <f>IF(X101="○",①基本情報【名簿入力前に必須入力】!$E$16,"")</f>
        <v/>
      </c>
      <c r="AA101" s="302" t="str">
        <f>③職員名簿【年間実績】!BY113</f>
        <v/>
      </c>
      <c r="AB101" s="300" t="str">
        <f>③職員名簿【年間実績】!BI113</f>
        <v/>
      </c>
      <c r="AC101" s="301" t="str">
        <f>IF(AA101="○",①基本情報【名簿入力前に必須入力】!$E$16,"")</f>
        <v/>
      </c>
      <c r="AD101" s="302" t="str">
        <f>③職員名簿【年間実績】!BZ113</f>
        <v/>
      </c>
      <c r="AE101" s="300" t="str">
        <f>③職員名簿【年間実績】!BJ113</f>
        <v/>
      </c>
      <c r="AF101" s="301" t="str">
        <f>IF(AD101="○",①基本情報【名簿入力前に必須入力】!$E$16,"")</f>
        <v/>
      </c>
      <c r="AG101" s="302" t="str">
        <f>③職員名簿【年間実績】!CA113</f>
        <v/>
      </c>
      <c r="AH101" s="300" t="str">
        <f>③職員名簿【年間実績】!BK113</f>
        <v/>
      </c>
      <c r="AI101" s="301" t="str">
        <f>IF(AG101="○",①基本情報【名簿入力前に必須入力】!$E$16,"")</f>
        <v/>
      </c>
      <c r="AJ101" s="302" t="str">
        <f>③職員名簿【年間実績】!CB113</f>
        <v/>
      </c>
      <c r="AK101" s="300" t="str">
        <f>③職員名簿【年間実績】!BL113</f>
        <v/>
      </c>
      <c r="AL101" s="301" t="str">
        <f>IF(AJ101="○",①基本情報【名簿入力前に必須入力】!$E$16,"")</f>
        <v/>
      </c>
    </row>
    <row r="102" spans="1:38" ht="30" customHeight="1">
      <c r="A102">
        <v>98</v>
      </c>
      <c r="B102" s="123" t="str">
        <f>③職員名簿【年間実績】!BP114</f>
        <v/>
      </c>
      <c r="C102" s="299" t="str">
        <f>③職員名簿【年間実績】!BQ114</f>
        <v/>
      </c>
      <c r="D102" s="300" t="str">
        <f>③職員名簿【年間実績】!BA114</f>
        <v/>
      </c>
      <c r="E102" s="301" t="str">
        <f>IF(C102="○",①基本情報【名簿入力前に必須入力】!$E$16,"")</f>
        <v/>
      </c>
      <c r="F102" s="302" t="str">
        <f>③職員名簿【年間実績】!BR114</f>
        <v/>
      </c>
      <c r="G102" s="300" t="str">
        <f>③職員名簿【年間実績】!BB114</f>
        <v/>
      </c>
      <c r="H102" s="301" t="str">
        <f>IF(F102="○",①基本情報【名簿入力前に必須入力】!$E$16,"")</f>
        <v/>
      </c>
      <c r="I102" s="302" t="str">
        <f>③職員名簿【年間実績】!BS114</f>
        <v/>
      </c>
      <c r="J102" s="300" t="str">
        <f>③職員名簿【年間実績】!BC114</f>
        <v/>
      </c>
      <c r="K102" s="301" t="str">
        <f>IF(I102="○",①基本情報【名簿入力前に必須入力】!$E$16,"")</f>
        <v/>
      </c>
      <c r="L102" s="302" t="str">
        <f>③職員名簿【年間実績】!BT114</f>
        <v/>
      </c>
      <c r="M102" s="300" t="str">
        <f>③職員名簿【年間実績】!BD114</f>
        <v/>
      </c>
      <c r="N102" s="301" t="str">
        <f>IF(L102="○",①基本情報【名簿入力前に必須入力】!$E$16,"")</f>
        <v/>
      </c>
      <c r="O102" s="302" t="str">
        <f>③職員名簿【年間実績】!BU114</f>
        <v/>
      </c>
      <c r="P102" s="300" t="str">
        <f>③職員名簿【年間実績】!BE114</f>
        <v/>
      </c>
      <c r="Q102" s="301" t="str">
        <f>IF(O102="○",①基本情報【名簿入力前に必須入力】!$E$16,"")</f>
        <v/>
      </c>
      <c r="R102" s="302" t="str">
        <f>③職員名簿【年間実績】!BV114</f>
        <v/>
      </c>
      <c r="S102" s="300" t="str">
        <f>③職員名簿【年間実績】!BF114</f>
        <v/>
      </c>
      <c r="T102" s="301" t="str">
        <f>IF(R102="○",①基本情報【名簿入力前に必須入力】!$E$16,"")</f>
        <v/>
      </c>
      <c r="U102" s="302" t="str">
        <f>③職員名簿【年間実績】!BW114</f>
        <v/>
      </c>
      <c r="V102" s="300" t="str">
        <f>③職員名簿【年間実績】!BG114</f>
        <v/>
      </c>
      <c r="W102" s="301" t="str">
        <f>IF(U102="○",①基本情報【名簿入力前に必須入力】!$E$16,"")</f>
        <v/>
      </c>
      <c r="X102" s="302" t="str">
        <f>③職員名簿【年間実績】!BX114</f>
        <v/>
      </c>
      <c r="Y102" s="300" t="str">
        <f>③職員名簿【年間実績】!BH114</f>
        <v/>
      </c>
      <c r="Z102" s="301" t="str">
        <f>IF(X102="○",①基本情報【名簿入力前に必須入力】!$E$16,"")</f>
        <v/>
      </c>
      <c r="AA102" s="302" t="str">
        <f>③職員名簿【年間実績】!BY114</f>
        <v/>
      </c>
      <c r="AB102" s="300" t="str">
        <f>③職員名簿【年間実績】!BI114</f>
        <v/>
      </c>
      <c r="AC102" s="301" t="str">
        <f>IF(AA102="○",①基本情報【名簿入力前に必須入力】!$E$16,"")</f>
        <v/>
      </c>
      <c r="AD102" s="302" t="str">
        <f>③職員名簿【年間実績】!BZ114</f>
        <v/>
      </c>
      <c r="AE102" s="300" t="str">
        <f>③職員名簿【年間実績】!BJ114</f>
        <v/>
      </c>
      <c r="AF102" s="301" t="str">
        <f>IF(AD102="○",①基本情報【名簿入力前に必須入力】!$E$16,"")</f>
        <v/>
      </c>
      <c r="AG102" s="302" t="str">
        <f>③職員名簿【年間実績】!CA114</f>
        <v/>
      </c>
      <c r="AH102" s="300" t="str">
        <f>③職員名簿【年間実績】!BK114</f>
        <v/>
      </c>
      <c r="AI102" s="301" t="str">
        <f>IF(AG102="○",①基本情報【名簿入力前に必須入力】!$E$16,"")</f>
        <v/>
      </c>
      <c r="AJ102" s="302" t="str">
        <f>③職員名簿【年間実績】!CB114</f>
        <v/>
      </c>
      <c r="AK102" s="300" t="str">
        <f>③職員名簿【年間実績】!BL114</f>
        <v/>
      </c>
      <c r="AL102" s="301" t="str">
        <f>IF(AJ102="○",①基本情報【名簿入力前に必須入力】!$E$16,"")</f>
        <v/>
      </c>
    </row>
    <row r="103" spans="1:38" ht="30" customHeight="1">
      <c r="A103">
        <v>99</v>
      </c>
      <c r="B103" s="123" t="str">
        <f>③職員名簿【年間実績】!BP115</f>
        <v/>
      </c>
      <c r="C103" s="299" t="str">
        <f>③職員名簿【年間実績】!BQ115</f>
        <v/>
      </c>
      <c r="D103" s="300" t="str">
        <f>③職員名簿【年間実績】!BA115</f>
        <v/>
      </c>
      <c r="E103" s="301" t="str">
        <f>IF(C103="○",①基本情報【名簿入力前に必須入力】!$E$16,"")</f>
        <v/>
      </c>
      <c r="F103" s="302" t="str">
        <f>③職員名簿【年間実績】!BR115</f>
        <v/>
      </c>
      <c r="G103" s="300" t="str">
        <f>③職員名簿【年間実績】!BB115</f>
        <v/>
      </c>
      <c r="H103" s="301" t="str">
        <f>IF(F103="○",①基本情報【名簿入力前に必須入力】!$E$16,"")</f>
        <v/>
      </c>
      <c r="I103" s="302" t="str">
        <f>③職員名簿【年間実績】!BS115</f>
        <v/>
      </c>
      <c r="J103" s="300" t="str">
        <f>③職員名簿【年間実績】!BC115</f>
        <v/>
      </c>
      <c r="K103" s="301" t="str">
        <f>IF(I103="○",①基本情報【名簿入力前に必須入力】!$E$16,"")</f>
        <v/>
      </c>
      <c r="L103" s="302" t="str">
        <f>③職員名簿【年間実績】!BT115</f>
        <v/>
      </c>
      <c r="M103" s="300" t="str">
        <f>③職員名簿【年間実績】!BD115</f>
        <v/>
      </c>
      <c r="N103" s="301" t="str">
        <f>IF(L103="○",①基本情報【名簿入力前に必須入力】!$E$16,"")</f>
        <v/>
      </c>
      <c r="O103" s="302" t="str">
        <f>③職員名簿【年間実績】!BU115</f>
        <v/>
      </c>
      <c r="P103" s="300" t="str">
        <f>③職員名簿【年間実績】!BE115</f>
        <v/>
      </c>
      <c r="Q103" s="301" t="str">
        <f>IF(O103="○",①基本情報【名簿入力前に必須入力】!$E$16,"")</f>
        <v/>
      </c>
      <c r="R103" s="302" t="str">
        <f>③職員名簿【年間実績】!BV115</f>
        <v/>
      </c>
      <c r="S103" s="300" t="str">
        <f>③職員名簿【年間実績】!BF115</f>
        <v/>
      </c>
      <c r="T103" s="301" t="str">
        <f>IF(R103="○",①基本情報【名簿入力前に必須入力】!$E$16,"")</f>
        <v/>
      </c>
      <c r="U103" s="302" t="str">
        <f>③職員名簿【年間実績】!BW115</f>
        <v/>
      </c>
      <c r="V103" s="300" t="str">
        <f>③職員名簿【年間実績】!BG115</f>
        <v/>
      </c>
      <c r="W103" s="301" t="str">
        <f>IF(U103="○",①基本情報【名簿入力前に必須入力】!$E$16,"")</f>
        <v/>
      </c>
      <c r="X103" s="302" t="str">
        <f>③職員名簿【年間実績】!BX115</f>
        <v/>
      </c>
      <c r="Y103" s="300" t="str">
        <f>③職員名簿【年間実績】!BH115</f>
        <v/>
      </c>
      <c r="Z103" s="301" t="str">
        <f>IF(X103="○",①基本情報【名簿入力前に必須入力】!$E$16,"")</f>
        <v/>
      </c>
      <c r="AA103" s="302" t="str">
        <f>③職員名簿【年間実績】!BY115</f>
        <v/>
      </c>
      <c r="AB103" s="300" t="str">
        <f>③職員名簿【年間実績】!BI115</f>
        <v/>
      </c>
      <c r="AC103" s="301" t="str">
        <f>IF(AA103="○",①基本情報【名簿入力前に必須入力】!$E$16,"")</f>
        <v/>
      </c>
      <c r="AD103" s="302" t="str">
        <f>③職員名簿【年間実績】!BZ115</f>
        <v/>
      </c>
      <c r="AE103" s="300" t="str">
        <f>③職員名簿【年間実績】!BJ115</f>
        <v/>
      </c>
      <c r="AF103" s="301" t="str">
        <f>IF(AD103="○",①基本情報【名簿入力前に必須入力】!$E$16,"")</f>
        <v/>
      </c>
      <c r="AG103" s="302" t="str">
        <f>③職員名簿【年間実績】!CA115</f>
        <v/>
      </c>
      <c r="AH103" s="300" t="str">
        <f>③職員名簿【年間実績】!BK115</f>
        <v/>
      </c>
      <c r="AI103" s="301" t="str">
        <f>IF(AG103="○",①基本情報【名簿入力前に必須入力】!$E$16,"")</f>
        <v/>
      </c>
      <c r="AJ103" s="302" t="str">
        <f>③職員名簿【年間実績】!CB115</f>
        <v/>
      </c>
      <c r="AK103" s="300" t="str">
        <f>③職員名簿【年間実績】!BL115</f>
        <v/>
      </c>
      <c r="AL103" s="301" t="str">
        <f>IF(AJ103="○",①基本情報【名簿入力前に必須入力】!$E$16,"")</f>
        <v/>
      </c>
    </row>
    <row r="104" spans="1:38" ht="30" customHeight="1">
      <c r="A104">
        <v>100</v>
      </c>
      <c r="B104" s="123" t="str">
        <f>③職員名簿【年間実績】!BP116</f>
        <v/>
      </c>
      <c r="C104" s="299" t="str">
        <f>③職員名簿【年間実績】!BQ116</f>
        <v/>
      </c>
      <c r="D104" s="300" t="str">
        <f>③職員名簿【年間実績】!BA116</f>
        <v/>
      </c>
      <c r="E104" s="301" t="str">
        <f>IF(C104="○",①基本情報【名簿入力前に必須入力】!$E$16,"")</f>
        <v/>
      </c>
      <c r="F104" s="302" t="str">
        <f>③職員名簿【年間実績】!BR116</f>
        <v/>
      </c>
      <c r="G104" s="300" t="str">
        <f>③職員名簿【年間実績】!BB116</f>
        <v/>
      </c>
      <c r="H104" s="301" t="str">
        <f>IF(F104="○",①基本情報【名簿入力前に必須入力】!$E$16,"")</f>
        <v/>
      </c>
      <c r="I104" s="302" t="str">
        <f>③職員名簿【年間実績】!BS116</f>
        <v/>
      </c>
      <c r="J104" s="300" t="str">
        <f>③職員名簿【年間実績】!BC116</f>
        <v/>
      </c>
      <c r="K104" s="301" t="str">
        <f>IF(I104="○",①基本情報【名簿入力前に必須入力】!$E$16,"")</f>
        <v/>
      </c>
      <c r="L104" s="302" t="str">
        <f>③職員名簿【年間実績】!BT116</f>
        <v/>
      </c>
      <c r="M104" s="300" t="str">
        <f>③職員名簿【年間実績】!BD116</f>
        <v/>
      </c>
      <c r="N104" s="301" t="str">
        <f>IF(L104="○",①基本情報【名簿入力前に必須入力】!$E$16,"")</f>
        <v/>
      </c>
      <c r="O104" s="302" t="str">
        <f>③職員名簿【年間実績】!BU116</f>
        <v/>
      </c>
      <c r="P104" s="300" t="str">
        <f>③職員名簿【年間実績】!BE116</f>
        <v/>
      </c>
      <c r="Q104" s="301" t="str">
        <f>IF(O104="○",①基本情報【名簿入力前に必須入力】!$E$16,"")</f>
        <v/>
      </c>
      <c r="R104" s="302" t="str">
        <f>③職員名簿【年間実績】!BV116</f>
        <v/>
      </c>
      <c r="S104" s="300" t="str">
        <f>③職員名簿【年間実績】!BF116</f>
        <v/>
      </c>
      <c r="T104" s="301" t="str">
        <f>IF(R104="○",①基本情報【名簿入力前に必須入力】!$E$16,"")</f>
        <v/>
      </c>
      <c r="U104" s="302" t="str">
        <f>③職員名簿【年間実績】!BW116</f>
        <v/>
      </c>
      <c r="V104" s="300" t="str">
        <f>③職員名簿【年間実績】!BG116</f>
        <v/>
      </c>
      <c r="W104" s="301" t="str">
        <f>IF(U104="○",①基本情報【名簿入力前に必須入力】!$E$16,"")</f>
        <v/>
      </c>
      <c r="X104" s="302" t="str">
        <f>③職員名簿【年間実績】!BX116</f>
        <v/>
      </c>
      <c r="Y104" s="300" t="str">
        <f>③職員名簿【年間実績】!BH116</f>
        <v/>
      </c>
      <c r="Z104" s="301" t="str">
        <f>IF(X104="○",①基本情報【名簿入力前に必須入力】!$E$16,"")</f>
        <v/>
      </c>
      <c r="AA104" s="302" t="str">
        <f>③職員名簿【年間実績】!BY116</f>
        <v/>
      </c>
      <c r="AB104" s="300" t="str">
        <f>③職員名簿【年間実績】!BI116</f>
        <v/>
      </c>
      <c r="AC104" s="301" t="str">
        <f>IF(AA104="○",①基本情報【名簿入力前に必須入力】!$E$16,"")</f>
        <v/>
      </c>
      <c r="AD104" s="302" t="str">
        <f>③職員名簿【年間実績】!BZ116</f>
        <v/>
      </c>
      <c r="AE104" s="300" t="str">
        <f>③職員名簿【年間実績】!BJ116</f>
        <v/>
      </c>
      <c r="AF104" s="301" t="str">
        <f>IF(AD104="○",①基本情報【名簿入力前に必須入力】!$E$16,"")</f>
        <v/>
      </c>
      <c r="AG104" s="302" t="str">
        <f>③職員名簿【年間実績】!CA116</f>
        <v/>
      </c>
      <c r="AH104" s="300" t="str">
        <f>③職員名簿【年間実績】!BK116</f>
        <v/>
      </c>
      <c r="AI104" s="301" t="str">
        <f>IF(AG104="○",①基本情報【名簿入力前に必須入力】!$E$16,"")</f>
        <v/>
      </c>
      <c r="AJ104" s="302" t="str">
        <f>③職員名簿【年間実績】!CB116</f>
        <v/>
      </c>
      <c r="AK104" s="300" t="str">
        <f>③職員名簿【年間実績】!BL116</f>
        <v/>
      </c>
      <c r="AL104" s="301" t="str">
        <f>IF(AJ104="○",①基本情報【名簿入力前に必須入力】!$E$16,"")</f>
        <v/>
      </c>
    </row>
    <row r="105" spans="1:38" ht="30" customHeight="1">
      <c r="B105" t="s">
        <v>451</v>
      </c>
      <c r="C105" s="128">
        <v>1</v>
      </c>
      <c r="E105" s="129">
        <f>SUMIF($D$5:$D$104,C105,$E$5:$E$104)</f>
        <v>0</v>
      </c>
      <c r="F105" s="130">
        <v>1</v>
      </c>
      <c r="G105" s="130" t="s">
        <v>451</v>
      </c>
      <c r="H105" s="131">
        <f>SUMIF($G$5:$G$104,F105,$H$5:$H$104)</f>
        <v>0</v>
      </c>
      <c r="I105" s="130">
        <v>1</v>
      </c>
      <c r="J105" s="130" t="s">
        <v>451</v>
      </c>
      <c r="K105" s="131">
        <f>SUMIF($J$5:$J$104,I105,$K$5:$K$104)</f>
        <v>0</v>
      </c>
      <c r="L105" s="130">
        <v>1</v>
      </c>
      <c r="M105" s="130" t="s">
        <v>451</v>
      </c>
      <c r="N105" s="131">
        <f>SUMIF($M$5:$M$104,L105,$N$5:$N$104)</f>
        <v>0</v>
      </c>
      <c r="O105" s="130">
        <v>1</v>
      </c>
      <c r="P105" s="130" t="s">
        <v>451</v>
      </c>
      <c r="Q105" s="131">
        <f>SUMIF($P$5:$P$104,O105,$Q$5:$Q$104)</f>
        <v>0</v>
      </c>
      <c r="R105" s="130">
        <v>1</v>
      </c>
      <c r="S105" s="130" t="s">
        <v>451</v>
      </c>
      <c r="T105" s="131">
        <f>SUMIF($S$5:$S$104,R105,$T$5:$T$104)</f>
        <v>0</v>
      </c>
      <c r="U105" s="130">
        <v>1</v>
      </c>
      <c r="V105" s="130" t="s">
        <v>451</v>
      </c>
      <c r="W105" s="131">
        <f>SUMIF($V$5:$V$104,U105,$W$5:$W$104)</f>
        <v>0</v>
      </c>
      <c r="X105" s="130">
        <v>1</v>
      </c>
      <c r="Y105" s="130" t="s">
        <v>451</v>
      </c>
      <c r="Z105" s="131">
        <f>SUMIF($Y$5:$Y$104,X105,$Z$5:$Z$104)</f>
        <v>0</v>
      </c>
      <c r="AA105" s="130">
        <v>1</v>
      </c>
      <c r="AB105" s="130" t="s">
        <v>451</v>
      </c>
      <c r="AC105" s="131">
        <f>SUMIF($AB$5:$AB$104,AA105,$AC$5:$AC$104)</f>
        <v>0</v>
      </c>
      <c r="AD105" s="130">
        <v>1</v>
      </c>
      <c r="AE105" s="130" t="s">
        <v>451</v>
      </c>
      <c r="AF105" s="131">
        <f>SUMIF($AE$5:$AE$104,AD105,$AF$5:$AF$104)</f>
        <v>0</v>
      </c>
      <c r="AG105" s="130">
        <v>1</v>
      </c>
      <c r="AH105" s="130" t="s">
        <v>451</v>
      </c>
      <c r="AI105" s="131">
        <f>SUMIF($AH$5:$AH$104,AG105,$AI$5:$AI$104)</f>
        <v>0</v>
      </c>
      <c r="AJ105" s="130">
        <v>1</v>
      </c>
      <c r="AK105" s="130" t="s">
        <v>451</v>
      </c>
      <c r="AL105" s="131">
        <f>SUMIF($AK$5:$AK$104,AJ105,$AL$5:$AL$104)</f>
        <v>0</v>
      </c>
    </row>
    <row r="106" spans="1:38" ht="30" customHeight="1">
      <c r="B106" t="s">
        <v>452</v>
      </c>
      <c r="C106" s="132">
        <v>2</v>
      </c>
      <c r="E106" s="129">
        <f>SUMIF($D$5:$D$104,C106,$E$5:$E$104)</f>
        <v>0</v>
      </c>
      <c r="F106" s="133">
        <v>2</v>
      </c>
      <c r="G106" s="133" t="s">
        <v>452</v>
      </c>
      <c r="H106" s="131">
        <f>SUMIF($G$5:$G$104,F106,$H$5:$H$104)</f>
        <v>0</v>
      </c>
      <c r="I106" s="133">
        <v>2</v>
      </c>
      <c r="J106" s="133" t="s">
        <v>452</v>
      </c>
      <c r="K106" s="131">
        <f>SUMIF($J$5:$J$104,I106,$K$5:$K$104)</f>
        <v>0</v>
      </c>
      <c r="L106" s="133">
        <v>2</v>
      </c>
      <c r="M106" s="133" t="s">
        <v>452</v>
      </c>
      <c r="N106" s="131">
        <f>SUMIF($M$5:$M$104,L106,$N$5:$N$104)</f>
        <v>0</v>
      </c>
      <c r="O106" s="133">
        <v>2</v>
      </c>
      <c r="P106" s="133" t="s">
        <v>452</v>
      </c>
      <c r="Q106" s="131">
        <f>SUMIF($P$5:$P$104,O106,$Q$5:$Q$104)</f>
        <v>0</v>
      </c>
      <c r="R106" s="133">
        <v>2</v>
      </c>
      <c r="S106" s="133" t="s">
        <v>452</v>
      </c>
      <c r="T106" s="131">
        <f>SUMIF($S$5:$S$104,R106,$T$5:$T$104)</f>
        <v>0</v>
      </c>
      <c r="U106" s="133">
        <v>2</v>
      </c>
      <c r="V106" s="133" t="s">
        <v>452</v>
      </c>
      <c r="W106" s="131">
        <f>SUMIF($V$5:$V$104,U106,$W$5:$W$104)</f>
        <v>0</v>
      </c>
      <c r="X106" s="133">
        <v>2</v>
      </c>
      <c r="Y106" s="133" t="s">
        <v>452</v>
      </c>
      <c r="Z106" s="131">
        <f>SUMIF($Y$5:$Y$104,X106,$Z$5:$Z$104)</f>
        <v>0</v>
      </c>
      <c r="AA106" s="133">
        <v>2</v>
      </c>
      <c r="AB106" s="133" t="s">
        <v>452</v>
      </c>
      <c r="AC106" s="131">
        <f t="shared" ref="AC106:AC109" si="0">SUMIF($AB$5:$AB$104,AA106,$AC$5:$AC$104)</f>
        <v>0</v>
      </c>
      <c r="AD106" s="133">
        <v>2</v>
      </c>
      <c r="AE106" s="133" t="s">
        <v>452</v>
      </c>
      <c r="AF106" s="131">
        <f t="shared" ref="AF106:AF109" si="1">SUMIF($AE$5:$AE$104,AD106,$AF$5:$AF$104)</f>
        <v>0</v>
      </c>
      <c r="AG106" s="133">
        <v>2</v>
      </c>
      <c r="AH106" s="133" t="s">
        <v>452</v>
      </c>
      <c r="AI106" s="131">
        <f>SUMIF($AH$5:$AH$104,AG106,$AI$5:$AI$104)</f>
        <v>0</v>
      </c>
      <c r="AJ106" s="133">
        <v>2</v>
      </c>
      <c r="AK106" s="133" t="s">
        <v>452</v>
      </c>
      <c r="AL106" s="131">
        <f t="shared" ref="AL106:AL107" si="2">SUMIF($AK$5:$AK$104,AJ106,$AL$5:$AL$104)</f>
        <v>0</v>
      </c>
    </row>
    <row r="107" spans="1:38" ht="30" customHeight="1">
      <c r="B107" t="s">
        <v>453</v>
      </c>
      <c r="C107" s="132">
        <v>3</v>
      </c>
      <c r="E107" s="129">
        <f>SUMIF($D$5:$D$104,C107,$E$5:$E$104)</f>
        <v>0</v>
      </c>
      <c r="F107" s="133">
        <v>3</v>
      </c>
      <c r="G107" s="133" t="s">
        <v>453</v>
      </c>
      <c r="H107" s="131">
        <f t="shared" ref="H107" si="3">SUMIF($G$5:$G$104,F107,$H$5:$H$104)</f>
        <v>0</v>
      </c>
      <c r="I107" s="133">
        <v>3</v>
      </c>
      <c r="J107" s="133" t="s">
        <v>453</v>
      </c>
      <c r="K107" s="131">
        <f t="shared" ref="K107:K109" si="4">SUMIF($J$5:$J$104,I107,$K$5:$K$104)</f>
        <v>0</v>
      </c>
      <c r="L107" s="133">
        <v>3</v>
      </c>
      <c r="M107" s="133" t="s">
        <v>453</v>
      </c>
      <c r="N107" s="131">
        <f t="shared" ref="N107:N109" si="5">SUMIF($M$5:$M$104,L107,$N$5:$N$104)</f>
        <v>0</v>
      </c>
      <c r="O107" s="133">
        <v>3</v>
      </c>
      <c r="P107" s="133" t="s">
        <v>453</v>
      </c>
      <c r="Q107" s="131">
        <f t="shared" ref="Q107:Q109" si="6">SUMIF($P$5:$P$104,O107,$Q$5:$Q$104)</f>
        <v>0</v>
      </c>
      <c r="R107" s="133">
        <v>3</v>
      </c>
      <c r="S107" s="133" t="s">
        <v>453</v>
      </c>
      <c r="T107" s="131">
        <f t="shared" ref="T107:T109" si="7">SUMIF($S$5:$S$104,R107,$T$5:$T$104)</f>
        <v>0</v>
      </c>
      <c r="U107" s="133">
        <v>3</v>
      </c>
      <c r="V107" s="133" t="s">
        <v>453</v>
      </c>
      <c r="W107" s="131">
        <f t="shared" ref="W107:W109" si="8">SUMIF($V$5:$V$104,U107,$W$5:$W$104)</f>
        <v>0</v>
      </c>
      <c r="X107" s="133">
        <v>3</v>
      </c>
      <c r="Y107" s="133" t="s">
        <v>453</v>
      </c>
      <c r="Z107" s="131">
        <f t="shared" ref="Z107:Z109" si="9">SUMIF($Y$5:$Y$104,X107,$Z$5:$Z$104)</f>
        <v>0</v>
      </c>
      <c r="AA107" s="133">
        <v>3</v>
      </c>
      <c r="AB107" s="133" t="s">
        <v>453</v>
      </c>
      <c r="AC107" s="131">
        <f t="shared" si="0"/>
        <v>0</v>
      </c>
      <c r="AD107" s="133">
        <v>3</v>
      </c>
      <c r="AE107" s="133" t="s">
        <v>453</v>
      </c>
      <c r="AF107" s="131">
        <f t="shared" si="1"/>
        <v>0</v>
      </c>
      <c r="AG107" s="133">
        <v>3</v>
      </c>
      <c r="AH107" s="133" t="s">
        <v>453</v>
      </c>
      <c r="AI107" s="131">
        <f>SUMIF($AH$5:$AH$104,AG107,$AI$5:$AI$104)</f>
        <v>0</v>
      </c>
      <c r="AJ107" s="133">
        <v>3</v>
      </c>
      <c r="AK107" s="133" t="s">
        <v>453</v>
      </c>
      <c r="AL107" s="131">
        <f t="shared" si="2"/>
        <v>0</v>
      </c>
    </row>
    <row r="108" spans="1:38" ht="30" customHeight="1">
      <c r="B108" t="s">
        <v>454</v>
      </c>
      <c r="C108" s="132">
        <v>4</v>
      </c>
      <c r="E108" s="129">
        <f>SUMIF($D$5:$D$104,C108,$E$5:$E$104)</f>
        <v>0</v>
      </c>
      <c r="F108" s="133">
        <v>4</v>
      </c>
      <c r="G108" s="133" t="s">
        <v>454</v>
      </c>
      <c r="H108" s="131">
        <f>SUMIF($G$5:$G$104,F108,$H$5:$H$104)</f>
        <v>0</v>
      </c>
      <c r="I108" s="133">
        <v>4</v>
      </c>
      <c r="J108" s="133" t="s">
        <v>454</v>
      </c>
      <c r="K108" s="131">
        <f t="shared" si="4"/>
        <v>0</v>
      </c>
      <c r="L108" s="133">
        <v>4</v>
      </c>
      <c r="M108" s="133" t="s">
        <v>454</v>
      </c>
      <c r="N108" s="131">
        <f t="shared" si="5"/>
        <v>0</v>
      </c>
      <c r="O108" s="133">
        <v>4</v>
      </c>
      <c r="P108" s="133" t="s">
        <v>454</v>
      </c>
      <c r="Q108" s="131">
        <f t="shared" si="6"/>
        <v>0</v>
      </c>
      <c r="R108" s="133">
        <v>4</v>
      </c>
      <c r="S108" s="133" t="s">
        <v>454</v>
      </c>
      <c r="T108" s="131">
        <f t="shared" si="7"/>
        <v>0</v>
      </c>
      <c r="U108" s="133">
        <v>4</v>
      </c>
      <c r="V108" s="133" t="s">
        <v>454</v>
      </c>
      <c r="W108" s="131">
        <f t="shared" si="8"/>
        <v>0</v>
      </c>
      <c r="X108" s="133">
        <v>4</v>
      </c>
      <c r="Y108" s="133" t="s">
        <v>454</v>
      </c>
      <c r="Z108" s="131">
        <f t="shared" si="9"/>
        <v>0</v>
      </c>
      <c r="AA108" s="133">
        <v>4</v>
      </c>
      <c r="AB108" s="133" t="s">
        <v>454</v>
      </c>
      <c r="AC108" s="131">
        <f t="shared" si="0"/>
        <v>0</v>
      </c>
      <c r="AD108" s="133">
        <v>4</v>
      </c>
      <c r="AE108" s="133" t="s">
        <v>454</v>
      </c>
      <c r="AF108" s="131">
        <f t="shared" si="1"/>
        <v>0</v>
      </c>
      <c r="AG108" s="133">
        <v>4</v>
      </c>
      <c r="AH108" s="133" t="s">
        <v>454</v>
      </c>
      <c r="AI108" s="131">
        <f t="shared" ref="AI108:AI109" si="10">SUMIF($AH$5:$AH$104,AG108,$AI$5:$AI$104)</f>
        <v>0</v>
      </c>
      <c r="AJ108" s="133">
        <v>4</v>
      </c>
      <c r="AK108" s="133" t="s">
        <v>454</v>
      </c>
      <c r="AL108" s="131">
        <f>SUMIF($AK$5:$AK$104,AJ108,$AL$5:$AL$104)</f>
        <v>0</v>
      </c>
    </row>
    <row r="109" spans="1:38" ht="33.75" customHeight="1">
      <c r="B109" s="220" t="s">
        <v>1157</v>
      </c>
      <c r="C109" s="221">
        <v>5</v>
      </c>
      <c r="D109" s="221" t="s">
        <v>1157</v>
      </c>
      <c r="E109" s="129">
        <f>SUMIF($D$5:$D$104,C109,$E$5:$E$104)</f>
        <v>0</v>
      </c>
      <c r="F109" s="221">
        <v>5</v>
      </c>
      <c r="G109" s="221" t="s">
        <v>1157</v>
      </c>
      <c r="H109" s="131">
        <f>SUMIF($G$5:$G$104,F109,$H$5:$H$104)</f>
        <v>0</v>
      </c>
      <c r="I109" s="221">
        <v>5</v>
      </c>
      <c r="J109" s="221" t="s">
        <v>1157</v>
      </c>
      <c r="K109" s="131">
        <f t="shared" si="4"/>
        <v>0</v>
      </c>
      <c r="L109" s="221">
        <v>5</v>
      </c>
      <c r="M109" s="221" t="s">
        <v>1157</v>
      </c>
      <c r="N109" s="131">
        <f t="shared" si="5"/>
        <v>0</v>
      </c>
      <c r="O109" s="221">
        <v>5</v>
      </c>
      <c r="P109" s="221" t="s">
        <v>1157</v>
      </c>
      <c r="Q109" s="131">
        <f t="shared" si="6"/>
        <v>0</v>
      </c>
      <c r="R109" s="221">
        <v>5</v>
      </c>
      <c r="S109" s="221" t="s">
        <v>1157</v>
      </c>
      <c r="T109" s="131">
        <f t="shared" si="7"/>
        <v>0</v>
      </c>
      <c r="U109" s="221">
        <v>5</v>
      </c>
      <c r="V109" s="221" t="s">
        <v>1157</v>
      </c>
      <c r="W109" s="131">
        <f t="shared" si="8"/>
        <v>0</v>
      </c>
      <c r="X109" s="221">
        <v>5</v>
      </c>
      <c r="Y109" s="221" t="s">
        <v>1157</v>
      </c>
      <c r="Z109" s="131">
        <f t="shared" si="9"/>
        <v>0</v>
      </c>
      <c r="AA109" s="221">
        <v>5</v>
      </c>
      <c r="AB109" s="221" t="s">
        <v>1157</v>
      </c>
      <c r="AC109" s="131">
        <f t="shared" si="0"/>
        <v>0</v>
      </c>
      <c r="AD109" s="221">
        <v>5</v>
      </c>
      <c r="AE109" s="221" t="s">
        <v>1157</v>
      </c>
      <c r="AF109" s="131">
        <f t="shared" si="1"/>
        <v>0</v>
      </c>
      <c r="AG109" s="221">
        <v>5</v>
      </c>
      <c r="AH109" s="221" t="s">
        <v>1157</v>
      </c>
      <c r="AI109" s="131">
        <f t="shared" si="10"/>
        <v>0</v>
      </c>
      <c r="AJ109" s="221">
        <v>5</v>
      </c>
      <c r="AK109" s="221" t="s">
        <v>1157</v>
      </c>
      <c r="AL109" s="131">
        <f>SUMIF($AK$5:$AK$104,AJ109,$AL$5:$AL$104)</f>
        <v>0</v>
      </c>
    </row>
  </sheetData>
  <sheetProtection algorithmName="SHA-512" hashValue="Obk6wXdZQKpZoA2eO/cd+SnyyJi4Dsu4onA4D1adTM9PHzEdoOBBufTry//1AlzbgPtcywCVYk6HDqORdGwWqQ==" saltValue="6vUcD+Ge3T5klLzbQGr9hA==" spinCount="100000" sheet="1" selectLockedCells="1" selectUnlockedCells="1"/>
  <mergeCells count="28">
    <mergeCell ref="AG3:AH4"/>
    <mergeCell ref="AJ3:AK4"/>
    <mergeCell ref="O3:P4"/>
    <mergeCell ref="R3:S4"/>
    <mergeCell ref="U3:V4"/>
    <mergeCell ref="X3:Y4"/>
    <mergeCell ref="AA3:AB4"/>
    <mergeCell ref="AD3:AE4"/>
    <mergeCell ref="B3:B4"/>
    <mergeCell ref="C3:D4"/>
    <mergeCell ref="F3:G4"/>
    <mergeCell ref="I3:J4"/>
    <mergeCell ref="L3:M4"/>
    <mergeCell ref="C1:F1"/>
    <mergeCell ref="G1:T1"/>
    <mergeCell ref="AJ1:AL1"/>
    <mergeCell ref="C2:E2"/>
    <mergeCell ref="F2:H2"/>
    <mergeCell ref="I2:K2"/>
    <mergeCell ref="L2:N2"/>
    <mergeCell ref="O2:Q2"/>
    <mergeCell ref="R2:T2"/>
    <mergeCell ref="U2:W2"/>
    <mergeCell ref="X2:Z2"/>
    <mergeCell ref="AA2:AC2"/>
    <mergeCell ref="AD2:AF2"/>
    <mergeCell ref="AG2:AI2"/>
    <mergeCell ref="AJ2:AL2"/>
  </mergeCells>
  <phoneticPr fontId="1"/>
  <pageMargins left="0.7" right="0.7" top="0.75" bottom="0.75" header="0.3" footer="0.3"/>
  <pageSetup paperSize="9" scale="41"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90F53BA7-BE9D-4870-B5AE-6E59AD212805}">
            <xm:f>①基本情報【名簿入力前に必須入力】!$S$12=0</xm:f>
            <x14:dxf>
              <fill>
                <patternFill>
                  <bgColor theme="2" tint="-0.499984740745262"/>
                </patternFill>
              </fill>
            </x14:dxf>
          </x14:cfRule>
          <x14:cfRule type="expression" priority="3" id="{EEB2CCBE-5B71-4313-8F9B-AF98C796E0DE}">
            <xm:f>①基本情報【名簿入力前に必須入力】!$S$12=2</xm:f>
            <x14:dxf>
              <fill>
                <patternFill>
                  <bgColor theme="2" tint="-0.499984740745262"/>
                </patternFill>
              </fill>
            </x14:dxf>
          </x14:cfRule>
          <xm:sqref>A1:F1 U1:AL1 A2:AL109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A2F5-8445-4A73-A651-F355DD5876F2}">
  <sheetPr>
    <tabColor rgb="FF92D050"/>
    <pageSetUpPr fitToPage="1"/>
  </sheetPr>
  <dimension ref="A1:AN110"/>
  <sheetViews>
    <sheetView zoomScale="50" zoomScaleNormal="50" zoomScaleSheetLayoutView="70" workbookViewId="0">
      <pane xSplit="2" ySplit="4" topLeftCell="C5" activePane="bottomRight" state="frozen"/>
      <selection activeCell="E38" sqref="E38"/>
      <selection pane="topRight" activeCell="E38" sqref="E38"/>
      <selection pane="bottomLeft" activeCell="E38" sqref="E38"/>
      <selection pane="bottomRight" activeCell="E5" sqref="E5"/>
    </sheetView>
  </sheetViews>
  <sheetFormatPr defaultColWidth="9" defaultRowHeight="13"/>
  <cols>
    <col min="2" max="2" width="28.6328125" customWidth="1"/>
    <col min="3" max="3" width="6" customWidth="1"/>
    <col min="4" max="4" width="3.6328125" customWidth="1"/>
    <col min="5" max="5" width="13.453125" style="115" customWidth="1"/>
    <col min="6" max="6" width="5.90625" customWidth="1"/>
    <col min="7" max="7" width="4.6328125" customWidth="1"/>
    <col min="8" max="8" width="13.453125" style="115" customWidth="1"/>
    <col min="9" max="9" width="5.453125" customWidth="1"/>
    <col min="10" max="10" width="4.7265625" customWidth="1"/>
    <col min="11" max="11" width="13.453125" style="115" customWidth="1"/>
    <col min="12" max="13" width="4.453125" customWidth="1"/>
    <col min="14" max="14" width="13.453125" style="115" customWidth="1"/>
    <col min="15" max="16" width="5.7265625" customWidth="1"/>
    <col min="17" max="17" width="13.453125" style="115" customWidth="1"/>
    <col min="18" max="19" width="5.26953125" customWidth="1"/>
    <col min="20" max="20" width="13.453125" style="115" customWidth="1"/>
    <col min="21" max="22" width="5.36328125" customWidth="1"/>
    <col min="23" max="23" width="13.453125" style="115" customWidth="1"/>
    <col min="24" max="25" width="4.90625" customWidth="1"/>
    <col min="26" max="26" width="13.6328125" style="115" customWidth="1"/>
    <col min="27" max="28" width="5.6328125" customWidth="1"/>
    <col min="29" max="29" width="13.453125" style="115" customWidth="1"/>
    <col min="30" max="31" width="5.36328125" customWidth="1"/>
    <col min="32" max="32" width="13.453125" style="115" customWidth="1"/>
    <col min="33" max="34" width="5.36328125" customWidth="1"/>
    <col min="35" max="35" width="13.453125" style="115" customWidth="1"/>
    <col min="36" max="37" width="5.08984375" customWidth="1"/>
    <col min="38" max="38" width="13.453125" style="115" customWidth="1"/>
  </cols>
  <sheetData>
    <row r="1" spans="1:40" ht="103.5" customHeight="1" thickBot="1">
      <c r="B1" s="120" t="str">
        <f>IF(C1='⑤算出内訳表(1)【自動】'!K37,"○","不一致の為確認必要")</f>
        <v>○</v>
      </c>
      <c r="C1" s="593">
        <f>SUM(E5:E104,H5:H104,K5:K104,N5:N104,Q5:Q104,T5:T104,W5:W104,Z5:Z104,AC5:AC104,AF5:AF104,AI5:AI104,AL5:AL104)</f>
        <v>0</v>
      </c>
      <c r="D1" s="593"/>
      <c r="E1" s="593"/>
      <c r="F1" s="593"/>
      <c r="G1" s="578" t="s">
        <v>1680</v>
      </c>
      <c r="H1" s="579"/>
      <c r="I1" s="579"/>
      <c r="J1" s="579"/>
      <c r="K1" s="579"/>
      <c r="L1" s="579"/>
      <c r="M1" s="579"/>
      <c r="N1" s="579"/>
      <c r="O1" s="579"/>
      <c r="P1" s="579"/>
      <c r="Q1" s="579"/>
      <c r="R1" s="579"/>
      <c r="S1" s="579"/>
      <c r="T1" s="580"/>
      <c r="U1" s="176"/>
      <c r="V1" s="176"/>
      <c r="W1" s="176"/>
      <c r="X1" s="176"/>
      <c r="Y1" s="176"/>
      <c r="Z1" s="176"/>
      <c r="AJ1" s="594" t="e">
        <f>①基本情報【名簿入力前に必須入力】!P5</f>
        <v>#N/A</v>
      </c>
      <c r="AK1" s="594"/>
      <c r="AL1" s="594"/>
    </row>
    <row r="2" spans="1:40" ht="45" customHeight="1" thickBot="1">
      <c r="B2" s="156">
        <f>③職員名簿【年間実績】!L4</f>
        <v>0</v>
      </c>
      <c r="C2" s="582" t="s">
        <v>437</v>
      </c>
      <c r="D2" s="583"/>
      <c r="E2" s="583"/>
      <c r="F2" s="583" t="s">
        <v>438</v>
      </c>
      <c r="G2" s="584"/>
      <c r="H2" s="584"/>
      <c r="I2" s="584" t="s">
        <v>439</v>
      </c>
      <c r="J2" s="584"/>
      <c r="K2" s="584"/>
      <c r="L2" s="584" t="s">
        <v>440</v>
      </c>
      <c r="M2" s="584"/>
      <c r="N2" s="584"/>
      <c r="O2" s="584" t="s">
        <v>441</v>
      </c>
      <c r="P2" s="584"/>
      <c r="Q2" s="584"/>
      <c r="R2" s="584" t="s">
        <v>442</v>
      </c>
      <c r="S2" s="584"/>
      <c r="T2" s="584"/>
      <c r="U2" s="583" t="s">
        <v>443</v>
      </c>
      <c r="V2" s="583"/>
      <c r="W2" s="583"/>
      <c r="X2" s="583" t="s">
        <v>444</v>
      </c>
      <c r="Y2" s="583"/>
      <c r="Z2" s="583"/>
      <c r="AA2" s="583" t="s">
        <v>445</v>
      </c>
      <c r="AB2" s="583"/>
      <c r="AC2" s="583"/>
      <c r="AD2" s="583" t="s">
        <v>446</v>
      </c>
      <c r="AE2" s="583"/>
      <c r="AF2" s="583"/>
      <c r="AG2" s="583" t="s">
        <v>447</v>
      </c>
      <c r="AH2" s="583"/>
      <c r="AI2" s="583"/>
      <c r="AJ2" s="583" t="s">
        <v>448</v>
      </c>
      <c r="AK2" s="583"/>
      <c r="AL2" s="583"/>
    </row>
    <row r="3" spans="1:40" ht="27.75" customHeight="1">
      <c r="B3" s="585" t="s">
        <v>449</v>
      </c>
      <c r="C3" s="587" t="s">
        <v>450</v>
      </c>
      <c r="D3" s="588"/>
      <c r="E3" s="122" t="str">
        <f>IF(COUNTIF(C5:C104,"○")=COUNT(E5:E104),"入力済み","エラー")</f>
        <v>入力済み</v>
      </c>
      <c r="F3" s="591" t="s">
        <v>450</v>
      </c>
      <c r="G3" s="588"/>
      <c r="H3" s="122" t="str">
        <f>IF(COUNTIF(F5:F104,"○")=COUNT(H5:H104),"入力済み","エラー")</f>
        <v>入力済み</v>
      </c>
      <c r="I3" s="591" t="s">
        <v>450</v>
      </c>
      <c r="J3" s="588"/>
      <c r="K3" s="122" t="str">
        <f>IF(COUNTIF(I5:I104,"○")=COUNT(K5:K104),"入力済み","エラー")</f>
        <v>入力済み</v>
      </c>
      <c r="L3" s="591" t="s">
        <v>450</v>
      </c>
      <c r="M3" s="588"/>
      <c r="N3" s="122" t="str">
        <f>IF(COUNTIF(L5:L104,"○")=COUNT(N5:N104),"入力済み","エラー")</f>
        <v>入力済み</v>
      </c>
      <c r="O3" s="591" t="s">
        <v>450</v>
      </c>
      <c r="P3" s="588"/>
      <c r="Q3" s="122" t="str">
        <f>IF(COUNTIF(O5:O104,"○")=COUNT(Q5:Q104),"入力済み","エラー")</f>
        <v>入力済み</v>
      </c>
      <c r="R3" s="591" t="s">
        <v>450</v>
      </c>
      <c r="S3" s="588"/>
      <c r="T3" s="122" t="str">
        <f>IF(COUNTIF(R5:R104,"○")=COUNT(T5:T104),"入力済み","エラー")</f>
        <v>入力済み</v>
      </c>
      <c r="U3" s="591" t="s">
        <v>450</v>
      </c>
      <c r="V3" s="588"/>
      <c r="W3" s="122" t="str">
        <f>IF(COUNTIF(U5:U104,"○")=COUNT(W5:W104),"入力済み","エラー")</f>
        <v>入力済み</v>
      </c>
      <c r="X3" s="591" t="s">
        <v>450</v>
      </c>
      <c r="Y3" s="588"/>
      <c r="Z3" s="122" t="str">
        <f>IF(COUNTIF(X5:X104,"○")=COUNT(Z5:Z104),"入力済み","エラー")</f>
        <v>入力済み</v>
      </c>
      <c r="AA3" s="591" t="s">
        <v>450</v>
      </c>
      <c r="AB3" s="588"/>
      <c r="AC3" s="122" t="str">
        <f>IF(COUNTIF(AA5:AA104,"○")=COUNT(AC5:AC104),"入力済み","エラー")</f>
        <v>入力済み</v>
      </c>
      <c r="AD3" s="591" t="s">
        <v>450</v>
      </c>
      <c r="AE3" s="588"/>
      <c r="AF3" s="122" t="str">
        <f>IF(COUNTIF(AD5:AD104,"○")=COUNT(AF5:AF104),"入力済み","エラー")</f>
        <v>入力済み</v>
      </c>
      <c r="AG3" s="591" t="s">
        <v>450</v>
      </c>
      <c r="AH3" s="588"/>
      <c r="AI3" s="122" t="str">
        <f>IF(COUNTIF(AG5:AG104,"○")=COUNT(AI5:AI104),"入力済み","エラー")</f>
        <v>入力済み</v>
      </c>
      <c r="AJ3" s="591" t="s">
        <v>450</v>
      </c>
      <c r="AK3" s="588"/>
      <c r="AL3" s="122" t="str">
        <f>IF(COUNTIF(AJ5:AJ104,"○")=COUNT(AL5:AL104),"入力済み","エラー")</f>
        <v>入力済み</v>
      </c>
    </row>
    <row r="4" spans="1:40" ht="27.75" customHeight="1">
      <c r="B4" s="586"/>
      <c r="C4" s="589"/>
      <c r="D4" s="590"/>
      <c r="E4" s="121" t="s">
        <v>1045</v>
      </c>
      <c r="F4" s="592"/>
      <c r="G4" s="590"/>
      <c r="H4" s="121" t="s">
        <v>1044</v>
      </c>
      <c r="I4" s="592"/>
      <c r="J4" s="590"/>
      <c r="K4" s="121" t="s">
        <v>1044</v>
      </c>
      <c r="L4" s="592"/>
      <c r="M4" s="590"/>
      <c r="N4" s="121" t="s">
        <v>1044</v>
      </c>
      <c r="O4" s="592"/>
      <c r="P4" s="590"/>
      <c r="Q4" s="121" t="s">
        <v>1044</v>
      </c>
      <c r="R4" s="592"/>
      <c r="S4" s="590"/>
      <c r="T4" s="121" t="s">
        <v>1044</v>
      </c>
      <c r="U4" s="592"/>
      <c r="V4" s="590"/>
      <c r="W4" s="121" t="s">
        <v>1044</v>
      </c>
      <c r="X4" s="592"/>
      <c r="Y4" s="590"/>
      <c r="Z4" s="121" t="s">
        <v>1044</v>
      </c>
      <c r="AA4" s="592"/>
      <c r="AB4" s="590"/>
      <c r="AC4" s="121" t="s">
        <v>1044</v>
      </c>
      <c r="AD4" s="592"/>
      <c r="AE4" s="590"/>
      <c r="AF4" s="121" t="s">
        <v>1044</v>
      </c>
      <c r="AG4" s="592"/>
      <c r="AH4" s="590"/>
      <c r="AI4" s="121" t="s">
        <v>1044</v>
      </c>
      <c r="AJ4" s="592"/>
      <c r="AK4" s="590"/>
      <c r="AL4" s="121" t="s">
        <v>1044</v>
      </c>
      <c r="AN4" s="116"/>
    </row>
    <row r="5" spans="1:40" ht="30" customHeight="1">
      <c r="A5">
        <v>1</v>
      </c>
      <c r="B5" s="123" t="str">
        <f>③職員名簿【年間実績】!BP17</f>
        <v/>
      </c>
      <c r="C5" s="124" t="str">
        <f>③職員名簿【年間実績】!BQ17</f>
        <v/>
      </c>
      <c r="D5" s="125" t="str">
        <f>③職員名簿【年間実績】!BA17</f>
        <v/>
      </c>
      <c r="E5" s="303"/>
      <c r="F5" s="127" t="str">
        <f>③職員名簿【年間実績】!BR17</f>
        <v/>
      </c>
      <c r="G5" s="125" t="str">
        <f>③職員名簿【年間実績】!BB17</f>
        <v/>
      </c>
      <c r="H5" s="303"/>
      <c r="I5" s="127" t="str">
        <f>③職員名簿【年間実績】!BS17</f>
        <v/>
      </c>
      <c r="J5" s="125" t="str">
        <f>③職員名簿【年間実績】!BC17</f>
        <v/>
      </c>
      <c r="K5" s="303"/>
      <c r="L5" s="127" t="str">
        <f>③職員名簿【年間実績】!BT17</f>
        <v/>
      </c>
      <c r="M5" s="125" t="str">
        <f>③職員名簿【年間実績】!BD17</f>
        <v/>
      </c>
      <c r="N5" s="303"/>
      <c r="O5" s="127" t="str">
        <f>③職員名簿【年間実績】!BU17</f>
        <v/>
      </c>
      <c r="P5" s="125" t="str">
        <f>③職員名簿【年間実績】!BE17</f>
        <v/>
      </c>
      <c r="Q5" s="303"/>
      <c r="R5" s="127" t="str">
        <f>③職員名簿【年間実績】!BV17</f>
        <v/>
      </c>
      <c r="S5" s="125" t="str">
        <f>③職員名簿【年間実績】!BF17</f>
        <v/>
      </c>
      <c r="T5" s="303"/>
      <c r="U5" s="127" t="str">
        <f>③職員名簿【年間実績】!BW17</f>
        <v/>
      </c>
      <c r="V5" s="125" t="str">
        <f>③職員名簿【年間実績】!BG17</f>
        <v/>
      </c>
      <c r="W5" s="303"/>
      <c r="X5" s="127" t="str">
        <f>③職員名簿【年間実績】!BX17</f>
        <v/>
      </c>
      <c r="Y5" s="125" t="str">
        <f>③職員名簿【年間実績】!BH17</f>
        <v/>
      </c>
      <c r="Z5" s="303"/>
      <c r="AA5" s="127" t="str">
        <f>③職員名簿【年間実績】!BY17</f>
        <v/>
      </c>
      <c r="AB5" s="125" t="str">
        <f>③職員名簿【年間実績】!BI17</f>
        <v/>
      </c>
      <c r="AC5" s="303"/>
      <c r="AD5" s="127" t="str">
        <f>③職員名簿【年間実績】!BZ17</f>
        <v/>
      </c>
      <c r="AE5" s="125" t="str">
        <f>③職員名簿【年間実績】!BJ17</f>
        <v/>
      </c>
      <c r="AF5" s="303"/>
      <c r="AG5" s="127" t="str">
        <f>③職員名簿【年間実績】!CA17</f>
        <v/>
      </c>
      <c r="AH5" s="125" t="str">
        <f>③職員名簿【年間実績】!BK17</f>
        <v/>
      </c>
      <c r="AI5" s="303"/>
      <c r="AJ5" s="127" t="str">
        <f>③職員名簿【年間実績】!CB17</f>
        <v/>
      </c>
      <c r="AK5" s="125" t="str">
        <f>③職員名簿【年間実績】!BL17</f>
        <v/>
      </c>
      <c r="AL5" s="303"/>
    </row>
    <row r="6" spans="1:40" ht="30" customHeight="1">
      <c r="A6">
        <v>2</v>
      </c>
      <c r="B6" s="123" t="str">
        <f>③職員名簿【年間実績】!BP18</f>
        <v/>
      </c>
      <c r="C6" s="299" t="str">
        <f>③職員名簿【年間実績】!BQ18</f>
        <v/>
      </c>
      <c r="D6" s="300" t="str">
        <f>③職員名簿【年間実績】!BA18</f>
        <v/>
      </c>
      <c r="E6" s="304"/>
      <c r="F6" s="302" t="str">
        <f>③職員名簿【年間実績】!BR18</f>
        <v/>
      </c>
      <c r="G6" s="300" t="str">
        <f>③職員名簿【年間実績】!BB18</f>
        <v/>
      </c>
      <c r="H6" s="304"/>
      <c r="I6" s="302" t="str">
        <f>③職員名簿【年間実績】!BS18</f>
        <v/>
      </c>
      <c r="J6" s="300" t="str">
        <f>③職員名簿【年間実績】!BC18</f>
        <v/>
      </c>
      <c r="K6" s="304"/>
      <c r="L6" s="302" t="str">
        <f>③職員名簿【年間実績】!BT18</f>
        <v/>
      </c>
      <c r="M6" s="300" t="str">
        <f>③職員名簿【年間実績】!BD18</f>
        <v/>
      </c>
      <c r="N6" s="304"/>
      <c r="O6" s="302" t="str">
        <f>③職員名簿【年間実績】!BU18</f>
        <v/>
      </c>
      <c r="P6" s="300" t="str">
        <f>③職員名簿【年間実績】!BE18</f>
        <v/>
      </c>
      <c r="Q6" s="304"/>
      <c r="R6" s="302" t="str">
        <f>③職員名簿【年間実績】!BV18</f>
        <v/>
      </c>
      <c r="S6" s="300" t="str">
        <f>③職員名簿【年間実績】!BF18</f>
        <v/>
      </c>
      <c r="T6" s="304"/>
      <c r="U6" s="302" t="str">
        <f>③職員名簿【年間実績】!BW18</f>
        <v/>
      </c>
      <c r="V6" s="300" t="str">
        <f>③職員名簿【年間実績】!BG18</f>
        <v/>
      </c>
      <c r="W6" s="304"/>
      <c r="X6" s="302" t="str">
        <f>③職員名簿【年間実績】!BX18</f>
        <v/>
      </c>
      <c r="Y6" s="300" t="str">
        <f>③職員名簿【年間実績】!BH18</f>
        <v/>
      </c>
      <c r="Z6" s="304"/>
      <c r="AA6" s="302" t="str">
        <f>③職員名簿【年間実績】!BY18</f>
        <v/>
      </c>
      <c r="AB6" s="300" t="str">
        <f>③職員名簿【年間実績】!BI18</f>
        <v/>
      </c>
      <c r="AC6" s="304"/>
      <c r="AD6" s="302" t="str">
        <f>③職員名簿【年間実績】!BZ18</f>
        <v/>
      </c>
      <c r="AE6" s="300" t="str">
        <f>③職員名簿【年間実績】!BJ18</f>
        <v/>
      </c>
      <c r="AF6" s="304"/>
      <c r="AG6" s="302" t="str">
        <f>③職員名簿【年間実績】!CA18</f>
        <v/>
      </c>
      <c r="AH6" s="300" t="str">
        <f>③職員名簿【年間実績】!BK18</f>
        <v/>
      </c>
      <c r="AI6" s="304"/>
      <c r="AJ6" s="302" t="str">
        <f>③職員名簿【年間実績】!CB18</f>
        <v/>
      </c>
      <c r="AK6" s="300" t="str">
        <f>③職員名簿【年間実績】!BL18</f>
        <v/>
      </c>
      <c r="AL6" s="304"/>
    </row>
    <row r="7" spans="1:40" ht="30" customHeight="1">
      <c r="A7">
        <v>3</v>
      </c>
      <c r="B7" s="123" t="str">
        <f>③職員名簿【年間実績】!BP19</f>
        <v/>
      </c>
      <c r="C7" s="299" t="str">
        <f>③職員名簿【年間実績】!BQ19</f>
        <v/>
      </c>
      <c r="D7" s="300" t="str">
        <f>③職員名簿【年間実績】!BA19</f>
        <v/>
      </c>
      <c r="E7" s="304"/>
      <c r="F7" s="302" t="str">
        <f>③職員名簿【年間実績】!BR19</f>
        <v/>
      </c>
      <c r="G7" s="300" t="str">
        <f>③職員名簿【年間実績】!BB19</f>
        <v/>
      </c>
      <c r="H7" s="304"/>
      <c r="I7" s="302" t="str">
        <f>③職員名簿【年間実績】!BS19</f>
        <v/>
      </c>
      <c r="J7" s="300" t="str">
        <f>③職員名簿【年間実績】!BC19</f>
        <v/>
      </c>
      <c r="K7" s="304"/>
      <c r="L7" s="302" t="str">
        <f>③職員名簿【年間実績】!BT19</f>
        <v/>
      </c>
      <c r="M7" s="300" t="str">
        <f>③職員名簿【年間実績】!BD19</f>
        <v/>
      </c>
      <c r="N7" s="304"/>
      <c r="O7" s="302" t="str">
        <f>③職員名簿【年間実績】!BU19</f>
        <v/>
      </c>
      <c r="P7" s="300" t="str">
        <f>③職員名簿【年間実績】!BE19</f>
        <v/>
      </c>
      <c r="Q7" s="304"/>
      <c r="R7" s="302" t="str">
        <f>③職員名簿【年間実績】!BV19</f>
        <v/>
      </c>
      <c r="S7" s="300" t="str">
        <f>③職員名簿【年間実績】!BF19</f>
        <v/>
      </c>
      <c r="T7" s="304"/>
      <c r="U7" s="302" t="str">
        <f>③職員名簿【年間実績】!BW19</f>
        <v/>
      </c>
      <c r="V7" s="300" t="str">
        <f>③職員名簿【年間実績】!BG19</f>
        <v/>
      </c>
      <c r="W7" s="304"/>
      <c r="X7" s="302" t="str">
        <f>③職員名簿【年間実績】!BX19</f>
        <v/>
      </c>
      <c r="Y7" s="300" t="str">
        <f>③職員名簿【年間実績】!BH19</f>
        <v/>
      </c>
      <c r="Z7" s="304"/>
      <c r="AA7" s="302" t="str">
        <f>③職員名簿【年間実績】!BY19</f>
        <v/>
      </c>
      <c r="AB7" s="300" t="str">
        <f>③職員名簿【年間実績】!BI19</f>
        <v/>
      </c>
      <c r="AC7" s="304"/>
      <c r="AD7" s="302" t="str">
        <f>③職員名簿【年間実績】!BZ19</f>
        <v/>
      </c>
      <c r="AE7" s="300" t="str">
        <f>③職員名簿【年間実績】!BJ19</f>
        <v/>
      </c>
      <c r="AF7" s="304"/>
      <c r="AG7" s="302" t="str">
        <f>③職員名簿【年間実績】!CA19</f>
        <v/>
      </c>
      <c r="AH7" s="300" t="str">
        <f>③職員名簿【年間実績】!BK19</f>
        <v/>
      </c>
      <c r="AI7" s="304"/>
      <c r="AJ7" s="302" t="str">
        <f>③職員名簿【年間実績】!CB19</f>
        <v/>
      </c>
      <c r="AK7" s="300" t="str">
        <f>③職員名簿【年間実績】!BL19</f>
        <v/>
      </c>
      <c r="AL7" s="304"/>
    </row>
    <row r="8" spans="1:40" ht="30" customHeight="1">
      <c r="A8">
        <v>4</v>
      </c>
      <c r="B8" s="123" t="str">
        <f>③職員名簿【年間実績】!BP20</f>
        <v/>
      </c>
      <c r="C8" s="299" t="str">
        <f>③職員名簿【年間実績】!BQ20</f>
        <v/>
      </c>
      <c r="D8" s="300" t="str">
        <f>③職員名簿【年間実績】!BA20</f>
        <v/>
      </c>
      <c r="E8" s="304"/>
      <c r="F8" s="302" t="str">
        <f>③職員名簿【年間実績】!BR20</f>
        <v/>
      </c>
      <c r="G8" s="300" t="str">
        <f>③職員名簿【年間実績】!BB20</f>
        <v/>
      </c>
      <c r="H8" s="304"/>
      <c r="I8" s="302" t="str">
        <f>③職員名簿【年間実績】!BS20</f>
        <v/>
      </c>
      <c r="J8" s="300" t="str">
        <f>③職員名簿【年間実績】!BC20</f>
        <v/>
      </c>
      <c r="K8" s="304"/>
      <c r="L8" s="302" t="str">
        <f>③職員名簿【年間実績】!BT20</f>
        <v/>
      </c>
      <c r="M8" s="300" t="str">
        <f>③職員名簿【年間実績】!BD20</f>
        <v/>
      </c>
      <c r="N8" s="304"/>
      <c r="O8" s="302" t="str">
        <f>③職員名簿【年間実績】!BU20</f>
        <v/>
      </c>
      <c r="P8" s="300" t="str">
        <f>③職員名簿【年間実績】!BE20</f>
        <v/>
      </c>
      <c r="Q8" s="304"/>
      <c r="R8" s="302" t="str">
        <f>③職員名簿【年間実績】!BV20</f>
        <v/>
      </c>
      <c r="S8" s="300" t="str">
        <f>③職員名簿【年間実績】!BF20</f>
        <v/>
      </c>
      <c r="T8" s="304"/>
      <c r="U8" s="302" t="str">
        <f>③職員名簿【年間実績】!BW20</f>
        <v/>
      </c>
      <c r="V8" s="300" t="str">
        <f>③職員名簿【年間実績】!BG20</f>
        <v/>
      </c>
      <c r="W8" s="304"/>
      <c r="X8" s="302" t="str">
        <f>③職員名簿【年間実績】!BX20</f>
        <v/>
      </c>
      <c r="Y8" s="300" t="str">
        <f>③職員名簿【年間実績】!BH20</f>
        <v/>
      </c>
      <c r="Z8" s="304"/>
      <c r="AA8" s="302" t="str">
        <f>③職員名簿【年間実績】!BY20</f>
        <v/>
      </c>
      <c r="AB8" s="300" t="str">
        <f>③職員名簿【年間実績】!BI20</f>
        <v/>
      </c>
      <c r="AC8" s="304"/>
      <c r="AD8" s="302" t="str">
        <f>③職員名簿【年間実績】!BZ20</f>
        <v/>
      </c>
      <c r="AE8" s="300" t="str">
        <f>③職員名簿【年間実績】!BJ20</f>
        <v/>
      </c>
      <c r="AF8" s="304"/>
      <c r="AG8" s="302" t="str">
        <f>③職員名簿【年間実績】!CA20</f>
        <v/>
      </c>
      <c r="AH8" s="300" t="str">
        <f>③職員名簿【年間実績】!BK20</f>
        <v/>
      </c>
      <c r="AI8" s="304"/>
      <c r="AJ8" s="302" t="str">
        <f>③職員名簿【年間実績】!CB20</f>
        <v/>
      </c>
      <c r="AK8" s="300" t="str">
        <f>③職員名簿【年間実績】!BL20</f>
        <v/>
      </c>
      <c r="AL8" s="304"/>
    </row>
    <row r="9" spans="1:40" ht="30" customHeight="1">
      <c r="A9">
        <v>5</v>
      </c>
      <c r="B9" s="123" t="str">
        <f>③職員名簿【年間実績】!BP21</f>
        <v/>
      </c>
      <c r="C9" s="299" t="str">
        <f>③職員名簿【年間実績】!BQ21</f>
        <v/>
      </c>
      <c r="D9" s="300" t="str">
        <f>③職員名簿【年間実績】!BA21</f>
        <v/>
      </c>
      <c r="E9" s="304"/>
      <c r="F9" s="302" t="str">
        <f>③職員名簿【年間実績】!BR21</f>
        <v/>
      </c>
      <c r="G9" s="300" t="str">
        <f>③職員名簿【年間実績】!BB21</f>
        <v/>
      </c>
      <c r="H9" s="304"/>
      <c r="I9" s="302" t="str">
        <f>③職員名簿【年間実績】!BS21</f>
        <v/>
      </c>
      <c r="J9" s="300" t="str">
        <f>③職員名簿【年間実績】!BC21</f>
        <v/>
      </c>
      <c r="K9" s="304"/>
      <c r="L9" s="302" t="str">
        <f>③職員名簿【年間実績】!BT21</f>
        <v/>
      </c>
      <c r="M9" s="300" t="str">
        <f>③職員名簿【年間実績】!BD21</f>
        <v/>
      </c>
      <c r="N9" s="304"/>
      <c r="O9" s="302" t="str">
        <f>③職員名簿【年間実績】!BU21</f>
        <v/>
      </c>
      <c r="P9" s="300" t="str">
        <f>③職員名簿【年間実績】!BE21</f>
        <v/>
      </c>
      <c r="Q9" s="304"/>
      <c r="R9" s="302" t="str">
        <f>③職員名簿【年間実績】!BV21</f>
        <v/>
      </c>
      <c r="S9" s="300" t="str">
        <f>③職員名簿【年間実績】!BF21</f>
        <v/>
      </c>
      <c r="T9" s="304"/>
      <c r="U9" s="302" t="str">
        <f>③職員名簿【年間実績】!BW21</f>
        <v/>
      </c>
      <c r="V9" s="300" t="str">
        <f>③職員名簿【年間実績】!BG21</f>
        <v/>
      </c>
      <c r="W9" s="304"/>
      <c r="X9" s="302" t="str">
        <f>③職員名簿【年間実績】!BX21</f>
        <v/>
      </c>
      <c r="Y9" s="300" t="str">
        <f>③職員名簿【年間実績】!BH21</f>
        <v/>
      </c>
      <c r="Z9" s="304"/>
      <c r="AA9" s="302" t="str">
        <f>③職員名簿【年間実績】!BY21</f>
        <v/>
      </c>
      <c r="AB9" s="300" t="str">
        <f>③職員名簿【年間実績】!BI21</f>
        <v/>
      </c>
      <c r="AC9" s="304"/>
      <c r="AD9" s="302" t="str">
        <f>③職員名簿【年間実績】!BZ21</f>
        <v/>
      </c>
      <c r="AE9" s="300" t="str">
        <f>③職員名簿【年間実績】!BJ21</f>
        <v/>
      </c>
      <c r="AF9" s="304"/>
      <c r="AG9" s="302" t="str">
        <f>③職員名簿【年間実績】!CA21</f>
        <v/>
      </c>
      <c r="AH9" s="300" t="str">
        <f>③職員名簿【年間実績】!BK21</f>
        <v/>
      </c>
      <c r="AI9" s="304"/>
      <c r="AJ9" s="302" t="str">
        <f>③職員名簿【年間実績】!CB21</f>
        <v/>
      </c>
      <c r="AK9" s="300" t="str">
        <f>③職員名簿【年間実績】!BL21</f>
        <v/>
      </c>
      <c r="AL9" s="304"/>
    </row>
    <row r="10" spans="1:40" ht="30" customHeight="1">
      <c r="A10">
        <v>6</v>
      </c>
      <c r="B10" s="123" t="str">
        <f>③職員名簿【年間実績】!BP22</f>
        <v/>
      </c>
      <c r="C10" s="299" t="str">
        <f>③職員名簿【年間実績】!BQ22</f>
        <v/>
      </c>
      <c r="D10" s="300" t="str">
        <f>③職員名簿【年間実績】!BA22</f>
        <v/>
      </c>
      <c r="E10" s="304"/>
      <c r="F10" s="302" t="str">
        <f>③職員名簿【年間実績】!BR22</f>
        <v/>
      </c>
      <c r="G10" s="300" t="str">
        <f>③職員名簿【年間実績】!BB22</f>
        <v/>
      </c>
      <c r="H10" s="304"/>
      <c r="I10" s="302" t="str">
        <f>③職員名簿【年間実績】!BS22</f>
        <v/>
      </c>
      <c r="J10" s="300" t="str">
        <f>③職員名簿【年間実績】!BC22</f>
        <v/>
      </c>
      <c r="K10" s="304"/>
      <c r="L10" s="302" t="str">
        <f>③職員名簿【年間実績】!BT22</f>
        <v/>
      </c>
      <c r="M10" s="300" t="str">
        <f>③職員名簿【年間実績】!BD22</f>
        <v/>
      </c>
      <c r="N10" s="304"/>
      <c r="O10" s="302" t="str">
        <f>③職員名簿【年間実績】!BU22</f>
        <v/>
      </c>
      <c r="P10" s="300" t="str">
        <f>③職員名簿【年間実績】!BE22</f>
        <v/>
      </c>
      <c r="Q10" s="304"/>
      <c r="R10" s="302" t="str">
        <f>③職員名簿【年間実績】!BV22</f>
        <v/>
      </c>
      <c r="S10" s="300" t="str">
        <f>③職員名簿【年間実績】!BF22</f>
        <v/>
      </c>
      <c r="T10" s="304"/>
      <c r="U10" s="302" t="str">
        <f>③職員名簿【年間実績】!BW22</f>
        <v/>
      </c>
      <c r="V10" s="300" t="str">
        <f>③職員名簿【年間実績】!BG22</f>
        <v/>
      </c>
      <c r="W10" s="304"/>
      <c r="X10" s="302" t="str">
        <f>③職員名簿【年間実績】!BX22</f>
        <v/>
      </c>
      <c r="Y10" s="300" t="str">
        <f>③職員名簿【年間実績】!BH22</f>
        <v/>
      </c>
      <c r="Z10" s="304"/>
      <c r="AA10" s="302" t="str">
        <f>③職員名簿【年間実績】!BY22</f>
        <v/>
      </c>
      <c r="AB10" s="300" t="str">
        <f>③職員名簿【年間実績】!BI22</f>
        <v/>
      </c>
      <c r="AC10" s="304"/>
      <c r="AD10" s="302" t="str">
        <f>③職員名簿【年間実績】!BZ22</f>
        <v/>
      </c>
      <c r="AE10" s="300" t="str">
        <f>③職員名簿【年間実績】!BJ22</f>
        <v/>
      </c>
      <c r="AF10" s="304"/>
      <c r="AG10" s="302" t="str">
        <f>③職員名簿【年間実績】!CA22</f>
        <v/>
      </c>
      <c r="AH10" s="300" t="str">
        <f>③職員名簿【年間実績】!BK22</f>
        <v/>
      </c>
      <c r="AI10" s="304"/>
      <c r="AJ10" s="302" t="str">
        <f>③職員名簿【年間実績】!CB22</f>
        <v/>
      </c>
      <c r="AK10" s="300" t="str">
        <f>③職員名簿【年間実績】!BL22</f>
        <v/>
      </c>
      <c r="AL10" s="304"/>
    </row>
    <row r="11" spans="1:40" ht="30" customHeight="1">
      <c r="A11">
        <v>7</v>
      </c>
      <c r="B11" s="123" t="str">
        <f>③職員名簿【年間実績】!BP23</f>
        <v/>
      </c>
      <c r="C11" s="299" t="str">
        <f>③職員名簿【年間実績】!BQ23</f>
        <v/>
      </c>
      <c r="D11" s="300" t="str">
        <f>③職員名簿【年間実績】!BA23</f>
        <v/>
      </c>
      <c r="E11" s="304"/>
      <c r="F11" s="302" t="str">
        <f>③職員名簿【年間実績】!BR23</f>
        <v/>
      </c>
      <c r="G11" s="300" t="str">
        <f>③職員名簿【年間実績】!BB23</f>
        <v/>
      </c>
      <c r="H11" s="304"/>
      <c r="I11" s="302" t="str">
        <f>③職員名簿【年間実績】!BS23</f>
        <v/>
      </c>
      <c r="J11" s="300" t="str">
        <f>③職員名簿【年間実績】!BC23</f>
        <v/>
      </c>
      <c r="K11" s="304"/>
      <c r="L11" s="302" t="str">
        <f>③職員名簿【年間実績】!BT23</f>
        <v/>
      </c>
      <c r="M11" s="300" t="str">
        <f>③職員名簿【年間実績】!BD23</f>
        <v/>
      </c>
      <c r="N11" s="304"/>
      <c r="O11" s="302" t="str">
        <f>③職員名簿【年間実績】!BU23</f>
        <v/>
      </c>
      <c r="P11" s="300" t="str">
        <f>③職員名簿【年間実績】!BE23</f>
        <v/>
      </c>
      <c r="Q11" s="304"/>
      <c r="R11" s="302" t="str">
        <f>③職員名簿【年間実績】!BV23</f>
        <v/>
      </c>
      <c r="S11" s="300" t="str">
        <f>③職員名簿【年間実績】!BF23</f>
        <v/>
      </c>
      <c r="T11" s="304"/>
      <c r="U11" s="302" t="str">
        <f>③職員名簿【年間実績】!BW23</f>
        <v/>
      </c>
      <c r="V11" s="300" t="str">
        <f>③職員名簿【年間実績】!BG23</f>
        <v/>
      </c>
      <c r="W11" s="304"/>
      <c r="X11" s="302" t="str">
        <f>③職員名簿【年間実績】!BX23</f>
        <v/>
      </c>
      <c r="Y11" s="300" t="str">
        <f>③職員名簿【年間実績】!BH23</f>
        <v/>
      </c>
      <c r="Z11" s="304"/>
      <c r="AA11" s="302" t="str">
        <f>③職員名簿【年間実績】!BY23</f>
        <v/>
      </c>
      <c r="AB11" s="300" t="str">
        <f>③職員名簿【年間実績】!BI23</f>
        <v/>
      </c>
      <c r="AC11" s="304"/>
      <c r="AD11" s="302" t="str">
        <f>③職員名簿【年間実績】!BZ23</f>
        <v/>
      </c>
      <c r="AE11" s="300" t="str">
        <f>③職員名簿【年間実績】!BJ23</f>
        <v/>
      </c>
      <c r="AF11" s="304"/>
      <c r="AG11" s="302" t="str">
        <f>③職員名簿【年間実績】!CA23</f>
        <v/>
      </c>
      <c r="AH11" s="300" t="str">
        <f>③職員名簿【年間実績】!BK23</f>
        <v/>
      </c>
      <c r="AI11" s="304"/>
      <c r="AJ11" s="302" t="str">
        <f>③職員名簿【年間実績】!CB23</f>
        <v/>
      </c>
      <c r="AK11" s="300" t="str">
        <f>③職員名簿【年間実績】!BL23</f>
        <v/>
      </c>
      <c r="AL11" s="304"/>
    </row>
    <row r="12" spans="1:40" ht="30" customHeight="1">
      <c r="A12">
        <v>8</v>
      </c>
      <c r="B12" s="123" t="str">
        <f>③職員名簿【年間実績】!BP24</f>
        <v/>
      </c>
      <c r="C12" s="299" t="str">
        <f>③職員名簿【年間実績】!BQ24</f>
        <v/>
      </c>
      <c r="D12" s="300" t="str">
        <f>③職員名簿【年間実績】!BA24</f>
        <v/>
      </c>
      <c r="E12" s="304"/>
      <c r="F12" s="302" t="str">
        <f>③職員名簿【年間実績】!BR24</f>
        <v/>
      </c>
      <c r="G12" s="300" t="str">
        <f>③職員名簿【年間実績】!BB24</f>
        <v/>
      </c>
      <c r="H12" s="304"/>
      <c r="I12" s="302" t="str">
        <f>③職員名簿【年間実績】!BS24</f>
        <v/>
      </c>
      <c r="J12" s="300" t="str">
        <f>③職員名簿【年間実績】!BC24</f>
        <v/>
      </c>
      <c r="K12" s="304"/>
      <c r="L12" s="302" t="str">
        <f>③職員名簿【年間実績】!BT24</f>
        <v/>
      </c>
      <c r="M12" s="300" t="str">
        <f>③職員名簿【年間実績】!BD24</f>
        <v/>
      </c>
      <c r="N12" s="304"/>
      <c r="O12" s="302" t="str">
        <f>③職員名簿【年間実績】!BU24</f>
        <v/>
      </c>
      <c r="P12" s="300" t="str">
        <f>③職員名簿【年間実績】!BE24</f>
        <v/>
      </c>
      <c r="Q12" s="304"/>
      <c r="R12" s="302" t="str">
        <f>③職員名簿【年間実績】!BV24</f>
        <v/>
      </c>
      <c r="S12" s="300" t="str">
        <f>③職員名簿【年間実績】!BF24</f>
        <v/>
      </c>
      <c r="T12" s="304"/>
      <c r="U12" s="302" t="str">
        <f>③職員名簿【年間実績】!BW24</f>
        <v/>
      </c>
      <c r="V12" s="300" t="str">
        <f>③職員名簿【年間実績】!BG24</f>
        <v/>
      </c>
      <c r="W12" s="304"/>
      <c r="X12" s="302" t="str">
        <f>③職員名簿【年間実績】!BX24</f>
        <v/>
      </c>
      <c r="Y12" s="300" t="str">
        <f>③職員名簿【年間実績】!BH24</f>
        <v/>
      </c>
      <c r="Z12" s="304"/>
      <c r="AA12" s="302" t="str">
        <f>③職員名簿【年間実績】!BY24</f>
        <v/>
      </c>
      <c r="AB12" s="300" t="str">
        <f>③職員名簿【年間実績】!BI24</f>
        <v/>
      </c>
      <c r="AC12" s="304"/>
      <c r="AD12" s="302" t="str">
        <f>③職員名簿【年間実績】!BZ24</f>
        <v/>
      </c>
      <c r="AE12" s="300" t="str">
        <f>③職員名簿【年間実績】!BJ24</f>
        <v/>
      </c>
      <c r="AF12" s="304"/>
      <c r="AG12" s="302" t="str">
        <f>③職員名簿【年間実績】!CA24</f>
        <v/>
      </c>
      <c r="AH12" s="300" t="str">
        <f>③職員名簿【年間実績】!BK24</f>
        <v/>
      </c>
      <c r="AI12" s="304"/>
      <c r="AJ12" s="302" t="str">
        <f>③職員名簿【年間実績】!CB24</f>
        <v/>
      </c>
      <c r="AK12" s="300" t="str">
        <f>③職員名簿【年間実績】!BL24</f>
        <v/>
      </c>
      <c r="AL12" s="304"/>
    </row>
    <row r="13" spans="1:40" ht="30" customHeight="1">
      <c r="A13">
        <v>9</v>
      </c>
      <c r="B13" s="123" t="str">
        <f>③職員名簿【年間実績】!BP25</f>
        <v/>
      </c>
      <c r="C13" s="299" t="str">
        <f>③職員名簿【年間実績】!BQ25</f>
        <v/>
      </c>
      <c r="D13" s="300" t="str">
        <f>③職員名簿【年間実績】!BA25</f>
        <v/>
      </c>
      <c r="E13" s="304"/>
      <c r="F13" s="302" t="str">
        <f>③職員名簿【年間実績】!BR25</f>
        <v/>
      </c>
      <c r="G13" s="300" t="str">
        <f>③職員名簿【年間実績】!BB25</f>
        <v/>
      </c>
      <c r="H13" s="304"/>
      <c r="I13" s="302" t="str">
        <f>③職員名簿【年間実績】!BS25</f>
        <v/>
      </c>
      <c r="J13" s="300" t="str">
        <f>③職員名簿【年間実績】!BC25</f>
        <v/>
      </c>
      <c r="K13" s="304"/>
      <c r="L13" s="302" t="str">
        <f>③職員名簿【年間実績】!BT25</f>
        <v/>
      </c>
      <c r="M13" s="300" t="str">
        <f>③職員名簿【年間実績】!BD25</f>
        <v/>
      </c>
      <c r="N13" s="304"/>
      <c r="O13" s="302" t="str">
        <f>③職員名簿【年間実績】!BU25</f>
        <v/>
      </c>
      <c r="P13" s="300" t="str">
        <f>③職員名簿【年間実績】!BE25</f>
        <v/>
      </c>
      <c r="Q13" s="304"/>
      <c r="R13" s="302" t="str">
        <f>③職員名簿【年間実績】!BV25</f>
        <v/>
      </c>
      <c r="S13" s="300" t="str">
        <f>③職員名簿【年間実績】!BF25</f>
        <v/>
      </c>
      <c r="T13" s="304"/>
      <c r="U13" s="302" t="str">
        <f>③職員名簿【年間実績】!BW25</f>
        <v/>
      </c>
      <c r="V13" s="300" t="str">
        <f>③職員名簿【年間実績】!BG25</f>
        <v/>
      </c>
      <c r="W13" s="304"/>
      <c r="X13" s="302" t="str">
        <f>③職員名簿【年間実績】!BX25</f>
        <v/>
      </c>
      <c r="Y13" s="300" t="str">
        <f>③職員名簿【年間実績】!BH25</f>
        <v/>
      </c>
      <c r="Z13" s="304"/>
      <c r="AA13" s="302" t="str">
        <f>③職員名簿【年間実績】!BY25</f>
        <v/>
      </c>
      <c r="AB13" s="300" t="str">
        <f>③職員名簿【年間実績】!BI25</f>
        <v/>
      </c>
      <c r="AC13" s="304"/>
      <c r="AD13" s="302" t="str">
        <f>③職員名簿【年間実績】!BZ25</f>
        <v/>
      </c>
      <c r="AE13" s="300" t="str">
        <f>③職員名簿【年間実績】!BJ25</f>
        <v/>
      </c>
      <c r="AF13" s="304"/>
      <c r="AG13" s="302" t="str">
        <f>③職員名簿【年間実績】!CA25</f>
        <v/>
      </c>
      <c r="AH13" s="300" t="str">
        <f>③職員名簿【年間実績】!BK25</f>
        <v/>
      </c>
      <c r="AI13" s="304"/>
      <c r="AJ13" s="302" t="str">
        <f>③職員名簿【年間実績】!CB25</f>
        <v/>
      </c>
      <c r="AK13" s="300" t="str">
        <f>③職員名簿【年間実績】!BL25</f>
        <v/>
      </c>
      <c r="AL13" s="304"/>
    </row>
    <row r="14" spans="1:40" ht="30" customHeight="1">
      <c r="A14">
        <v>10</v>
      </c>
      <c r="B14" s="123" t="str">
        <f>③職員名簿【年間実績】!BP26</f>
        <v/>
      </c>
      <c r="C14" s="299" t="str">
        <f>③職員名簿【年間実績】!BQ26</f>
        <v/>
      </c>
      <c r="D14" s="300" t="str">
        <f>③職員名簿【年間実績】!BA26</f>
        <v/>
      </c>
      <c r="E14" s="304"/>
      <c r="F14" s="302" t="str">
        <f>③職員名簿【年間実績】!BR26</f>
        <v/>
      </c>
      <c r="G14" s="300" t="str">
        <f>③職員名簿【年間実績】!BB26</f>
        <v/>
      </c>
      <c r="H14" s="304"/>
      <c r="I14" s="302" t="str">
        <f>③職員名簿【年間実績】!BS26</f>
        <v/>
      </c>
      <c r="J14" s="300" t="str">
        <f>③職員名簿【年間実績】!BC26</f>
        <v/>
      </c>
      <c r="K14" s="304"/>
      <c r="L14" s="302" t="str">
        <f>③職員名簿【年間実績】!BT26</f>
        <v/>
      </c>
      <c r="M14" s="300" t="str">
        <f>③職員名簿【年間実績】!BD26</f>
        <v/>
      </c>
      <c r="N14" s="304"/>
      <c r="O14" s="302" t="str">
        <f>③職員名簿【年間実績】!BU26</f>
        <v/>
      </c>
      <c r="P14" s="300" t="str">
        <f>③職員名簿【年間実績】!BE26</f>
        <v/>
      </c>
      <c r="Q14" s="304"/>
      <c r="R14" s="302" t="str">
        <f>③職員名簿【年間実績】!BV26</f>
        <v/>
      </c>
      <c r="S14" s="300" t="str">
        <f>③職員名簿【年間実績】!BF26</f>
        <v/>
      </c>
      <c r="T14" s="304"/>
      <c r="U14" s="302" t="str">
        <f>③職員名簿【年間実績】!BW26</f>
        <v/>
      </c>
      <c r="V14" s="300" t="str">
        <f>③職員名簿【年間実績】!BG26</f>
        <v/>
      </c>
      <c r="W14" s="304"/>
      <c r="X14" s="302" t="str">
        <f>③職員名簿【年間実績】!BX26</f>
        <v/>
      </c>
      <c r="Y14" s="300" t="str">
        <f>③職員名簿【年間実績】!BH26</f>
        <v/>
      </c>
      <c r="Z14" s="304"/>
      <c r="AA14" s="302" t="str">
        <f>③職員名簿【年間実績】!BY26</f>
        <v/>
      </c>
      <c r="AB14" s="300" t="str">
        <f>③職員名簿【年間実績】!BI26</f>
        <v/>
      </c>
      <c r="AC14" s="304"/>
      <c r="AD14" s="302" t="str">
        <f>③職員名簿【年間実績】!BZ26</f>
        <v/>
      </c>
      <c r="AE14" s="300" t="str">
        <f>③職員名簿【年間実績】!BJ26</f>
        <v/>
      </c>
      <c r="AF14" s="304"/>
      <c r="AG14" s="302" t="str">
        <f>③職員名簿【年間実績】!CA26</f>
        <v/>
      </c>
      <c r="AH14" s="300" t="str">
        <f>③職員名簿【年間実績】!BK26</f>
        <v/>
      </c>
      <c r="AI14" s="304"/>
      <c r="AJ14" s="302" t="str">
        <f>③職員名簿【年間実績】!CB26</f>
        <v/>
      </c>
      <c r="AK14" s="300" t="str">
        <f>③職員名簿【年間実績】!BL26</f>
        <v/>
      </c>
      <c r="AL14" s="304"/>
    </row>
    <row r="15" spans="1:40" ht="30" customHeight="1">
      <c r="A15">
        <v>11</v>
      </c>
      <c r="B15" s="123" t="str">
        <f>③職員名簿【年間実績】!BP27</f>
        <v/>
      </c>
      <c r="C15" s="299" t="str">
        <f>③職員名簿【年間実績】!BQ27</f>
        <v/>
      </c>
      <c r="D15" s="300" t="str">
        <f>③職員名簿【年間実績】!BA27</f>
        <v/>
      </c>
      <c r="E15" s="304"/>
      <c r="F15" s="302" t="str">
        <f>③職員名簿【年間実績】!BR27</f>
        <v/>
      </c>
      <c r="G15" s="300" t="str">
        <f>③職員名簿【年間実績】!BB27</f>
        <v/>
      </c>
      <c r="H15" s="304"/>
      <c r="I15" s="302" t="str">
        <f>③職員名簿【年間実績】!BS27</f>
        <v/>
      </c>
      <c r="J15" s="300" t="str">
        <f>③職員名簿【年間実績】!BC27</f>
        <v/>
      </c>
      <c r="K15" s="304"/>
      <c r="L15" s="302" t="str">
        <f>③職員名簿【年間実績】!BT27</f>
        <v/>
      </c>
      <c r="M15" s="300" t="str">
        <f>③職員名簿【年間実績】!BD27</f>
        <v/>
      </c>
      <c r="N15" s="304"/>
      <c r="O15" s="302" t="str">
        <f>③職員名簿【年間実績】!BU27</f>
        <v/>
      </c>
      <c r="P15" s="300" t="str">
        <f>③職員名簿【年間実績】!BE27</f>
        <v/>
      </c>
      <c r="Q15" s="304"/>
      <c r="R15" s="302" t="str">
        <f>③職員名簿【年間実績】!BV27</f>
        <v/>
      </c>
      <c r="S15" s="300" t="str">
        <f>③職員名簿【年間実績】!BF27</f>
        <v/>
      </c>
      <c r="T15" s="304"/>
      <c r="U15" s="302" t="str">
        <f>③職員名簿【年間実績】!BW27</f>
        <v/>
      </c>
      <c r="V15" s="300" t="str">
        <f>③職員名簿【年間実績】!BG27</f>
        <v/>
      </c>
      <c r="W15" s="304"/>
      <c r="X15" s="302" t="str">
        <f>③職員名簿【年間実績】!BX27</f>
        <v/>
      </c>
      <c r="Y15" s="300" t="str">
        <f>③職員名簿【年間実績】!BH27</f>
        <v/>
      </c>
      <c r="Z15" s="304"/>
      <c r="AA15" s="302" t="str">
        <f>③職員名簿【年間実績】!BY27</f>
        <v/>
      </c>
      <c r="AB15" s="300" t="str">
        <f>③職員名簿【年間実績】!BI27</f>
        <v/>
      </c>
      <c r="AC15" s="304"/>
      <c r="AD15" s="302" t="str">
        <f>③職員名簿【年間実績】!BZ27</f>
        <v/>
      </c>
      <c r="AE15" s="300" t="str">
        <f>③職員名簿【年間実績】!BJ27</f>
        <v/>
      </c>
      <c r="AF15" s="304"/>
      <c r="AG15" s="302" t="str">
        <f>③職員名簿【年間実績】!CA27</f>
        <v/>
      </c>
      <c r="AH15" s="300" t="str">
        <f>③職員名簿【年間実績】!BK27</f>
        <v/>
      </c>
      <c r="AI15" s="304"/>
      <c r="AJ15" s="302" t="str">
        <f>③職員名簿【年間実績】!CB27</f>
        <v/>
      </c>
      <c r="AK15" s="300" t="str">
        <f>③職員名簿【年間実績】!BL27</f>
        <v/>
      </c>
      <c r="AL15" s="304"/>
    </row>
    <row r="16" spans="1:40" ht="30" customHeight="1">
      <c r="A16">
        <v>12</v>
      </c>
      <c r="B16" s="123" t="str">
        <f>③職員名簿【年間実績】!BP28</f>
        <v/>
      </c>
      <c r="C16" s="299" t="str">
        <f>③職員名簿【年間実績】!BQ28</f>
        <v/>
      </c>
      <c r="D16" s="300" t="str">
        <f>③職員名簿【年間実績】!BA28</f>
        <v/>
      </c>
      <c r="E16" s="304"/>
      <c r="F16" s="302" t="str">
        <f>③職員名簿【年間実績】!BR28</f>
        <v/>
      </c>
      <c r="G16" s="300" t="str">
        <f>③職員名簿【年間実績】!BB28</f>
        <v/>
      </c>
      <c r="H16" s="304"/>
      <c r="I16" s="302" t="str">
        <f>③職員名簿【年間実績】!BS28</f>
        <v/>
      </c>
      <c r="J16" s="300" t="str">
        <f>③職員名簿【年間実績】!BC28</f>
        <v/>
      </c>
      <c r="K16" s="304"/>
      <c r="L16" s="302" t="str">
        <f>③職員名簿【年間実績】!BT28</f>
        <v/>
      </c>
      <c r="M16" s="300" t="str">
        <f>③職員名簿【年間実績】!BD28</f>
        <v/>
      </c>
      <c r="N16" s="304"/>
      <c r="O16" s="302" t="str">
        <f>③職員名簿【年間実績】!BU28</f>
        <v/>
      </c>
      <c r="P16" s="300" t="str">
        <f>③職員名簿【年間実績】!BE28</f>
        <v/>
      </c>
      <c r="Q16" s="304"/>
      <c r="R16" s="302" t="str">
        <f>③職員名簿【年間実績】!BV28</f>
        <v/>
      </c>
      <c r="S16" s="300" t="str">
        <f>③職員名簿【年間実績】!BF28</f>
        <v/>
      </c>
      <c r="T16" s="304"/>
      <c r="U16" s="302" t="str">
        <f>③職員名簿【年間実績】!BW28</f>
        <v/>
      </c>
      <c r="V16" s="300" t="str">
        <f>③職員名簿【年間実績】!BG28</f>
        <v/>
      </c>
      <c r="W16" s="304"/>
      <c r="X16" s="302" t="str">
        <f>③職員名簿【年間実績】!BX28</f>
        <v/>
      </c>
      <c r="Y16" s="300" t="str">
        <f>③職員名簿【年間実績】!BH28</f>
        <v/>
      </c>
      <c r="Z16" s="304"/>
      <c r="AA16" s="302" t="str">
        <f>③職員名簿【年間実績】!BY28</f>
        <v/>
      </c>
      <c r="AB16" s="300" t="str">
        <f>③職員名簿【年間実績】!BI28</f>
        <v/>
      </c>
      <c r="AC16" s="304"/>
      <c r="AD16" s="302" t="str">
        <f>③職員名簿【年間実績】!BZ28</f>
        <v/>
      </c>
      <c r="AE16" s="300" t="str">
        <f>③職員名簿【年間実績】!BJ28</f>
        <v/>
      </c>
      <c r="AF16" s="304"/>
      <c r="AG16" s="302" t="str">
        <f>③職員名簿【年間実績】!CA28</f>
        <v/>
      </c>
      <c r="AH16" s="300" t="str">
        <f>③職員名簿【年間実績】!BK28</f>
        <v/>
      </c>
      <c r="AI16" s="304"/>
      <c r="AJ16" s="302" t="str">
        <f>③職員名簿【年間実績】!CB28</f>
        <v/>
      </c>
      <c r="AK16" s="300" t="str">
        <f>③職員名簿【年間実績】!BL28</f>
        <v/>
      </c>
      <c r="AL16" s="304"/>
    </row>
    <row r="17" spans="1:38" ht="30" customHeight="1">
      <c r="A17">
        <v>13</v>
      </c>
      <c r="B17" s="123" t="str">
        <f>③職員名簿【年間実績】!BP29</f>
        <v/>
      </c>
      <c r="C17" s="299" t="str">
        <f>③職員名簿【年間実績】!BQ29</f>
        <v/>
      </c>
      <c r="D17" s="300" t="str">
        <f>③職員名簿【年間実績】!BA29</f>
        <v/>
      </c>
      <c r="E17" s="304"/>
      <c r="F17" s="302" t="str">
        <f>③職員名簿【年間実績】!BR29</f>
        <v/>
      </c>
      <c r="G17" s="300" t="str">
        <f>③職員名簿【年間実績】!BB29</f>
        <v/>
      </c>
      <c r="H17" s="304"/>
      <c r="I17" s="302" t="str">
        <f>③職員名簿【年間実績】!BS29</f>
        <v/>
      </c>
      <c r="J17" s="300" t="str">
        <f>③職員名簿【年間実績】!BC29</f>
        <v/>
      </c>
      <c r="K17" s="304"/>
      <c r="L17" s="302" t="str">
        <f>③職員名簿【年間実績】!BT29</f>
        <v/>
      </c>
      <c r="M17" s="300" t="str">
        <f>③職員名簿【年間実績】!BD29</f>
        <v/>
      </c>
      <c r="N17" s="304"/>
      <c r="O17" s="302" t="str">
        <f>③職員名簿【年間実績】!BU29</f>
        <v/>
      </c>
      <c r="P17" s="300" t="str">
        <f>③職員名簿【年間実績】!BE29</f>
        <v/>
      </c>
      <c r="Q17" s="304"/>
      <c r="R17" s="302" t="str">
        <f>③職員名簿【年間実績】!BV29</f>
        <v/>
      </c>
      <c r="S17" s="300" t="str">
        <f>③職員名簿【年間実績】!BF29</f>
        <v/>
      </c>
      <c r="T17" s="304"/>
      <c r="U17" s="302" t="str">
        <f>③職員名簿【年間実績】!BW29</f>
        <v/>
      </c>
      <c r="V17" s="300" t="str">
        <f>③職員名簿【年間実績】!BG29</f>
        <v/>
      </c>
      <c r="W17" s="304"/>
      <c r="X17" s="302" t="str">
        <f>③職員名簿【年間実績】!BX29</f>
        <v/>
      </c>
      <c r="Y17" s="300" t="str">
        <f>③職員名簿【年間実績】!BH29</f>
        <v/>
      </c>
      <c r="Z17" s="304"/>
      <c r="AA17" s="302" t="str">
        <f>③職員名簿【年間実績】!BY29</f>
        <v/>
      </c>
      <c r="AB17" s="300" t="str">
        <f>③職員名簿【年間実績】!BI29</f>
        <v/>
      </c>
      <c r="AC17" s="304"/>
      <c r="AD17" s="302" t="str">
        <f>③職員名簿【年間実績】!BZ29</f>
        <v/>
      </c>
      <c r="AE17" s="300" t="str">
        <f>③職員名簿【年間実績】!BJ29</f>
        <v/>
      </c>
      <c r="AF17" s="304"/>
      <c r="AG17" s="302" t="str">
        <f>③職員名簿【年間実績】!CA29</f>
        <v/>
      </c>
      <c r="AH17" s="300" t="str">
        <f>③職員名簿【年間実績】!BK29</f>
        <v/>
      </c>
      <c r="AI17" s="304"/>
      <c r="AJ17" s="302" t="str">
        <f>③職員名簿【年間実績】!CB29</f>
        <v/>
      </c>
      <c r="AK17" s="300" t="str">
        <f>③職員名簿【年間実績】!BL29</f>
        <v/>
      </c>
      <c r="AL17" s="304"/>
    </row>
    <row r="18" spans="1:38" ht="30" customHeight="1">
      <c r="A18">
        <v>14</v>
      </c>
      <c r="B18" s="123" t="str">
        <f>③職員名簿【年間実績】!BP30</f>
        <v/>
      </c>
      <c r="C18" s="299" t="str">
        <f>③職員名簿【年間実績】!BQ30</f>
        <v/>
      </c>
      <c r="D18" s="300" t="str">
        <f>③職員名簿【年間実績】!BA30</f>
        <v/>
      </c>
      <c r="E18" s="304"/>
      <c r="F18" s="302" t="str">
        <f>③職員名簿【年間実績】!BR30</f>
        <v/>
      </c>
      <c r="G18" s="300" t="str">
        <f>③職員名簿【年間実績】!BB30</f>
        <v/>
      </c>
      <c r="H18" s="304"/>
      <c r="I18" s="302" t="str">
        <f>③職員名簿【年間実績】!BS30</f>
        <v/>
      </c>
      <c r="J18" s="300" t="str">
        <f>③職員名簿【年間実績】!BC30</f>
        <v/>
      </c>
      <c r="K18" s="304"/>
      <c r="L18" s="302" t="str">
        <f>③職員名簿【年間実績】!BT30</f>
        <v/>
      </c>
      <c r="M18" s="300" t="str">
        <f>③職員名簿【年間実績】!BD30</f>
        <v/>
      </c>
      <c r="N18" s="304"/>
      <c r="O18" s="302" t="str">
        <f>③職員名簿【年間実績】!BU30</f>
        <v/>
      </c>
      <c r="P18" s="300" t="str">
        <f>③職員名簿【年間実績】!BE30</f>
        <v/>
      </c>
      <c r="Q18" s="304"/>
      <c r="R18" s="302" t="str">
        <f>③職員名簿【年間実績】!BV30</f>
        <v/>
      </c>
      <c r="S18" s="300" t="str">
        <f>③職員名簿【年間実績】!BF30</f>
        <v/>
      </c>
      <c r="T18" s="304"/>
      <c r="U18" s="302" t="str">
        <f>③職員名簿【年間実績】!BW30</f>
        <v/>
      </c>
      <c r="V18" s="300" t="str">
        <f>③職員名簿【年間実績】!BG30</f>
        <v/>
      </c>
      <c r="W18" s="304"/>
      <c r="X18" s="302" t="str">
        <f>③職員名簿【年間実績】!BX30</f>
        <v/>
      </c>
      <c r="Y18" s="300" t="str">
        <f>③職員名簿【年間実績】!BH30</f>
        <v/>
      </c>
      <c r="Z18" s="304"/>
      <c r="AA18" s="302" t="str">
        <f>③職員名簿【年間実績】!BY30</f>
        <v/>
      </c>
      <c r="AB18" s="300" t="str">
        <f>③職員名簿【年間実績】!BI30</f>
        <v/>
      </c>
      <c r="AC18" s="304"/>
      <c r="AD18" s="302" t="str">
        <f>③職員名簿【年間実績】!BZ30</f>
        <v/>
      </c>
      <c r="AE18" s="300" t="str">
        <f>③職員名簿【年間実績】!BJ30</f>
        <v/>
      </c>
      <c r="AF18" s="304"/>
      <c r="AG18" s="302" t="str">
        <f>③職員名簿【年間実績】!CA30</f>
        <v/>
      </c>
      <c r="AH18" s="300" t="str">
        <f>③職員名簿【年間実績】!BK30</f>
        <v/>
      </c>
      <c r="AI18" s="304"/>
      <c r="AJ18" s="302" t="str">
        <f>③職員名簿【年間実績】!CB30</f>
        <v/>
      </c>
      <c r="AK18" s="300" t="str">
        <f>③職員名簿【年間実績】!BL30</f>
        <v/>
      </c>
      <c r="AL18" s="304"/>
    </row>
    <row r="19" spans="1:38" ht="30" customHeight="1">
      <c r="A19">
        <v>15</v>
      </c>
      <c r="B19" s="123" t="str">
        <f>③職員名簿【年間実績】!BP31</f>
        <v/>
      </c>
      <c r="C19" s="299" t="str">
        <f>③職員名簿【年間実績】!BQ31</f>
        <v/>
      </c>
      <c r="D19" s="300" t="str">
        <f>③職員名簿【年間実績】!BA31</f>
        <v/>
      </c>
      <c r="E19" s="304"/>
      <c r="F19" s="302" t="str">
        <f>③職員名簿【年間実績】!BR31</f>
        <v/>
      </c>
      <c r="G19" s="300" t="str">
        <f>③職員名簿【年間実績】!BB31</f>
        <v/>
      </c>
      <c r="H19" s="304"/>
      <c r="I19" s="302" t="str">
        <f>③職員名簿【年間実績】!BS31</f>
        <v/>
      </c>
      <c r="J19" s="300" t="str">
        <f>③職員名簿【年間実績】!BC31</f>
        <v/>
      </c>
      <c r="K19" s="304"/>
      <c r="L19" s="302" t="str">
        <f>③職員名簿【年間実績】!BT31</f>
        <v/>
      </c>
      <c r="M19" s="300" t="str">
        <f>③職員名簿【年間実績】!BD31</f>
        <v/>
      </c>
      <c r="N19" s="304"/>
      <c r="O19" s="302" t="str">
        <f>③職員名簿【年間実績】!BU31</f>
        <v/>
      </c>
      <c r="P19" s="300" t="str">
        <f>③職員名簿【年間実績】!BE31</f>
        <v/>
      </c>
      <c r="Q19" s="304"/>
      <c r="R19" s="302" t="str">
        <f>③職員名簿【年間実績】!BV31</f>
        <v/>
      </c>
      <c r="S19" s="300" t="str">
        <f>③職員名簿【年間実績】!BF31</f>
        <v/>
      </c>
      <c r="T19" s="304"/>
      <c r="U19" s="302" t="str">
        <f>③職員名簿【年間実績】!BW31</f>
        <v/>
      </c>
      <c r="V19" s="300" t="str">
        <f>③職員名簿【年間実績】!BG31</f>
        <v/>
      </c>
      <c r="W19" s="304"/>
      <c r="X19" s="302" t="str">
        <f>③職員名簿【年間実績】!BX31</f>
        <v/>
      </c>
      <c r="Y19" s="300" t="str">
        <f>③職員名簿【年間実績】!BH31</f>
        <v/>
      </c>
      <c r="Z19" s="304"/>
      <c r="AA19" s="302" t="str">
        <f>③職員名簿【年間実績】!BY31</f>
        <v/>
      </c>
      <c r="AB19" s="300" t="str">
        <f>③職員名簿【年間実績】!BI31</f>
        <v/>
      </c>
      <c r="AC19" s="304"/>
      <c r="AD19" s="302" t="str">
        <f>③職員名簿【年間実績】!BZ31</f>
        <v/>
      </c>
      <c r="AE19" s="300" t="str">
        <f>③職員名簿【年間実績】!BJ31</f>
        <v/>
      </c>
      <c r="AF19" s="304"/>
      <c r="AG19" s="302" t="str">
        <f>③職員名簿【年間実績】!CA31</f>
        <v/>
      </c>
      <c r="AH19" s="300" t="str">
        <f>③職員名簿【年間実績】!BK31</f>
        <v/>
      </c>
      <c r="AI19" s="304"/>
      <c r="AJ19" s="302" t="str">
        <f>③職員名簿【年間実績】!CB31</f>
        <v/>
      </c>
      <c r="AK19" s="300" t="str">
        <f>③職員名簿【年間実績】!BL31</f>
        <v/>
      </c>
      <c r="AL19" s="304"/>
    </row>
    <row r="20" spans="1:38" ht="30" customHeight="1">
      <c r="A20">
        <v>16</v>
      </c>
      <c r="B20" s="123" t="str">
        <f>③職員名簿【年間実績】!BP32</f>
        <v/>
      </c>
      <c r="C20" s="299" t="str">
        <f>③職員名簿【年間実績】!BQ32</f>
        <v/>
      </c>
      <c r="D20" s="300" t="str">
        <f>③職員名簿【年間実績】!BA32</f>
        <v/>
      </c>
      <c r="E20" s="304"/>
      <c r="F20" s="302" t="str">
        <f>③職員名簿【年間実績】!BR32</f>
        <v/>
      </c>
      <c r="G20" s="300" t="str">
        <f>③職員名簿【年間実績】!BB32</f>
        <v/>
      </c>
      <c r="H20" s="304"/>
      <c r="I20" s="302" t="str">
        <f>③職員名簿【年間実績】!BS32</f>
        <v/>
      </c>
      <c r="J20" s="300" t="str">
        <f>③職員名簿【年間実績】!BC32</f>
        <v/>
      </c>
      <c r="K20" s="304"/>
      <c r="L20" s="302" t="str">
        <f>③職員名簿【年間実績】!BT32</f>
        <v/>
      </c>
      <c r="M20" s="300" t="str">
        <f>③職員名簿【年間実績】!BD32</f>
        <v/>
      </c>
      <c r="N20" s="304"/>
      <c r="O20" s="302" t="str">
        <f>③職員名簿【年間実績】!BU32</f>
        <v/>
      </c>
      <c r="P20" s="300" t="str">
        <f>③職員名簿【年間実績】!BE32</f>
        <v/>
      </c>
      <c r="Q20" s="304"/>
      <c r="R20" s="302" t="str">
        <f>③職員名簿【年間実績】!BV32</f>
        <v/>
      </c>
      <c r="S20" s="300" t="str">
        <f>③職員名簿【年間実績】!BF32</f>
        <v/>
      </c>
      <c r="T20" s="304"/>
      <c r="U20" s="302" t="str">
        <f>③職員名簿【年間実績】!BW32</f>
        <v/>
      </c>
      <c r="V20" s="300" t="str">
        <f>③職員名簿【年間実績】!BG32</f>
        <v/>
      </c>
      <c r="W20" s="304"/>
      <c r="X20" s="302" t="str">
        <f>③職員名簿【年間実績】!BX32</f>
        <v/>
      </c>
      <c r="Y20" s="300" t="str">
        <f>③職員名簿【年間実績】!BH32</f>
        <v/>
      </c>
      <c r="Z20" s="304"/>
      <c r="AA20" s="302" t="str">
        <f>③職員名簿【年間実績】!BY32</f>
        <v/>
      </c>
      <c r="AB20" s="300" t="str">
        <f>③職員名簿【年間実績】!BI32</f>
        <v/>
      </c>
      <c r="AC20" s="304"/>
      <c r="AD20" s="302" t="str">
        <f>③職員名簿【年間実績】!BZ32</f>
        <v/>
      </c>
      <c r="AE20" s="300" t="str">
        <f>③職員名簿【年間実績】!BJ32</f>
        <v/>
      </c>
      <c r="AF20" s="304"/>
      <c r="AG20" s="302" t="str">
        <f>③職員名簿【年間実績】!CA32</f>
        <v/>
      </c>
      <c r="AH20" s="300" t="str">
        <f>③職員名簿【年間実績】!BK32</f>
        <v/>
      </c>
      <c r="AI20" s="304"/>
      <c r="AJ20" s="302" t="str">
        <f>③職員名簿【年間実績】!CB32</f>
        <v/>
      </c>
      <c r="AK20" s="300" t="str">
        <f>③職員名簿【年間実績】!BL32</f>
        <v/>
      </c>
      <c r="AL20" s="304"/>
    </row>
    <row r="21" spans="1:38" ht="30" customHeight="1">
      <c r="A21">
        <v>17</v>
      </c>
      <c r="B21" s="123" t="str">
        <f>③職員名簿【年間実績】!BP33</f>
        <v/>
      </c>
      <c r="C21" s="299" t="str">
        <f>③職員名簿【年間実績】!BQ33</f>
        <v/>
      </c>
      <c r="D21" s="300" t="str">
        <f>③職員名簿【年間実績】!BA33</f>
        <v/>
      </c>
      <c r="E21" s="304"/>
      <c r="F21" s="302" t="str">
        <f>③職員名簿【年間実績】!BR33</f>
        <v/>
      </c>
      <c r="G21" s="300" t="str">
        <f>③職員名簿【年間実績】!BB33</f>
        <v/>
      </c>
      <c r="H21" s="304"/>
      <c r="I21" s="302" t="str">
        <f>③職員名簿【年間実績】!BS33</f>
        <v/>
      </c>
      <c r="J21" s="300" t="str">
        <f>③職員名簿【年間実績】!BC33</f>
        <v/>
      </c>
      <c r="K21" s="304"/>
      <c r="L21" s="302" t="str">
        <f>③職員名簿【年間実績】!BT33</f>
        <v/>
      </c>
      <c r="M21" s="300" t="str">
        <f>③職員名簿【年間実績】!BD33</f>
        <v/>
      </c>
      <c r="N21" s="304"/>
      <c r="O21" s="302" t="str">
        <f>③職員名簿【年間実績】!BU33</f>
        <v/>
      </c>
      <c r="P21" s="300" t="str">
        <f>③職員名簿【年間実績】!BE33</f>
        <v/>
      </c>
      <c r="Q21" s="304"/>
      <c r="R21" s="302" t="str">
        <f>③職員名簿【年間実績】!BV33</f>
        <v/>
      </c>
      <c r="S21" s="300" t="str">
        <f>③職員名簿【年間実績】!BF33</f>
        <v/>
      </c>
      <c r="T21" s="304"/>
      <c r="U21" s="302" t="str">
        <f>③職員名簿【年間実績】!BW33</f>
        <v/>
      </c>
      <c r="V21" s="300" t="str">
        <f>③職員名簿【年間実績】!BG33</f>
        <v/>
      </c>
      <c r="W21" s="304"/>
      <c r="X21" s="302" t="str">
        <f>③職員名簿【年間実績】!BX33</f>
        <v/>
      </c>
      <c r="Y21" s="300" t="str">
        <f>③職員名簿【年間実績】!BH33</f>
        <v/>
      </c>
      <c r="Z21" s="304"/>
      <c r="AA21" s="302" t="str">
        <f>③職員名簿【年間実績】!BY33</f>
        <v/>
      </c>
      <c r="AB21" s="300" t="str">
        <f>③職員名簿【年間実績】!BI33</f>
        <v/>
      </c>
      <c r="AC21" s="304"/>
      <c r="AD21" s="302" t="str">
        <f>③職員名簿【年間実績】!BZ33</f>
        <v/>
      </c>
      <c r="AE21" s="300" t="str">
        <f>③職員名簿【年間実績】!BJ33</f>
        <v/>
      </c>
      <c r="AF21" s="304"/>
      <c r="AG21" s="302" t="str">
        <f>③職員名簿【年間実績】!CA33</f>
        <v/>
      </c>
      <c r="AH21" s="300" t="str">
        <f>③職員名簿【年間実績】!BK33</f>
        <v/>
      </c>
      <c r="AI21" s="304"/>
      <c r="AJ21" s="302" t="str">
        <f>③職員名簿【年間実績】!CB33</f>
        <v/>
      </c>
      <c r="AK21" s="300" t="str">
        <f>③職員名簿【年間実績】!BL33</f>
        <v/>
      </c>
      <c r="AL21" s="304"/>
    </row>
    <row r="22" spans="1:38" ht="30" customHeight="1">
      <c r="A22">
        <v>18</v>
      </c>
      <c r="B22" s="123" t="str">
        <f>③職員名簿【年間実績】!BP34</f>
        <v/>
      </c>
      <c r="C22" s="299" t="str">
        <f>③職員名簿【年間実績】!BQ34</f>
        <v/>
      </c>
      <c r="D22" s="300" t="str">
        <f>③職員名簿【年間実績】!BA34</f>
        <v/>
      </c>
      <c r="E22" s="304"/>
      <c r="F22" s="302" t="str">
        <f>③職員名簿【年間実績】!BR34</f>
        <v/>
      </c>
      <c r="G22" s="300" t="str">
        <f>③職員名簿【年間実績】!BB34</f>
        <v/>
      </c>
      <c r="H22" s="304"/>
      <c r="I22" s="302" t="str">
        <f>③職員名簿【年間実績】!BS34</f>
        <v/>
      </c>
      <c r="J22" s="300" t="str">
        <f>③職員名簿【年間実績】!BC34</f>
        <v/>
      </c>
      <c r="K22" s="304"/>
      <c r="L22" s="302" t="str">
        <f>③職員名簿【年間実績】!BT34</f>
        <v/>
      </c>
      <c r="M22" s="300" t="str">
        <f>③職員名簿【年間実績】!BD34</f>
        <v/>
      </c>
      <c r="N22" s="304"/>
      <c r="O22" s="302" t="str">
        <f>③職員名簿【年間実績】!BU34</f>
        <v/>
      </c>
      <c r="P22" s="300" t="str">
        <f>③職員名簿【年間実績】!BE34</f>
        <v/>
      </c>
      <c r="Q22" s="304"/>
      <c r="R22" s="302" t="str">
        <f>③職員名簿【年間実績】!BV34</f>
        <v/>
      </c>
      <c r="S22" s="300" t="str">
        <f>③職員名簿【年間実績】!BF34</f>
        <v/>
      </c>
      <c r="T22" s="304"/>
      <c r="U22" s="302" t="str">
        <f>③職員名簿【年間実績】!BW34</f>
        <v/>
      </c>
      <c r="V22" s="300" t="str">
        <f>③職員名簿【年間実績】!BG34</f>
        <v/>
      </c>
      <c r="W22" s="304"/>
      <c r="X22" s="302" t="str">
        <f>③職員名簿【年間実績】!BX34</f>
        <v/>
      </c>
      <c r="Y22" s="300" t="str">
        <f>③職員名簿【年間実績】!BH34</f>
        <v/>
      </c>
      <c r="Z22" s="304"/>
      <c r="AA22" s="302" t="str">
        <f>③職員名簿【年間実績】!BY34</f>
        <v/>
      </c>
      <c r="AB22" s="300" t="str">
        <f>③職員名簿【年間実績】!BI34</f>
        <v/>
      </c>
      <c r="AC22" s="304"/>
      <c r="AD22" s="302" t="str">
        <f>③職員名簿【年間実績】!BZ34</f>
        <v/>
      </c>
      <c r="AE22" s="300" t="str">
        <f>③職員名簿【年間実績】!BJ34</f>
        <v/>
      </c>
      <c r="AF22" s="304"/>
      <c r="AG22" s="302" t="str">
        <f>③職員名簿【年間実績】!CA34</f>
        <v/>
      </c>
      <c r="AH22" s="300" t="str">
        <f>③職員名簿【年間実績】!BK34</f>
        <v/>
      </c>
      <c r="AI22" s="304"/>
      <c r="AJ22" s="302" t="str">
        <f>③職員名簿【年間実績】!CB34</f>
        <v/>
      </c>
      <c r="AK22" s="300" t="str">
        <f>③職員名簿【年間実績】!BL34</f>
        <v/>
      </c>
      <c r="AL22" s="304"/>
    </row>
    <row r="23" spans="1:38" ht="30" customHeight="1">
      <c r="A23">
        <v>19</v>
      </c>
      <c r="B23" s="123" t="str">
        <f>③職員名簿【年間実績】!BP35</f>
        <v/>
      </c>
      <c r="C23" s="299" t="str">
        <f>③職員名簿【年間実績】!BQ35</f>
        <v/>
      </c>
      <c r="D23" s="300" t="str">
        <f>③職員名簿【年間実績】!BA35</f>
        <v/>
      </c>
      <c r="E23" s="304"/>
      <c r="F23" s="302" t="str">
        <f>③職員名簿【年間実績】!BR35</f>
        <v/>
      </c>
      <c r="G23" s="300" t="str">
        <f>③職員名簿【年間実績】!BB35</f>
        <v/>
      </c>
      <c r="H23" s="304"/>
      <c r="I23" s="302" t="str">
        <f>③職員名簿【年間実績】!BS35</f>
        <v/>
      </c>
      <c r="J23" s="300" t="str">
        <f>③職員名簿【年間実績】!BC35</f>
        <v/>
      </c>
      <c r="K23" s="304"/>
      <c r="L23" s="302" t="str">
        <f>③職員名簿【年間実績】!BT35</f>
        <v/>
      </c>
      <c r="M23" s="300" t="str">
        <f>③職員名簿【年間実績】!BD35</f>
        <v/>
      </c>
      <c r="N23" s="304"/>
      <c r="O23" s="302" t="str">
        <f>③職員名簿【年間実績】!BU35</f>
        <v/>
      </c>
      <c r="P23" s="300" t="str">
        <f>③職員名簿【年間実績】!BE35</f>
        <v/>
      </c>
      <c r="Q23" s="304"/>
      <c r="R23" s="302" t="str">
        <f>③職員名簿【年間実績】!BV35</f>
        <v/>
      </c>
      <c r="S23" s="300" t="str">
        <f>③職員名簿【年間実績】!BF35</f>
        <v/>
      </c>
      <c r="T23" s="304"/>
      <c r="U23" s="302" t="str">
        <f>③職員名簿【年間実績】!BW35</f>
        <v/>
      </c>
      <c r="V23" s="300" t="str">
        <f>③職員名簿【年間実績】!BG35</f>
        <v/>
      </c>
      <c r="W23" s="304"/>
      <c r="X23" s="302" t="str">
        <f>③職員名簿【年間実績】!BX35</f>
        <v/>
      </c>
      <c r="Y23" s="300" t="str">
        <f>③職員名簿【年間実績】!BH35</f>
        <v/>
      </c>
      <c r="Z23" s="304"/>
      <c r="AA23" s="302" t="str">
        <f>③職員名簿【年間実績】!BY35</f>
        <v/>
      </c>
      <c r="AB23" s="300" t="str">
        <f>③職員名簿【年間実績】!BI35</f>
        <v/>
      </c>
      <c r="AC23" s="304"/>
      <c r="AD23" s="302" t="str">
        <f>③職員名簿【年間実績】!BZ35</f>
        <v/>
      </c>
      <c r="AE23" s="300" t="str">
        <f>③職員名簿【年間実績】!BJ35</f>
        <v/>
      </c>
      <c r="AF23" s="304"/>
      <c r="AG23" s="302" t="str">
        <f>③職員名簿【年間実績】!CA35</f>
        <v/>
      </c>
      <c r="AH23" s="300" t="str">
        <f>③職員名簿【年間実績】!BK35</f>
        <v/>
      </c>
      <c r="AI23" s="304"/>
      <c r="AJ23" s="302" t="str">
        <f>③職員名簿【年間実績】!CB35</f>
        <v/>
      </c>
      <c r="AK23" s="300" t="str">
        <f>③職員名簿【年間実績】!BL35</f>
        <v/>
      </c>
      <c r="AL23" s="304"/>
    </row>
    <row r="24" spans="1:38" ht="30" customHeight="1">
      <c r="A24">
        <v>20</v>
      </c>
      <c r="B24" s="123" t="str">
        <f>③職員名簿【年間実績】!BP36</f>
        <v/>
      </c>
      <c r="C24" s="299" t="str">
        <f>③職員名簿【年間実績】!BQ36</f>
        <v/>
      </c>
      <c r="D24" s="300" t="str">
        <f>③職員名簿【年間実績】!BA36</f>
        <v/>
      </c>
      <c r="E24" s="304"/>
      <c r="F24" s="302" t="str">
        <f>③職員名簿【年間実績】!BR36</f>
        <v/>
      </c>
      <c r="G24" s="300" t="str">
        <f>③職員名簿【年間実績】!BB36</f>
        <v/>
      </c>
      <c r="H24" s="304"/>
      <c r="I24" s="302" t="str">
        <f>③職員名簿【年間実績】!BS36</f>
        <v/>
      </c>
      <c r="J24" s="300" t="str">
        <f>③職員名簿【年間実績】!BC36</f>
        <v/>
      </c>
      <c r="K24" s="304"/>
      <c r="L24" s="302" t="str">
        <f>③職員名簿【年間実績】!BT36</f>
        <v/>
      </c>
      <c r="M24" s="300" t="str">
        <f>③職員名簿【年間実績】!BD36</f>
        <v/>
      </c>
      <c r="N24" s="304"/>
      <c r="O24" s="302" t="str">
        <f>③職員名簿【年間実績】!BU36</f>
        <v/>
      </c>
      <c r="P24" s="300" t="str">
        <f>③職員名簿【年間実績】!BE36</f>
        <v/>
      </c>
      <c r="Q24" s="304"/>
      <c r="R24" s="302" t="str">
        <f>③職員名簿【年間実績】!BV36</f>
        <v/>
      </c>
      <c r="S24" s="300" t="str">
        <f>③職員名簿【年間実績】!BF36</f>
        <v/>
      </c>
      <c r="T24" s="304"/>
      <c r="U24" s="302" t="str">
        <f>③職員名簿【年間実績】!BW36</f>
        <v/>
      </c>
      <c r="V24" s="300" t="str">
        <f>③職員名簿【年間実績】!BG36</f>
        <v/>
      </c>
      <c r="W24" s="304"/>
      <c r="X24" s="302" t="str">
        <f>③職員名簿【年間実績】!BX36</f>
        <v/>
      </c>
      <c r="Y24" s="300" t="str">
        <f>③職員名簿【年間実績】!BH36</f>
        <v/>
      </c>
      <c r="Z24" s="304"/>
      <c r="AA24" s="302" t="str">
        <f>③職員名簿【年間実績】!BY36</f>
        <v/>
      </c>
      <c r="AB24" s="300" t="str">
        <f>③職員名簿【年間実績】!BI36</f>
        <v/>
      </c>
      <c r="AC24" s="304"/>
      <c r="AD24" s="302" t="str">
        <f>③職員名簿【年間実績】!BZ36</f>
        <v/>
      </c>
      <c r="AE24" s="300" t="str">
        <f>③職員名簿【年間実績】!BJ36</f>
        <v/>
      </c>
      <c r="AF24" s="304"/>
      <c r="AG24" s="302" t="str">
        <f>③職員名簿【年間実績】!CA36</f>
        <v/>
      </c>
      <c r="AH24" s="300" t="str">
        <f>③職員名簿【年間実績】!BK36</f>
        <v/>
      </c>
      <c r="AI24" s="304"/>
      <c r="AJ24" s="302" t="str">
        <f>③職員名簿【年間実績】!CB36</f>
        <v/>
      </c>
      <c r="AK24" s="300" t="str">
        <f>③職員名簿【年間実績】!BL36</f>
        <v/>
      </c>
      <c r="AL24" s="304"/>
    </row>
    <row r="25" spans="1:38" ht="30" customHeight="1">
      <c r="A25">
        <v>21</v>
      </c>
      <c r="B25" s="123" t="str">
        <f>③職員名簿【年間実績】!BP37</f>
        <v/>
      </c>
      <c r="C25" s="299" t="str">
        <f>③職員名簿【年間実績】!BQ37</f>
        <v/>
      </c>
      <c r="D25" s="300" t="str">
        <f>③職員名簿【年間実績】!BA37</f>
        <v/>
      </c>
      <c r="E25" s="304"/>
      <c r="F25" s="302" t="str">
        <f>③職員名簿【年間実績】!BR37</f>
        <v/>
      </c>
      <c r="G25" s="300" t="str">
        <f>③職員名簿【年間実績】!BB37</f>
        <v/>
      </c>
      <c r="H25" s="304"/>
      <c r="I25" s="302" t="str">
        <f>③職員名簿【年間実績】!BS37</f>
        <v/>
      </c>
      <c r="J25" s="300" t="str">
        <f>③職員名簿【年間実績】!BC37</f>
        <v/>
      </c>
      <c r="K25" s="304"/>
      <c r="L25" s="302" t="str">
        <f>③職員名簿【年間実績】!BT37</f>
        <v/>
      </c>
      <c r="M25" s="300" t="str">
        <f>③職員名簿【年間実績】!BD37</f>
        <v/>
      </c>
      <c r="N25" s="304"/>
      <c r="O25" s="302" t="str">
        <f>③職員名簿【年間実績】!BU37</f>
        <v/>
      </c>
      <c r="P25" s="300" t="str">
        <f>③職員名簿【年間実績】!BE37</f>
        <v/>
      </c>
      <c r="Q25" s="304"/>
      <c r="R25" s="302" t="str">
        <f>③職員名簿【年間実績】!BV37</f>
        <v/>
      </c>
      <c r="S25" s="300" t="str">
        <f>③職員名簿【年間実績】!BF37</f>
        <v/>
      </c>
      <c r="T25" s="304"/>
      <c r="U25" s="302" t="str">
        <f>③職員名簿【年間実績】!BW37</f>
        <v/>
      </c>
      <c r="V25" s="300" t="str">
        <f>③職員名簿【年間実績】!BG37</f>
        <v/>
      </c>
      <c r="W25" s="304"/>
      <c r="X25" s="302" t="str">
        <f>③職員名簿【年間実績】!BX37</f>
        <v/>
      </c>
      <c r="Y25" s="300" t="str">
        <f>③職員名簿【年間実績】!BH37</f>
        <v/>
      </c>
      <c r="Z25" s="304"/>
      <c r="AA25" s="302" t="str">
        <f>③職員名簿【年間実績】!BY37</f>
        <v/>
      </c>
      <c r="AB25" s="300" t="str">
        <f>③職員名簿【年間実績】!BI37</f>
        <v/>
      </c>
      <c r="AC25" s="304"/>
      <c r="AD25" s="302" t="str">
        <f>③職員名簿【年間実績】!BZ37</f>
        <v/>
      </c>
      <c r="AE25" s="300" t="str">
        <f>③職員名簿【年間実績】!BJ37</f>
        <v/>
      </c>
      <c r="AF25" s="304"/>
      <c r="AG25" s="302" t="str">
        <f>③職員名簿【年間実績】!CA37</f>
        <v/>
      </c>
      <c r="AH25" s="300" t="str">
        <f>③職員名簿【年間実績】!BK37</f>
        <v/>
      </c>
      <c r="AI25" s="304"/>
      <c r="AJ25" s="302" t="str">
        <f>③職員名簿【年間実績】!CB37</f>
        <v/>
      </c>
      <c r="AK25" s="300" t="str">
        <f>③職員名簿【年間実績】!BL37</f>
        <v/>
      </c>
      <c r="AL25" s="304"/>
    </row>
    <row r="26" spans="1:38" ht="30" customHeight="1">
      <c r="A26">
        <v>22</v>
      </c>
      <c r="B26" s="123" t="str">
        <f>③職員名簿【年間実績】!BP38</f>
        <v/>
      </c>
      <c r="C26" s="299" t="str">
        <f>③職員名簿【年間実績】!BQ38</f>
        <v/>
      </c>
      <c r="D26" s="300" t="str">
        <f>③職員名簿【年間実績】!BA38</f>
        <v/>
      </c>
      <c r="E26" s="304"/>
      <c r="F26" s="302" t="str">
        <f>③職員名簿【年間実績】!BR38</f>
        <v/>
      </c>
      <c r="G26" s="300" t="str">
        <f>③職員名簿【年間実績】!BB38</f>
        <v/>
      </c>
      <c r="H26" s="304"/>
      <c r="I26" s="302" t="str">
        <f>③職員名簿【年間実績】!BS38</f>
        <v/>
      </c>
      <c r="J26" s="300" t="str">
        <f>③職員名簿【年間実績】!BC38</f>
        <v/>
      </c>
      <c r="K26" s="304"/>
      <c r="L26" s="302" t="str">
        <f>③職員名簿【年間実績】!BT38</f>
        <v/>
      </c>
      <c r="M26" s="300" t="str">
        <f>③職員名簿【年間実績】!BD38</f>
        <v/>
      </c>
      <c r="N26" s="304"/>
      <c r="O26" s="302" t="str">
        <f>③職員名簿【年間実績】!BU38</f>
        <v/>
      </c>
      <c r="P26" s="300" t="str">
        <f>③職員名簿【年間実績】!BE38</f>
        <v/>
      </c>
      <c r="Q26" s="304"/>
      <c r="R26" s="302" t="str">
        <f>③職員名簿【年間実績】!BV38</f>
        <v/>
      </c>
      <c r="S26" s="300" t="str">
        <f>③職員名簿【年間実績】!BF38</f>
        <v/>
      </c>
      <c r="T26" s="304"/>
      <c r="U26" s="302" t="str">
        <f>③職員名簿【年間実績】!BW38</f>
        <v/>
      </c>
      <c r="V26" s="300" t="str">
        <f>③職員名簿【年間実績】!BG38</f>
        <v/>
      </c>
      <c r="W26" s="304"/>
      <c r="X26" s="302" t="str">
        <f>③職員名簿【年間実績】!BX38</f>
        <v/>
      </c>
      <c r="Y26" s="300" t="str">
        <f>③職員名簿【年間実績】!BH38</f>
        <v/>
      </c>
      <c r="Z26" s="304"/>
      <c r="AA26" s="302" t="str">
        <f>③職員名簿【年間実績】!BY38</f>
        <v/>
      </c>
      <c r="AB26" s="300" t="str">
        <f>③職員名簿【年間実績】!BI38</f>
        <v/>
      </c>
      <c r="AC26" s="304"/>
      <c r="AD26" s="302" t="str">
        <f>③職員名簿【年間実績】!BZ38</f>
        <v/>
      </c>
      <c r="AE26" s="300" t="str">
        <f>③職員名簿【年間実績】!BJ38</f>
        <v/>
      </c>
      <c r="AF26" s="304"/>
      <c r="AG26" s="302" t="str">
        <f>③職員名簿【年間実績】!CA38</f>
        <v/>
      </c>
      <c r="AH26" s="300" t="str">
        <f>③職員名簿【年間実績】!BK38</f>
        <v/>
      </c>
      <c r="AI26" s="304"/>
      <c r="AJ26" s="302" t="str">
        <f>③職員名簿【年間実績】!CB38</f>
        <v/>
      </c>
      <c r="AK26" s="300" t="str">
        <f>③職員名簿【年間実績】!BL38</f>
        <v/>
      </c>
      <c r="AL26" s="304"/>
    </row>
    <row r="27" spans="1:38" ht="30" customHeight="1">
      <c r="A27">
        <v>23</v>
      </c>
      <c r="B27" s="123" t="str">
        <f>③職員名簿【年間実績】!BP39</f>
        <v/>
      </c>
      <c r="C27" s="299" t="str">
        <f>③職員名簿【年間実績】!BQ39</f>
        <v/>
      </c>
      <c r="D27" s="300" t="str">
        <f>③職員名簿【年間実績】!BA39</f>
        <v/>
      </c>
      <c r="E27" s="304"/>
      <c r="F27" s="302" t="str">
        <f>③職員名簿【年間実績】!BR39</f>
        <v/>
      </c>
      <c r="G27" s="300" t="str">
        <f>③職員名簿【年間実績】!BB39</f>
        <v/>
      </c>
      <c r="H27" s="304"/>
      <c r="I27" s="302" t="str">
        <f>③職員名簿【年間実績】!BS39</f>
        <v/>
      </c>
      <c r="J27" s="300" t="str">
        <f>③職員名簿【年間実績】!BC39</f>
        <v/>
      </c>
      <c r="K27" s="304"/>
      <c r="L27" s="302" t="str">
        <f>③職員名簿【年間実績】!BT39</f>
        <v/>
      </c>
      <c r="M27" s="300" t="str">
        <f>③職員名簿【年間実績】!BD39</f>
        <v/>
      </c>
      <c r="N27" s="304"/>
      <c r="O27" s="302" t="str">
        <f>③職員名簿【年間実績】!BU39</f>
        <v/>
      </c>
      <c r="P27" s="300" t="str">
        <f>③職員名簿【年間実績】!BE39</f>
        <v/>
      </c>
      <c r="Q27" s="304"/>
      <c r="R27" s="302" t="str">
        <f>③職員名簿【年間実績】!BV39</f>
        <v/>
      </c>
      <c r="S27" s="300" t="str">
        <f>③職員名簿【年間実績】!BF39</f>
        <v/>
      </c>
      <c r="T27" s="304"/>
      <c r="U27" s="302" t="str">
        <f>③職員名簿【年間実績】!BW39</f>
        <v/>
      </c>
      <c r="V27" s="300" t="str">
        <f>③職員名簿【年間実績】!BG39</f>
        <v/>
      </c>
      <c r="W27" s="304"/>
      <c r="X27" s="302" t="str">
        <f>③職員名簿【年間実績】!BX39</f>
        <v/>
      </c>
      <c r="Y27" s="300" t="str">
        <f>③職員名簿【年間実績】!BH39</f>
        <v/>
      </c>
      <c r="Z27" s="304"/>
      <c r="AA27" s="302" t="str">
        <f>③職員名簿【年間実績】!BY39</f>
        <v/>
      </c>
      <c r="AB27" s="300" t="str">
        <f>③職員名簿【年間実績】!BI39</f>
        <v/>
      </c>
      <c r="AC27" s="304"/>
      <c r="AD27" s="302" t="str">
        <f>③職員名簿【年間実績】!BZ39</f>
        <v/>
      </c>
      <c r="AE27" s="300" t="str">
        <f>③職員名簿【年間実績】!BJ39</f>
        <v/>
      </c>
      <c r="AF27" s="304"/>
      <c r="AG27" s="302" t="str">
        <f>③職員名簿【年間実績】!CA39</f>
        <v/>
      </c>
      <c r="AH27" s="300" t="str">
        <f>③職員名簿【年間実績】!BK39</f>
        <v/>
      </c>
      <c r="AI27" s="304"/>
      <c r="AJ27" s="302" t="str">
        <f>③職員名簿【年間実績】!CB39</f>
        <v/>
      </c>
      <c r="AK27" s="300" t="str">
        <f>③職員名簿【年間実績】!BL39</f>
        <v/>
      </c>
      <c r="AL27" s="304"/>
    </row>
    <row r="28" spans="1:38" ht="30" customHeight="1">
      <c r="A28">
        <v>24</v>
      </c>
      <c r="B28" s="123" t="str">
        <f>③職員名簿【年間実績】!BP40</f>
        <v/>
      </c>
      <c r="C28" s="299" t="str">
        <f>③職員名簿【年間実績】!BQ40</f>
        <v/>
      </c>
      <c r="D28" s="300" t="str">
        <f>③職員名簿【年間実績】!BA40</f>
        <v/>
      </c>
      <c r="E28" s="304"/>
      <c r="F28" s="302" t="str">
        <f>③職員名簿【年間実績】!BR40</f>
        <v/>
      </c>
      <c r="G28" s="300" t="str">
        <f>③職員名簿【年間実績】!BB40</f>
        <v/>
      </c>
      <c r="H28" s="304"/>
      <c r="I28" s="302" t="str">
        <f>③職員名簿【年間実績】!BS40</f>
        <v/>
      </c>
      <c r="J28" s="300" t="str">
        <f>③職員名簿【年間実績】!BC40</f>
        <v/>
      </c>
      <c r="K28" s="304"/>
      <c r="L28" s="302" t="str">
        <f>③職員名簿【年間実績】!BT40</f>
        <v/>
      </c>
      <c r="M28" s="300" t="str">
        <f>③職員名簿【年間実績】!BD40</f>
        <v/>
      </c>
      <c r="N28" s="304"/>
      <c r="O28" s="302" t="str">
        <f>③職員名簿【年間実績】!BU40</f>
        <v/>
      </c>
      <c r="P28" s="300" t="str">
        <f>③職員名簿【年間実績】!BE40</f>
        <v/>
      </c>
      <c r="Q28" s="304"/>
      <c r="R28" s="302" t="str">
        <f>③職員名簿【年間実績】!BV40</f>
        <v/>
      </c>
      <c r="S28" s="300" t="str">
        <f>③職員名簿【年間実績】!BF40</f>
        <v/>
      </c>
      <c r="T28" s="304"/>
      <c r="U28" s="302" t="str">
        <f>③職員名簿【年間実績】!BW40</f>
        <v/>
      </c>
      <c r="V28" s="300" t="str">
        <f>③職員名簿【年間実績】!BG40</f>
        <v/>
      </c>
      <c r="W28" s="304"/>
      <c r="X28" s="302" t="str">
        <f>③職員名簿【年間実績】!BX40</f>
        <v/>
      </c>
      <c r="Y28" s="300" t="str">
        <f>③職員名簿【年間実績】!BH40</f>
        <v/>
      </c>
      <c r="Z28" s="304"/>
      <c r="AA28" s="302" t="str">
        <f>③職員名簿【年間実績】!BY40</f>
        <v/>
      </c>
      <c r="AB28" s="300" t="str">
        <f>③職員名簿【年間実績】!BI40</f>
        <v/>
      </c>
      <c r="AC28" s="304"/>
      <c r="AD28" s="302" t="str">
        <f>③職員名簿【年間実績】!BZ40</f>
        <v/>
      </c>
      <c r="AE28" s="300" t="str">
        <f>③職員名簿【年間実績】!BJ40</f>
        <v/>
      </c>
      <c r="AF28" s="304"/>
      <c r="AG28" s="302" t="str">
        <f>③職員名簿【年間実績】!CA40</f>
        <v/>
      </c>
      <c r="AH28" s="300" t="str">
        <f>③職員名簿【年間実績】!BK40</f>
        <v/>
      </c>
      <c r="AI28" s="304"/>
      <c r="AJ28" s="302" t="str">
        <f>③職員名簿【年間実績】!CB40</f>
        <v/>
      </c>
      <c r="AK28" s="300" t="str">
        <f>③職員名簿【年間実績】!BL40</f>
        <v/>
      </c>
      <c r="AL28" s="304"/>
    </row>
    <row r="29" spans="1:38" ht="30" customHeight="1">
      <c r="A29">
        <v>25</v>
      </c>
      <c r="B29" s="123" t="str">
        <f>③職員名簿【年間実績】!BP41</f>
        <v/>
      </c>
      <c r="C29" s="299" t="str">
        <f>③職員名簿【年間実績】!BQ41</f>
        <v/>
      </c>
      <c r="D29" s="300" t="str">
        <f>③職員名簿【年間実績】!BA41</f>
        <v/>
      </c>
      <c r="E29" s="304"/>
      <c r="F29" s="302" t="str">
        <f>③職員名簿【年間実績】!BR41</f>
        <v/>
      </c>
      <c r="G29" s="300" t="str">
        <f>③職員名簿【年間実績】!BB41</f>
        <v/>
      </c>
      <c r="H29" s="304"/>
      <c r="I29" s="302" t="str">
        <f>③職員名簿【年間実績】!BS41</f>
        <v/>
      </c>
      <c r="J29" s="300" t="str">
        <f>③職員名簿【年間実績】!BC41</f>
        <v/>
      </c>
      <c r="K29" s="304"/>
      <c r="L29" s="302" t="str">
        <f>③職員名簿【年間実績】!BT41</f>
        <v/>
      </c>
      <c r="M29" s="300" t="str">
        <f>③職員名簿【年間実績】!BD41</f>
        <v/>
      </c>
      <c r="N29" s="304"/>
      <c r="O29" s="302" t="str">
        <f>③職員名簿【年間実績】!BU41</f>
        <v/>
      </c>
      <c r="P29" s="300" t="str">
        <f>③職員名簿【年間実績】!BE41</f>
        <v/>
      </c>
      <c r="Q29" s="304"/>
      <c r="R29" s="302" t="str">
        <f>③職員名簿【年間実績】!BV41</f>
        <v/>
      </c>
      <c r="S29" s="300" t="str">
        <f>③職員名簿【年間実績】!BF41</f>
        <v/>
      </c>
      <c r="T29" s="304"/>
      <c r="U29" s="302" t="str">
        <f>③職員名簿【年間実績】!BW41</f>
        <v/>
      </c>
      <c r="V29" s="300" t="str">
        <f>③職員名簿【年間実績】!BG41</f>
        <v/>
      </c>
      <c r="W29" s="304"/>
      <c r="X29" s="302" t="str">
        <f>③職員名簿【年間実績】!BX41</f>
        <v/>
      </c>
      <c r="Y29" s="300" t="str">
        <f>③職員名簿【年間実績】!BH41</f>
        <v/>
      </c>
      <c r="Z29" s="304"/>
      <c r="AA29" s="302" t="str">
        <f>③職員名簿【年間実績】!BY41</f>
        <v/>
      </c>
      <c r="AB29" s="300" t="str">
        <f>③職員名簿【年間実績】!BI41</f>
        <v/>
      </c>
      <c r="AC29" s="304"/>
      <c r="AD29" s="302" t="str">
        <f>③職員名簿【年間実績】!BZ41</f>
        <v/>
      </c>
      <c r="AE29" s="300" t="str">
        <f>③職員名簿【年間実績】!BJ41</f>
        <v/>
      </c>
      <c r="AF29" s="304"/>
      <c r="AG29" s="302" t="str">
        <f>③職員名簿【年間実績】!CA41</f>
        <v/>
      </c>
      <c r="AH29" s="300" t="str">
        <f>③職員名簿【年間実績】!BK41</f>
        <v/>
      </c>
      <c r="AI29" s="304"/>
      <c r="AJ29" s="302" t="str">
        <f>③職員名簿【年間実績】!CB41</f>
        <v/>
      </c>
      <c r="AK29" s="300" t="str">
        <f>③職員名簿【年間実績】!BL41</f>
        <v/>
      </c>
      <c r="AL29" s="304"/>
    </row>
    <row r="30" spans="1:38" ht="30" customHeight="1">
      <c r="A30">
        <v>26</v>
      </c>
      <c r="B30" s="123" t="str">
        <f>③職員名簿【年間実績】!BP42</f>
        <v/>
      </c>
      <c r="C30" s="299" t="str">
        <f>③職員名簿【年間実績】!BQ42</f>
        <v/>
      </c>
      <c r="D30" s="300" t="str">
        <f>③職員名簿【年間実績】!BA42</f>
        <v/>
      </c>
      <c r="E30" s="304"/>
      <c r="F30" s="302" t="str">
        <f>③職員名簿【年間実績】!BR42</f>
        <v/>
      </c>
      <c r="G30" s="300" t="str">
        <f>③職員名簿【年間実績】!BB42</f>
        <v/>
      </c>
      <c r="H30" s="304"/>
      <c r="I30" s="302" t="str">
        <f>③職員名簿【年間実績】!BS42</f>
        <v/>
      </c>
      <c r="J30" s="300" t="str">
        <f>③職員名簿【年間実績】!BC42</f>
        <v/>
      </c>
      <c r="K30" s="304"/>
      <c r="L30" s="302" t="str">
        <f>③職員名簿【年間実績】!BT42</f>
        <v/>
      </c>
      <c r="M30" s="300" t="str">
        <f>③職員名簿【年間実績】!BD42</f>
        <v/>
      </c>
      <c r="N30" s="304"/>
      <c r="O30" s="302" t="str">
        <f>③職員名簿【年間実績】!BU42</f>
        <v/>
      </c>
      <c r="P30" s="300" t="str">
        <f>③職員名簿【年間実績】!BE42</f>
        <v/>
      </c>
      <c r="Q30" s="304"/>
      <c r="R30" s="302" t="str">
        <f>③職員名簿【年間実績】!BV42</f>
        <v/>
      </c>
      <c r="S30" s="300" t="str">
        <f>③職員名簿【年間実績】!BF42</f>
        <v/>
      </c>
      <c r="T30" s="304"/>
      <c r="U30" s="302" t="str">
        <f>③職員名簿【年間実績】!BW42</f>
        <v/>
      </c>
      <c r="V30" s="300" t="str">
        <f>③職員名簿【年間実績】!BG42</f>
        <v/>
      </c>
      <c r="W30" s="304"/>
      <c r="X30" s="302" t="str">
        <f>③職員名簿【年間実績】!BX42</f>
        <v/>
      </c>
      <c r="Y30" s="300" t="str">
        <f>③職員名簿【年間実績】!BH42</f>
        <v/>
      </c>
      <c r="Z30" s="304"/>
      <c r="AA30" s="302" t="str">
        <f>③職員名簿【年間実績】!BY42</f>
        <v/>
      </c>
      <c r="AB30" s="300" t="str">
        <f>③職員名簿【年間実績】!BI42</f>
        <v/>
      </c>
      <c r="AC30" s="304"/>
      <c r="AD30" s="302" t="str">
        <f>③職員名簿【年間実績】!BZ42</f>
        <v/>
      </c>
      <c r="AE30" s="300" t="str">
        <f>③職員名簿【年間実績】!BJ42</f>
        <v/>
      </c>
      <c r="AF30" s="304"/>
      <c r="AG30" s="302" t="str">
        <f>③職員名簿【年間実績】!CA42</f>
        <v/>
      </c>
      <c r="AH30" s="300" t="str">
        <f>③職員名簿【年間実績】!BK42</f>
        <v/>
      </c>
      <c r="AI30" s="304"/>
      <c r="AJ30" s="302" t="str">
        <f>③職員名簿【年間実績】!CB42</f>
        <v/>
      </c>
      <c r="AK30" s="300" t="str">
        <f>③職員名簿【年間実績】!BL42</f>
        <v/>
      </c>
      <c r="AL30" s="304"/>
    </row>
    <row r="31" spans="1:38" ht="30" customHeight="1">
      <c r="A31">
        <v>27</v>
      </c>
      <c r="B31" s="123" t="str">
        <f>③職員名簿【年間実績】!BP43</f>
        <v/>
      </c>
      <c r="C31" s="299" t="str">
        <f>③職員名簿【年間実績】!BQ43</f>
        <v/>
      </c>
      <c r="D31" s="300" t="str">
        <f>③職員名簿【年間実績】!BA43</f>
        <v/>
      </c>
      <c r="E31" s="304"/>
      <c r="F31" s="302" t="str">
        <f>③職員名簿【年間実績】!BR43</f>
        <v/>
      </c>
      <c r="G31" s="300" t="str">
        <f>③職員名簿【年間実績】!BB43</f>
        <v/>
      </c>
      <c r="H31" s="304"/>
      <c r="I31" s="302" t="str">
        <f>③職員名簿【年間実績】!BS43</f>
        <v/>
      </c>
      <c r="J31" s="300" t="str">
        <f>③職員名簿【年間実績】!BC43</f>
        <v/>
      </c>
      <c r="K31" s="304"/>
      <c r="L31" s="302" t="str">
        <f>③職員名簿【年間実績】!BT43</f>
        <v/>
      </c>
      <c r="M31" s="300" t="str">
        <f>③職員名簿【年間実績】!BD43</f>
        <v/>
      </c>
      <c r="N31" s="304"/>
      <c r="O31" s="302" t="str">
        <f>③職員名簿【年間実績】!BU43</f>
        <v/>
      </c>
      <c r="P31" s="300" t="str">
        <f>③職員名簿【年間実績】!BE43</f>
        <v/>
      </c>
      <c r="Q31" s="304"/>
      <c r="R31" s="302" t="str">
        <f>③職員名簿【年間実績】!BV43</f>
        <v/>
      </c>
      <c r="S31" s="300" t="str">
        <f>③職員名簿【年間実績】!BF43</f>
        <v/>
      </c>
      <c r="T31" s="304"/>
      <c r="U31" s="302" t="str">
        <f>③職員名簿【年間実績】!BW43</f>
        <v/>
      </c>
      <c r="V31" s="300" t="str">
        <f>③職員名簿【年間実績】!BG43</f>
        <v/>
      </c>
      <c r="W31" s="304"/>
      <c r="X31" s="302" t="str">
        <f>③職員名簿【年間実績】!BX43</f>
        <v/>
      </c>
      <c r="Y31" s="300" t="str">
        <f>③職員名簿【年間実績】!BH43</f>
        <v/>
      </c>
      <c r="Z31" s="304"/>
      <c r="AA31" s="302" t="str">
        <f>③職員名簿【年間実績】!BY43</f>
        <v/>
      </c>
      <c r="AB31" s="300" t="str">
        <f>③職員名簿【年間実績】!BI43</f>
        <v/>
      </c>
      <c r="AC31" s="304"/>
      <c r="AD31" s="302" t="str">
        <f>③職員名簿【年間実績】!BZ43</f>
        <v/>
      </c>
      <c r="AE31" s="300" t="str">
        <f>③職員名簿【年間実績】!BJ43</f>
        <v/>
      </c>
      <c r="AF31" s="304"/>
      <c r="AG31" s="302" t="str">
        <f>③職員名簿【年間実績】!CA43</f>
        <v/>
      </c>
      <c r="AH31" s="300" t="str">
        <f>③職員名簿【年間実績】!BK43</f>
        <v/>
      </c>
      <c r="AI31" s="304"/>
      <c r="AJ31" s="302" t="str">
        <f>③職員名簿【年間実績】!CB43</f>
        <v/>
      </c>
      <c r="AK31" s="300" t="str">
        <f>③職員名簿【年間実績】!BL43</f>
        <v/>
      </c>
      <c r="AL31" s="304"/>
    </row>
    <row r="32" spans="1:38" ht="30" customHeight="1">
      <c r="A32">
        <v>28</v>
      </c>
      <c r="B32" s="123" t="str">
        <f>③職員名簿【年間実績】!BP44</f>
        <v/>
      </c>
      <c r="C32" s="299" t="str">
        <f>③職員名簿【年間実績】!BQ44</f>
        <v/>
      </c>
      <c r="D32" s="300" t="str">
        <f>③職員名簿【年間実績】!BA44</f>
        <v/>
      </c>
      <c r="E32" s="304"/>
      <c r="F32" s="302" t="str">
        <f>③職員名簿【年間実績】!BR44</f>
        <v/>
      </c>
      <c r="G32" s="300" t="str">
        <f>③職員名簿【年間実績】!BB44</f>
        <v/>
      </c>
      <c r="H32" s="304"/>
      <c r="I32" s="302" t="str">
        <f>③職員名簿【年間実績】!BS44</f>
        <v/>
      </c>
      <c r="J32" s="300" t="str">
        <f>③職員名簿【年間実績】!BC44</f>
        <v/>
      </c>
      <c r="K32" s="304"/>
      <c r="L32" s="302" t="str">
        <f>③職員名簿【年間実績】!BT44</f>
        <v/>
      </c>
      <c r="M32" s="300" t="str">
        <f>③職員名簿【年間実績】!BD44</f>
        <v/>
      </c>
      <c r="N32" s="304"/>
      <c r="O32" s="302" t="str">
        <f>③職員名簿【年間実績】!BU44</f>
        <v/>
      </c>
      <c r="P32" s="300" t="str">
        <f>③職員名簿【年間実績】!BE44</f>
        <v/>
      </c>
      <c r="Q32" s="304"/>
      <c r="R32" s="302" t="str">
        <f>③職員名簿【年間実績】!BV44</f>
        <v/>
      </c>
      <c r="S32" s="300" t="str">
        <f>③職員名簿【年間実績】!BF44</f>
        <v/>
      </c>
      <c r="T32" s="304"/>
      <c r="U32" s="302" t="str">
        <f>③職員名簿【年間実績】!BW44</f>
        <v/>
      </c>
      <c r="V32" s="300" t="str">
        <f>③職員名簿【年間実績】!BG44</f>
        <v/>
      </c>
      <c r="W32" s="304"/>
      <c r="X32" s="302" t="str">
        <f>③職員名簿【年間実績】!BX44</f>
        <v/>
      </c>
      <c r="Y32" s="300" t="str">
        <f>③職員名簿【年間実績】!BH44</f>
        <v/>
      </c>
      <c r="Z32" s="304"/>
      <c r="AA32" s="302" t="str">
        <f>③職員名簿【年間実績】!BY44</f>
        <v/>
      </c>
      <c r="AB32" s="300" t="str">
        <f>③職員名簿【年間実績】!BI44</f>
        <v/>
      </c>
      <c r="AC32" s="304"/>
      <c r="AD32" s="302" t="str">
        <f>③職員名簿【年間実績】!BZ44</f>
        <v/>
      </c>
      <c r="AE32" s="300" t="str">
        <f>③職員名簿【年間実績】!BJ44</f>
        <v/>
      </c>
      <c r="AF32" s="304"/>
      <c r="AG32" s="302" t="str">
        <f>③職員名簿【年間実績】!CA44</f>
        <v/>
      </c>
      <c r="AH32" s="300" t="str">
        <f>③職員名簿【年間実績】!BK44</f>
        <v/>
      </c>
      <c r="AI32" s="304"/>
      <c r="AJ32" s="302" t="str">
        <f>③職員名簿【年間実績】!CB44</f>
        <v/>
      </c>
      <c r="AK32" s="300" t="str">
        <f>③職員名簿【年間実績】!BL44</f>
        <v/>
      </c>
      <c r="AL32" s="304"/>
    </row>
    <row r="33" spans="1:38" ht="30" customHeight="1">
      <c r="A33">
        <v>29</v>
      </c>
      <c r="B33" s="123" t="str">
        <f>③職員名簿【年間実績】!BP45</f>
        <v/>
      </c>
      <c r="C33" s="299" t="str">
        <f>③職員名簿【年間実績】!BQ45</f>
        <v/>
      </c>
      <c r="D33" s="300" t="str">
        <f>③職員名簿【年間実績】!BA45</f>
        <v/>
      </c>
      <c r="E33" s="304"/>
      <c r="F33" s="302" t="str">
        <f>③職員名簿【年間実績】!BR45</f>
        <v/>
      </c>
      <c r="G33" s="300" t="str">
        <f>③職員名簿【年間実績】!BB45</f>
        <v/>
      </c>
      <c r="H33" s="304"/>
      <c r="I33" s="302" t="str">
        <f>③職員名簿【年間実績】!BS45</f>
        <v/>
      </c>
      <c r="J33" s="300" t="str">
        <f>③職員名簿【年間実績】!BC45</f>
        <v/>
      </c>
      <c r="K33" s="304"/>
      <c r="L33" s="302" t="str">
        <f>③職員名簿【年間実績】!BT45</f>
        <v/>
      </c>
      <c r="M33" s="300" t="str">
        <f>③職員名簿【年間実績】!BD45</f>
        <v/>
      </c>
      <c r="N33" s="304"/>
      <c r="O33" s="302" t="str">
        <f>③職員名簿【年間実績】!BU45</f>
        <v/>
      </c>
      <c r="P33" s="300" t="str">
        <f>③職員名簿【年間実績】!BE45</f>
        <v/>
      </c>
      <c r="Q33" s="304"/>
      <c r="R33" s="302" t="str">
        <f>③職員名簿【年間実績】!BV45</f>
        <v/>
      </c>
      <c r="S33" s="300" t="str">
        <f>③職員名簿【年間実績】!BF45</f>
        <v/>
      </c>
      <c r="T33" s="304"/>
      <c r="U33" s="302" t="str">
        <f>③職員名簿【年間実績】!BW45</f>
        <v/>
      </c>
      <c r="V33" s="300" t="str">
        <f>③職員名簿【年間実績】!BG45</f>
        <v/>
      </c>
      <c r="W33" s="304"/>
      <c r="X33" s="302" t="str">
        <f>③職員名簿【年間実績】!BX45</f>
        <v/>
      </c>
      <c r="Y33" s="300" t="str">
        <f>③職員名簿【年間実績】!BH45</f>
        <v/>
      </c>
      <c r="Z33" s="304"/>
      <c r="AA33" s="302" t="str">
        <f>③職員名簿【年間実績】!BY45</f>
        <v/>
      </c>
      <c r="AB33" s="300" t="str">
        <f>③職員名簿【年間実績】!BI45</f>
        <v/>
      </c>
      <c r="AC33" s="304"/>
      <c r="AD33" s="302" t="str">
        <f>③職員名簿【年間実績】!BZ45</f>
        <v/>
      </c>
      <c r="AE33" s="300" t="str">
        <f>③職員名簿【年間実績】!BJ45</f>
        <v/>
      </c>
      <c r="AF33" s="304"/>
      <c r="AG33" s="302" t="str">
        <f>③職員名簿【年間実績】!CA45</f>
        <v/>
      </c>
      <c r="AH33" s="300" t="str">
        <f>③職員名簿【年間実績】!BK45</f>
        <v/>
      </c>
      <c r="AI33" s="304"/>
      <c r="AJ33" s="302" t="str">
        <f>③職員名簿【年間実績】!CB45</f>
        <v/>
      </c>
      <c r="AK33" s="300" t="str">
        <f>③職員名簿【年間実績】!BL45</f>
        <v/>
      </c>
      <c r="AL33" s="304"/>
    </row>
    <row r="34" spans="1:38" ht="30" customHeight="1">
      <c r="A34">
        <v>30</v>
      </c>
      <c r="B34" s="123" t="str">
        <f>③職員名簿【年間実績】!BP46</f>
        <v/>
      </c>
      <c r="C34" s="299" t="str">
        <f>③職員名簿【年間実績】!BQ46</f>
        <v/>
      </c>
      <c r="D34" s="300" t="str">
        <f>③職員名簿【年間実績】!BA46</f>
        <v/>
      </c>
      <c r="E34" s="304"/>
      <c r="F34" s="302" t="str">
        <f>③職員名簿【年間実績】!BR46</f>
        <v/>
      </c>
      <c r="G34" s="300" t="str">
        <f>③職員名簿【年間実績】!BB46</f>
        <v/>
      </c>
      <c r="H34" s="304"/>
      <c r="I34" s="302" t="str">
        <f>③職員名簿【年間実績】!BS46</f>
        <v/>
      </c>
      <c r="J34" s="300" t="str">
        <f>③職員名簿【年間実績】!BC46</f>
        <v/>
      </c>
      <c r="K34" s="304"/>
      <c r="L34" s="302" t="str">
        <f>③職員名簿【年間実績】!BT46</f>
        <v/>
      </c>
      <c r="M34" s="300" t="str">
        <f>③職員名簿【年間実績】!BD46</f>
        <v/>
      </c>
      <c r="N34" s="304"/>
      <c r="O34" s="302" t="str">
        <f>③職員名簿【年間実績】!BU46</f>
        <v/>
      </c>
      <c r="P34" s="300" t="str">
        <f>③職員名簿【年間実績】!BE46</f>
        <v/>
      </c>
      <c r="Q34" s="304"/>
      <c r="R34" s="302" t="str">
        <f>③職員名簿【年間実績】!BV46</f>
        <v/>
      </c>
      <c r="S34" s="300" t="str">
        <f>③職員名簿【年間実績】!BF46</f>
        <v/>
      </c>
      <c r="T34" s="304"/>
      <c r="U34" s="302" t="str">
        <f>③職員名簿【年間実績】!BW46</f>
        <v/>
      </c>
      <c r="V34" s="300" t="str">
        <f>③職員名簿【年間実績】!BG46</f>
        <v/>
      </c>
      <c r="W34" s="304"/>
      <c r="X34" s="302" t="str">
        <f>③職員名簿【年間実績】!BX46</f>
        <v/>
      </c>
      <c r="Y34" s="300" t="str">
        <f>③職員名簿【年間実績】!BH46</f>
        <v/>
      </c>
      <c r="Z34" s="304"/>
      <c r="AA34" s="302" t="str">
        <f>③職員名簿【年間実績】!BY46</f>
        <v/>
      </c>
      <c r="AB34" s="300" t="str">
        <f>③職員名簿【年間実績】!BI46</f>
        <v/>
      </c>
      <c r="AC34" s="304"/>
      <c r="AD34" s="302" t="str">
        <f>③職員名簿【年間実績】!BZ46</f>
        <v/>
      </c>
      <c r="AE34" s="300" t="str">
        <f>③職員名簿【年間実績】!BJ46</f>
        <v/>
      </c>
      <c r="AF34" s="304"/>
      <c r="AG34" s="302" t="str">
        <f>③職員名簿【年間実績】!CA46</f>
        <v/>
      </c>
      <c r="AH34" s="300" t="str">
        <f>③職員名簿【年間実績】!BK46</f>
        <v/>
      </c>
      <c r="AI34" s="304"/>
      <c r="AJ34" s="302" t="str">
        <f>③職員名簿【年間実績】!CB46</f>
        <v/>
      </c>
      <c r="AK34" s="300" t="str">
        <f>③職員名簿【年間実績】!BL46</f>
        <v/>
      </c>
      <c r="AL34" s="304"/>
    </row>
    <row r="35" spans="1:38" ht="30" customHeight="1">
      <c r="A35">
        <v>31</v>
      </c>
      <c r="B35" s="123" t="str">
        <f>③職員名簿【年間実績】!BP47</f>
        <v/>
      </c>
      <c r="C35" s="299" t="str">
        <f>③職員名簿【年間実績】!BQ47</f>
        <v/>
      </c>
      <c r="D35" s="300" t="str">
        <f>③職員名簿【年間実績】!BA47</f>
        <v/>
      </c>
      <c r="E35" s="304"/>
      <c r="F35" s="302" t="str">
        <f>③職員名簿【年間実績】!BR47</f>
        <v/>
      </c>
      <c r="G35" s="300" t="str">
        <f>③職員名簿【年間実績】!BB47</f>
        <v/>
      </c>
      <c r="H35" s="304"/>
      <c r="I35" s="302" t="str">
        <f>③職員名簿【年間実績】!BS47</f>
        <v/>
      </c>
      <c r="J35" s="300" t="str">
        <f>③職員名簿【年間実績】!BC47</f>
        <v/>
      </c>
      <c r="K35" s="304"/>
      <c r="L35" s="302" t="str">
        <f>③職員名簿【年間実績】!BT47</f>
        <v/>
      </c>
      <c r="M35" s="300" t="str">
        <f>③職員名簿【年間実績】!BD47</f>
        <v/>
      </c>
      <c r="N35" s="304"/>
      <c r="O35" s="302" t="str">
        <f>③職員名簿【年間実績】!BU47</f>
        <v/>
      </c>
      <c r="P35" s="300" t="str">
        <f>③職員名簿【年間実績】!BE47</f>
        <v/>
      </c>
      <c r="Q35" s="304"/>
      <c r="R35" s="302" t="str">
        <f>③職員名簿【年間実績】!BV47</f>
        <v/>
      </c>
      <c r="S35" s="300" t="str">
        <f>③職員名簿【年間実績】!BF47</f>
        <v/>
      </c>
      <c r="T35" s="304"/>
      <c r="U35" s="302" t="str">
        <f>③職員名簿【年間実績】!BW47</f>
        <v/>
      </c>
      <c r="V35" s="300" t="str">
        <f>③職員名簿【年間実績】!BG47</f>
        <v/>
      </c>
      <c r="W35" s="304"/>
      <c r="X35" s="302" t="str">
        <f>③職員名簿【年間実績】!BX47</f>
        <v/>
      </c>
      <c r="Y35" s="300" t="str">
        <f>③職員名簿【年間実績】!BH47</f>
        <v/>
      </c>
      <c r="Z35" s="304"/>
      <c r="AA35" s="302" t="str">
        <f>③職員名簿【年間実績】!BY47</f>
        <v/>
      </c>
      <c r="AB35" s="300" t="str">
        <f>③職員名簿【年間実績】!BI47</f>
        <v/>
      </c>
      <c r="AC35" s="304"/>
      <c r="AD35" s="302" t="str">
        <f>③職員名簿【年間実績】!BZ47</f>
        <v/>
      </c>
      <c r="AE35" s="300" t="str">
        <f>③職員名簿【年間実績】!BJ47</f>
        <v/>
      </c>
      <c r="AF35" s="304"/>
      <c r="AG35" s="302" t="str">
        <f>③職員名簿【年間実績】!CA47</f>
        <v/>
      </c>
      <c r="AH35" s="300" t="str">
        <f>③職員名簿【年間実績】!BK47</f>
        <v/>
      </c>
      <c r="AI35" s="304"/>
      <c r="AJ35" s="302" t="str">
        <f>③職員名簿【年間実績】!CB47</f>
        <v/>
      </c>
      <c r="AK35" s="300" t="str">
        <f>③職員名簿【年間実績】!BL47</f>
        <v/>
      </c>
      <c r="AL35" s="304"/>
    </row>
    <row r="36" spans="1:38" ht="30" customHeight="1">
      <c r="A36">
        <v>32</v>
      </c>
      <c r="B36" s="123" t="str">
        <f>③職員名簿【年間実績】!BP48</f>
        <v/>
      </c>
      <c r="C36" s="299" t="str">
        <f>③職員名簿【年間実績】!BQ48</f>
        <v/>
      </c>
      <c r="D36" s="300" t="str">
        <f>③職員名簿【年間実績】!BA48</f>
        <v/>
      </c>
      <c r="E36" s="304"/>
      <c r="F36" s="302" t="str">
        <f>③職員名簿【年間実績】!BR48</f>
        <v/>
      </c>
      <c r="G36" s="300" t="str">
        <f>③職員名簿【年間実績】!BB48</f>
        <v/>
      </c>
      <c r="H36" s="304"/>
      <c r="I36" s="302" t="str">
        <f>③職員名簿【年間実績】!BS48</f>
        <v/>
      </c>
      <c r="J36" s="300" t="str">
        <f>③職員名簿【年間実績】!BC48</f>
        <v/>
      </c>
      <c r="K36" s="304"/>
      <c r="L36" s="302" t="str">
        <f>③職員名簿【年間実績】!BT48</f>
        <v/>
      </c>
      <c r="M36" s="300" t="str">
        <f>③職員名簿【年間実績】!BD48</f>
        <v/>
      </c>
      <c r="N36" s="304"/>
      <c r="O36" s="302" t="str">
        <f>③職員名簿【年間実績】!BU48</f>
        <v/>
      </c>
      <c r="P36" s="300" t="str">
        <f>③職員名簿【年間実績】!BE48</f>
        <v/>
      </c>
      <c r="Q36" s="304"/>
      <c r="R36" s="302" t="str">
        <f>③職員名簿【年間実績】!BV48</f>
        <v/>
      </c>
      <c r="S36" s="300" t="str">
        <f>③職員名簿【年間実績】!BF48</f>
        <v/>
      </c>
      <c r="T36" s="304"/>
      <c r="U36" s="302" t="str">
        <f>③職員名簿【年間実績】!BW48</f>
        <v/>
      </c>
      <c r="V36" s="300" t="str">
        <f>③職員名簿【年間実績】!BG48</f>
        <v/>
      </c>
      <c r="W36" s="304"/>
      <c r="X36" s="302" t="str">
        <f>③職員名簿【年間実績】!BX48</f>
        <v/>
      </c>
      <c r="Y36" s="300" t="str">
        <f>③職員名簿【年間実績】!BH48</f>
        <v/>
      </c>
      <c r="Z36" s="304"/>
      <c r="AA36" s="302" t="str">
        <f>③職員名簿【年間実績】!BY48</f>
        <v/>
      </c>
      <c r="AB36" s="300" t="str">
        <f>③職員名簿【年間実績】!BI48</f>
        <v/>
      </c>
      <c r="AC36" s="304"/>
      <c r="AD36" s="302" t="str">
        <f>③職員名簿【年間実績】!BZ48</f>
        <v/>
      </c>
      <c r="AE36" s="300" t="str">
        <f>③職員名簿【年間実績】!BJ48</f>
        <v/>
      </c>
      <c r="AF36" s="304"/>
      <c r="AG36" s="302" t="str">
        <f>③職員名簿【年間実績】!CA48</f>
        <v/>
      </c>
      <c r="AH36" s="300" t="str">
        <f>③職員名簿【年間実績】!BK48</f>
        <v/>
      </c>
      <c r="AI36" s="304"/>
      <c r="AJ36" s="302" t="str">
        <f>③職員名簿【年間実績】!CB48</f>
        <v/>
      </c>
      <c r="AK36" s="300" t="str">
        <f>③職員名簿【年間実績】!BL48</f>
        <v/>
      </c>
      <c r="AL36" s="304"/>
    </row>
    <row r="37" spans="1:38" ht="30" customHeight="1">
      <c r="A37">
        <v>33</v>
      </c>
      <c r="B37" s="123" t="str">
        <f>③職員名簿【年間実績】!BP49</f>
        <v/>
      </c>
      <c r="C37" s="299" t="str">
        <f>③職員名簿【年間実績】!BQ49</f>
        <v/>
      </c>
      <c r="D37" s="300" t="str">
        <f>③職員名簿【年間実績】!BA49</f>
        <v/>
      </c>
      <c r="E37" s="304"/>
      <c r="F37" s="302" t="str">
        <f>③職員名簿【年間実績】!BR49</f>
        <v/>
      </c>
      <c r="G37" s="300" t="str">
        <f>③職員名簿【年間実績】!BB49</f>
        <v/>
      </c>
      <c r="H37" s="304"/>
      <c r="I37" s="302" t="str">
        <f>③職員名簿【年間実績】!BS49</f>
        <v/>
      </c>
      <c r="J37" s="300" t="str">
        <f>③職員名簿【年間実績】!BC49</f>
        <v/>
      </c>
      <c r="K37" s="304"/>
      <c r="L37" s="302" t="str">
        <f>③職員名簿【年間実績】!BT49</f>
        <v/>
      </c>
      <c r="M37" s="300" t="str">
        <f>③職員名簿【年間実績】!BD49</f>
        <v/>
      </c>
      <c r="N37" s="304"/>
      <c r="O37" s="302" t="str">
        <f>③職員名簿【年間実績】!BU49</f>
        <v/>
      </c>
      <c r="P37" s="300" t="str">
        <f>③職員名簿【年間実績】!BE49</f>
        <v/>
      </c>
      <c r="Q37" s="304"/>
      <c r="R37" s="302" t="str">
        <f>③職員名簿【年間実績】!BV49</f>
        <v/>
      </c>
      <c r="S37" s="300" t="str">
        <f>③職員名簿【年間実績】!BF49</f>
        <v/>
      </c>
      <c r="T37" s="304"/>
      <c r="U37" s="302" t="str">
        <f>③職員名簿【年間実績】!BW49</f>
        <v/>
      </c>
      <c r="V37" s="300" t="str">
        <f>③職員名簿【年間実績】!BG49</f>
        <v/>
      </c>
      <c r="W37" s="304"/>
      <c r="X37" s="302" t="str">
        <f>③職員名簿【年間実績】!BX49</f>
        <v/>
      </c>
      <c r="Y37" s="300" t="str">
        <f>③職員名簿【年間実績】!BH49</f>
        <v/>
      </c>
      <c r="Z37" s="304"/>
      <c r="AA37" s="302" t="str">
        <f>③職員名簿【年間実績】!BY49</f>
        <v/>
      </c>
      <c r="AB37" s="300" t="str">
        <f>③職員名簿【年間実績】!BI49</f>
        <v/>
      </c>
      <c r="AC37" s="304"/>
      <c r="AD37" s="302" t="str">
        <f>③職員名簿【年間実績】!BZ49</f>
        <v/>
      </c>
      <c r="AE37" s="300" t="str">
        <f>③職員名簿【年間実績】!BJ49</f>
        <v/>
      </c>
      <c r="AF37" s="304"/>
      <c r="AG37" s="302" t="str">
        <f>③職員名簿【年間実績】!CA49</f>
        <v/>
      </c>
      <c r="AH37" s="300" t="str">
        <f>③職員名簿【年間実績】!BK49</f>
        <v/>
      </c>
      <c r="AI37" s="304"/>
      <c r="AJ37" s="302" t="str">
        <f>③職員名簿【年間実績】!CB49</f>
        <v/>
      </c>
      <c r="AK37" s="300" t="str">
        <f>③職員名簿【年間実績】!BL49</f>
        <v/>
      </c>
      <c r="AL37" s="304"/>
    </row>
    <row r="38" spans="1:38" ht="30" customHeight="1">
      <c r="A38">
        <v>34</v>
      </c>
      <c r="B38" s="123" t="str">
        <f>③職員名簿【年間実績】!BP50</f>
        <v/>
      </c>
      <c r="C38" s="299" t="str">
        <f>③職員名簿【年間実績】!BQ50</f>
        <v/>
      </c>
      <c r="D38" s="300" t="str">
        <f>③職員名簿【年間実績】!BA50</f>
        <v/>
      </c>
      <c r="E38" s="304"/>
      <c r="F38" s="302" t="str">
        <f>③職員名簿【年間実績】!BR50</f>
        <v/>
      </c>
      <c r="G38" s="300" t="str">
        <f>③職員名簿【年間実績】!BB50</f>
        <v/>
      </c>
      <c r="H38" s="304"/>
      <c r="I38" s="302" t="str">
        <f>③職員名簿【年間実績】!BS50</f>
        <v/>
      </c>
      <c r="J38" s="300" t="str">
        <f>③職員名簿【年間実績】!BC50</f>
        <v/>
      </c>
      <c r="K38" s="304"/>
      <c r="L38" s="302" t="str">
        <f>③職員名簿【年間実績】!BT50</f>
        <v/>
      </c>
      <c r="M38" s="300" t="str">
        <f>③職員名簿【年間実績】!BD50</f>
        <v/>
      </c>
      <c r="N38" s="304"/>
      <c r="O38" s="302" t="str">
        <f>③職員名簿【年間実績】!BU50</f>
        <v/>
      </c>
      <c r="P38" s="300" t="str">
        <f>③職員名簿【年間実績】!BE50</f>
        <v/>
      </c>
      <c r="Q38" s="304"/>
      <c r="R38" s="302" t="str">
        <f>③職員名簿【年間実績】!BV50</f>
        <v/>
      </c>
      <c r="S38" s="300" t="str">
        <f>③職員名簿【年間実績】!BF50</f>
        <v/>
      </c>
      <c r="T38" s="304"/>
      <c r="U38" s="302" t="str">
        <f>③職員名簿【年間実績】!BW50</f>
        <v/>
      </c>
      <c r="V38" s="300" t="str">
        <f>③職員名簿【年間実績】!BG50</f>
        <v/>
      </c>
      <c r="W38" s="304"/>
      <c r="X38" s="302" t="str">
        <f>③職員名簿【年間実績】!BX50</f>
        <v/>
      </c>
      <c r="Y38" s="300" t="str">
        <f>③職員名簿【年間実績】!BH50</f>
        <v/>
      </c>
      <c r="Z38" s="304"/>
      <c r="AA38" s="302" t="str">
        <f>③職員名簿【年間実績】!BY50</f>
        <v/>
      </c>
      <c r="AB38" s="300" t="str">
        <f>③職員名簿【年間実績】!BI50</f>
        <v/>
      </c>
      <c r="AC38" s="304"/>
      <c r="AD38" s="302" t="str">
        <f>③職員名簿【年間実績】!BZ50</f>
        <v/>
      </c>
      <c r="AE38" s="300" t="str">
        <f>③職員名簿【年間実績】!BJ50</f>
        <v/>
      </c>
      <c r="AF38" s="304"/>
      <c r="AG38" s="302" t="str">
        <f>③職員名簿【年間実績】!CA50</f>
        <v/>
      </c>
      <c r="AH38" s="300" t="str">
        <f>③職員名簿【年間実績】!BK50</f>
        <v/>
      </c>
      <c r="AI38" s="304"/>
      <c r="AJ38" s="302" t="str">
        <f>③職員名簿【年間実績】!CB50</f>
        <v/>
      </c>
      <c r="AK38" s="300" t="str">
        <f>③職員名簿【年間実績】!BL50</f>
        <v/>
      </c>
      <c r="AL38" s="304"/>
    </row>
    <row r="39" spans="1:38" ht="30" customHeight="1">
      <c r="A39">
        <v>35</v>
      </c>
      <c r="B39" s="123" t="str">
        <f>③職員名簿【年間実績】!BP51</f>
        <v/>
      </c>
      <c r="C39" s="299" t="str">
        <f>③職員名簿【年間実績】!BQ51</f>
        <v/>
      </c>
      <c r="D39" s="300" t="str">
        <f>③職員名簿【年間実績】!BA51</f>
        <v/>
      </c>
      <c r="E39" s="304"/>
      <c r="F39" s="302" t="str">
        <f>③職員名簿【年間実績】!BR51</f>
        <v/>
      </c>
      <c r="G39" s="300" t="str">
        <f>③職員名簿【年間実績】!BB51</f>
        <v/>
      </c>
      <c r="H39" s="304"/>
      <c r="I39" s="302" t="str">
        <f>③職員名簿【年間実績】!BS51</f>
        <v/>
      </c>
      <c r="J39" s="300" t="str">
        <f>③職員名簿【年間実績】!BC51</f>
        <v/>
      </c>
      <c r="K39" s="304"/>
      <c r="L39" s="302" t="str">
        <f>③職員名簿【年間実績】!BT51</f>
        <v/>
      </c>
      <c r="M39" s="300" t="str">
        <f>③職員名簿【年間実績】!BD51</f>
        <v/>
      </c>
      <c r="N39" s="304"/>
      <c r="O39" s="302" t="str">
        <f>③職員名簿【年間実績】!BU51</f>
        <v/>
      </c>
      <c r="P39" s="300" t="str">
        <f>③職員名簿【年間実績】!BE51</f>
        <v/>
      </c>
      <c r="Q39" s="304"/>
      <c r="R39" s="302" t="str">
        <f>③職員名簿【年間実績】!BV51</f>
        <v/>
      </c>
      <c r="S39" s="300" t="str">
        <f>③職員名簿【年間実績】!BF51</f>
        <v/>
      </c>
      <c r="T39" s="304"/>
      <c r="U39" s="302" t="str">
        <f>③職員名簿【年間実績】!BW51</f>
        <v/>
      </c>
      <c r="V39" s="300" t="str">
        <f>③職員名簿【年間実績】!BG51</f>
        <v/>
      </c>
      <c r="W39" s="304"/>
      <c r="X39" s="302" t="str">
        <f>③職員名簿【年間実績】!BX51</f>
        <v/>
      </c>
      <c r="Y39" s="300" t="str">
        <f>③職員名簿【年間実績】!BH51</f>
        <v/>
      </c>
      <c r="Z39" s="304"/>
      <c r="AA39" s="302" t="str">
        <f>③職員名簿【年間実績】!BY51</f>
        <v/>
      </c>
      <c r="AB39" s="300" t="str">
        <f>③職員名簿【年間実績】!BI51</f>
        <v/>
      </c>
      <c r="AC39" s="304"/>
      <c r="AD39" s="302" t="str">
        <f>③職員名簿【年間実績】!BZ51</f>
        <v/>
      </c>
      <c r="AE39" s="300" t="str">
        <f>③職員名簿【年間実績】!BJ51</f>
        <v/>
      </c>
      <c r="AF39" s="304"/>
      <c r="AG39" s="302" t="str">
        <f>③職員名簿【年間実績】!CA51</f>
        <v/>
      </c>
      <c r="AH39" s="300" t="str">
        <f>③職員名簿【年間実績】!BK51</f>
        <v/>
      </c>
      <c r="AI39" s="304"/>
      <c r="AJ39" s="302" t="str">
        <f>③職員名簿【年間実績】!CB51</f>
        <v/>
      </c>
      <c r="AK39" s="300" t="str">
        <f>③職員名簿【年間実績】!BL51</f>
        <v/>
      </c>
      <c r="AL39" s="304"/>
    </row>
    <row r="40" spans="1:38" ht="30" customHeight="1">
      <c r="A40">
        <v>36</v>
      </c>
      <c r="B40" s="123" t="str">
        <f>③職員名簿【年間実績】!BP52</f>
        <v/>
      </c>
      <c r="C40" s="299" t="str">
        <f>③職員名簿【年間実績】!BQ52</f>
        <v/>
      </c>
      <c r="D40" s="300" t="str">
        <f>③職員名簿【年間実績】!BA52</f>
        <v/>
      </c>
      <c r="E40" s="304"/>
      <c r="F40" s="302" t="str">
        <f>③職員名簿【年間実績】!BR52</f>
        <v/>
      </c>
      <c r="G40" s="300" t="str">
        <f>③職員名簿【年間実績】!BB52</f>
        <v/>
      </c>
      <c r="H40" s="304"/>
      <c r="I40" s="302" t="str">
        <f>③職員名簿【年間実績】!BS52</f>
        <v/>
      </c>
      <c r="J40" s="300" t="str">
        <f>③職員名簿【年間実績】!BC52</f>
        <v/>
      </c>
      <c r="K40" s="304"/>
      <c r="L40" s="302" t="str">
        <f>③職員名簿【年間実績】!BT52</f>
        <v/>
      </c>
      <c r="M40" s="300" t="str">
        <f>③職員名簿【年間実績】!BD52</f>
        <v/>
      </c>
      <c r="N40" s="304"/>
      <c r="O40" s="302" t="str">
        <f>③職員名簿【年間実績】!BU52</f>
        <v/>
      </c>
      <c r="P40" s="300" t="str">
        <f>③職員名簿【年間実績】!BE52</f>
        <v/>
      </c>
      <c r="Q40" s="304"/>
      <c r="R40" s="302" t="str">
        <f>③職員名簿【年間実績】!BV52</f>
        <v/>
      </c>
      <c r="S40" s="300" t="str">
        <f>③職員名簿【年間実績】!BF52</f>
        <v/>
      </c>
      <c r="T40" s="304"/>
      <c r="U40" s="302" t="str">
        <f>③職員名簿【年間実績】!BW52</f>
        <v/>
      </c>
      <c r="V40" s="300" t="str">
        <f>③職員名簿【年間実績】!BG52</f>
        <v/>
      </c>
      <c r="W40" s="304"/>
      <c r="X40" s="302" t="str">
        <f>③職員名簿【年間実績】!BX52</f>
        <v/>
      </c>
      <c r="Y40" s="300" t="str">
        <f>③職員名簿【年間実績】!BH52</f>
        <v/>
      </c>
      <c r="Z40" s="304"/>
      <c r="AA40" s="302" t="str">
        <f>③職員名簿【年間実績】!BY52</f>
        <v/>
      </c>
      <c r="AB40" s="300" t="str">
        <f>③職員名簿【年間実績】!BI52</f>
        <v/>
      </c>
      <c r="AC40" s="304"/>
      <c r="AD40" s="302" t="str">
        <f>③職員名簿【年間実績】!BZ52</f>
        <v/>
      </c>
      <c r="AE40" s="300" t="str">
        <f>③職員名簿【年間実績】!BJ52</f>
        <v/>
      </c>
      <c r="AF40" s="304"/>
      <c r="AG40" s="302" t="str">
        <f>③職員名簿【年間実績】!CA52</f>
        <v/>
      </c>
      <c r="AH40" s="300" t="str">
        <f>③職員名簿【年間実績】!BK52</f>
        <v/>
      </c>
      <c r="AI40" s="304"/>
      <c r="AJ40" s="302" t="str">
        <f>③職員名簿【年間実績】!CB52</f>
        <v/>
      </c>
      <c r="AK40" s="300" t="str">
        <f>③職員名簿【年間実績】!BL52</f>
        <v/>
      </c>
      <c r="AL40" s="304"/>
    </row>
    <row r="41" spans="1:38" ht="30" customHeight="1">
      <c r="A41">
        <v>37</v>
      </c>
      <c r="B41" s="123" t="str">
        <f>③職員名簿【年間実績】!BP53</f>
        <v/>
      </c>
      <c r="C41" s="299" t="str">
        <f>③職員名簿【年間実績】!BQ53</f>
        <v/>
      </c>
      <c r="D41" s="300" t="str">
        <f>③職員名簿【年間実績】!BA53</f>
        <v/>
      </c>
      <c r="E41" s="304"/>
      <c r="F41" s="302" t="str">
        <f>③職員名簿【年間実績】!BR53</f>
        <v/>
      </c>
      <c r="G41" s="300" t="str">
        <f>③職員名簿【年間実績】!BB53</f>
        <v/>
      </c>
      <c r="H41" s="304"/>
      <c r="I41" s="302" t="str">
        <f>③職員名簿【年間実績】!BS53</f>
        <v/>
      </c>
      <c r="J41" s="300" t="str">
        <f>③職員名簿【年間実績】!BC53</f>
        <v/>
      </c>
      <c r="K41" s="304"/>
      <c r="L41" s="302" t="str">
        <f>③職員名簿【年間実績】!BT53</f>
        <v/>
      </c>
      <c r="M41" s="300" t="str">
        <f>③職員名簿【年間実績】!BD53</f>
        <v/>
      </c>
      <c r="N41" s="304"/>
      <c r="O41" s="302" t="str">
        <f>③職員名簿【年間実績】!BU53</f>
        <v/>
      </c>
      <c r="P41" s="300" t="str">
        <f>③職員名簿【年間実績】!BE53</f>
        <v/>
      </c>
      <c r="Q41" s="304"/>
      <c r="R41" s="302" t="str">
        <f>③職員名簿【年間実績】!BV53</f>
        <v/>
      </c>
      <c r="S41" s="300" t="str">
        <f>③職員名簿【年間実績】!BF53</f>
        <v/>
      </c>
      <c r="T41" s="304"/>
      <c r="U41" s="302" t="str">
        <f>③職員名簿【年間実績】!BW53</f>
        <v/>
      </c>
      <c r="V41" s="300" t="str">
        <f>③職員名簿【年間実績】!BG53</f>
        <v/>
      </c>
      <c r="W41" s="304"/>
      <c r="X41" s="302" t="str">
        <f>③職員名簿【年間実績】!BX53</f>
        <v/>
      </c>
      <c r="Y41" s="300" t="str">
        <f>③職員名簿【年間実績】!BH53</f>
        <v/>
      </c>
      <c r="Z41" s="304"/>
      <c r="AA41" s="302" t="str">
        <f>③職員名簿【年間実績】!BY53</f>
        <v/>
      </c>
      <c r="AB41" s="300" t="str">
        <f>③職員名簿【年間実績】!BI53</f>
        <v/>
      </c>
      <c r="AC41" s="304"/>
      <c r="AD41" s="302" t="str">
        <f>③職員名簿【年間実績】!BZ53</f>
        <v/>
      </c>
      <c r="AE41" s="300" t="str">
        <f>③職員名簿【年間実績】!BJ53</f>
        <v/>
      </c>
      <c r="AF41" s="304"/>
      <c r="AG41" s="302" t="str">
        <f>③職員名簿【年間実績】!CA53</f>
        <v/>
      </c>
      <c r="AH41" s="300" t="str">
        <f>③職員名簿【年間実績】!BK53</f>
        <v/>
      </c>
      <c r="AI41" s="304"/>
      <c r="AJ41" s="302" t="str">
        <f>③職員名簿【年間実績】!CB53</f>
        <v/>
      </c>
      <c r="AK41" s="300" t="str">
        <f>③職員名簿【年間実績】!BL53</f>
        <v/>
      </c>
      <c r="AL41" s="304"/>
    </row>
    <row r="42" spans="1:38" ht="30" customHeight="1">
      <c r="A42">
        <v>38</v>
      </c>
      <c r="B42" s="123" t="str">
        <f>③職員名簿【年間実績】!BP54</f>
        <v/>
      </c>
      <c r="C42" s="299" t="str">
        <f>③職員名簿【年間実績】!BQ54</f>
        <v/>
      </c>
      <c r="D42" s="300" t="str">
        <f>③職員名簿【年間実績】!BA54</f>
        <v/>
      </c>
      <c r="E42" s="304"/>
      <c r="F42" s="302" t="str">
        <f>③職員名簿【年間実績】!BR54</f>
        <v/>
      </c>
      <c r="G42" s="300" t="str">
        <f>③職員名簿【年間実績】!BB54</f>
        <v/>
      </c>
      <c r="H42" s="304"/>
      <c r="I42" s="302" t="str">
        <f>③職員名簿【年間実績】!BS54</f>
        <v/>
      </c>
      <c r="J42" s="300" t="str">
        <f>③職員名簿【年間実績】!BC54</f>
        <v/>
      </c>
      <c r="K42" s="304"/>
      <c r="L42" s="302" t="str">
        <f>③職員名簿【年間実績】!BT54</f>
        <v/>
      </c>
      <c r="M42" s="300" t="str">
        <f>③職員名簿【年間実績】!BD54</f>
        <v/>
      </c>
      <c r="N42" s="304"/>
      <c r="O42" s="302" t="str">
        <f>③職員名簿【年間実績】!BU54</f>
        <v/>
      </c>
      <c r="P42" s="300" t="str">
        <f>③職員名簿【年間実績】!BE54</f>
        <v/>
      </c>
      <c r="Q42" s="304"/>
      <c r="R42" s="302" t="str">
        <f>③職員名簿【年間実績】!BV54</f>
        <v/>
      </c>
      <c r="S42" s="300" t="str">
        <f>③職員名簿【年間実績】!BF54</f>
        <v/>
      </c>
      <c r="T42" s="304"/>
      <c r="U42" s="302" t="str">
        <f>③職員名簿【年間実績】!BW54</f>
        <v/>
      </c>
      <c r="V42" s="300" t="str">
        <f>③職員名簿【年間実績】!BG54</f>
        <v/>
      </c>
      <c r="W42" s="304"/>
      <c r="X42" s="302" t="str">
        <f>③職員名簿【年間実績】!BX54</f>
        <v/>
      </c>
      <c r="Y42" s="300" t="str">
        <f>③職員名簿【年間実績】!BH54</f>
        <v/>
      </c>
      <c r="Z42" s="304"/>
      <c r="AA42" s="302" t="str">
        <f>③職員名簿【年間実績】!BY54</f>
        <v/>
      </c>
      <c r="AB42" s="300" t="str">
        <f>③職員名簿【年間実績】!BI54</f>
        <v/>
      </c>
      <c r="AC42" s="304"/>
      <c r="AD42" s="302" t="str">
        <f>③職員名簿【年間実績】!BZ54</f>
        <v/>
      </c>
      <c r="AE42" s="300" t="str">
        <f>③職員名簿【年間実績】!BJ54</f>
        <v/>
      </c>
      <c r="AF42" s="304"/>
      <c r="AG42" s="302" t="str">
        <f>③職員名簿【年間実績】!CA54</f>
        <v/>
      </c>
      <c r="AH42" s="300" t="str">
        <f>③職員名簿【年間実績】!BK54</f>
        <v/>
      </c>
      <c r="AI42" s="304"/>
      <c r="AJ42" s="302" t="str">
        <f>③職員名簿【年間実績】!CB54</f>
        <v/>
      </c>
      <c r="AK42" s="300" t="str">
        <f>③職員名簿【年間実績】!BL54</f>
        <v/>
      </c>
      <c r="AL42" s="304"/>
    </row>
    <row r="43" spans="1:38" ht="30" customHeight="1">
      <c r="A43">
        <v>39</v>
      </c>
      <c r="B43" s="123" t="str">
        <f>③職員名簿【年間実績】!BP55</f>
        <v/>
      </c>
      <c r="C43" s="299" t="str">
        <f>③職員名簿【年間実績】!BQ55</f>
        <v/>
      </c>
      <c r="D43" s="300" t="str">
        <f>③職員名簿【年間実績】!BA55</f>
        <v/>
      </c>
      <c r="E43" s="304"/>
      <c r="F43" s="302" t="str">
        <f>③職員名簿【年間実績】!BR55</f>
        <v/>
      </c>
      <c r="G43" s="300" t="str">
        <f>③職員名簿【年間実績】!BB55</f>
        <v/>
      </c>
      <c r="H43" s="304"/>
      <c r="I43" s="302" t="str">
        <f>③職員名簿【年間実績】!BS55</f>
        <v/>
      </c>
      <c r="J43" s="300" t="str">
        <f>③職員名簿【年間実績】!BC55</f>
        <v/>
      </c>
      <c r="K43" s="304"/>
      <c r="L43" s="302" t="str">
        <f>③職員名簿【年間実績】!BT55</f>
        <v/>
      </c>
      <c r="M43" s="300" t="str">
        <f>③職員名簿【年間実績】!BD55</f>
        <v/>
      </c>
      <c r="N43" s="304"/>
      <c r="O43" s="302" t="str">
        <f>③職員名簿【年間実績】!BU55</f>
        <v/>
      </c>
      <c r="P43" s="300" t="str">
        <f>③職員名簿【年間実績】!BE55</f>
        <v/>
      </c>
      <c r="Q43" s="304"/>
      <c r="R43" s="302" t="str">
        <f>③職員名簿【年間実績】!BV55</f>
        <v/>
      </c>
      <c r="S43" s="300" t="str">
        <f>③職員名簿【年間実績】!BF55</f>
        <v/>
      </c>
      <c r="T43" s="304"/>
      <c r="U43" s="302" t="str">
        <f>③職員名簿【年間実績】!BW55</f>
        <v/>
      </c>
      <c r="V43" s="300" t="str">
        <f>③職員名簿【年間実績】!BG55</f>
        <v/>
      </c>
      <c r="W43" s="304"/>
      <c r="X43" s="302" t="str">
        <f>③職員名簿【年間実績】!BX55</f>
        <v/>
      </c>
      <c r="Y43" s="300" t="str">
        <f>③職員名簿【年間実績】!BH55</f>
        <v/>
      </c>
      <c r="Z43" s="304"/>
      <c r="AA43" s="302" t="str">
        <f>③職員名簿【年間実績】!BY55</f>
        <v/>
      </c>
      <c r="AB43" s="300" t="str">
        <f>③職員名簿【年間実績】!BI55</f>
        <v/>
      </c>
      <c r="AC43" s="304"/>
      <c r="AD43" s="302" t="str">
        <f>③職員名簿【年間実績】!BZ55</f>
        <v/>
      </c>
      <c r="AE43" s="300" t="str">
        <f>③職員名簿【年間実績】!BJ55</f>
        <v/>
      </c>
      <c r="AF43" s="304"/>
      <c r="AG43" s="302" t="str">
        <f>③職員名簿【年間実績】!CA55</f>
        <v/>
      </c>
      <c r="AH43" s="300" t="str">
        <f>③職員名簿【年間実績】!BK55</f>
        <v/>
      </c>
      <c r="AI43" s="304"/>
      <c r="AJ43" s="302" t="str">
        <f>③職員名簿【年間実績】!CB55</f>
        <v/>
      </c>
      <c r="AK43" s="300" t="str">
        <f>③職員名簿【年間実績】!BL55</f>
        <v/>
      </c>
      <c r="AL43" s="304"/>
    </row>
    <row r="44" spans="1:38" ht="30" customHeight="1">
      <c r="A44">
        <v>40</v>
      </c>
      <c r="B44" s="123" t="str">
        <f>③職員名簿【年間実績】!BP56</f>
        <v/>
      </c>
      <c r="C44" s="299" t="str">
        <f>③職員名簿【年間実績】!BQ56</f>
        <v/>
      </c>
      <c r="D44" s="300" t="str">
        <f>③職員名簿【年間実績】!BA56</f>
        <v/>
      </c>
      <c r="E44" s="304"/>
      <c r="F44" s="302" t="str">
        <f>③職員名簿【年間実績】!BR56</f>
        <v/>
      </c>
      <c r="G44" s="300" t="str">
        <f>③職員名簿【年間実績】!BB56</f>
        <v/>
      </c>
      <c r="H44" s="304"/>
      <c r="I44" s="302" t="str">
        <f>③職員名簿【年間実績】!BS56</f>
        <v/>
      </c>
      <c r="J44" s="300" t="str">
        <f>③職員名簿【年間実績】!BC56</f>
        <v/>
      </c>
      <c r="K44" s="304"/>
      <c r="L44" s="302" t="str">
        <f>③職員名簿【年間実績】!BT56</f>
        <v/>
      </c>
      <c r="M44" s="300" t="str">
        <f>③職員名簿【年間実績】!BD56</f>
        <v/>
      </c>
      <c r="N44" s="304"/>
      <c r="O44" s="302" t="str">
        <f>③職員名簿【年間実績】!BU56</f>
        <v/>
      </c>
      <c r="P44" s="300" t="str">
        <f>③職員名簿【年間実績】!BE56</f>
        <v/>
      </c>
      <c r="Q44" s="304"/>
      <c r="R44" s="302" t="str">
        <f>③職員名簿【年間実績】!BV56</f>
        <v/>
      </c>
      <c r="S44" s="300" t="str">
        <f>③職員名簿【年間実績】!BF56</f>
        <v/>
      </c>
      <c r="T44" s="304"/>
      <c r="U44" s="302" t="str">
        <f>③職員名簿【年間実績】!BW56</f>
        <v/>
      </c>
      <c r="V44" s="300" t="str">
        <f>③職員名簿【年間実績】!BG56</f>
        <v/>
      </c>
      <c r="W44" s="304"/>
      <c r="X44" s="302" t="str">
        <f>③職員名簿【年間実績】!BX56</f>
        <v/>
      </c>
      <c r="Y44" s="300" t="str">
        <f>③職員名簿【年間実績】!BH56</f>
        <v/>
      </c>
      <c r="Z44" s="304"/>
      <c r="AA44" s="302" t="str">
        <f>③職員名簿【年間実績】!BY56</f>
        <v/>
      </c>
      <c r="AB44" s="300" t="str">
        <f>③職員名簿【年間実績】!BI56</f>
        <v/>
      </c>
      <c r="AC44" s="304"/>
      <c r="AD44" s="302" t="str">
        <f>③職員名簿【年間実績】!BZ56</f>
        <v/>
      </c>
      <c r="AE44" s="300" t="str">
        <f>③職員名簿【年間実績】!BJ56</f>
        <v/>
      </c>
      <c r="AF44" s="304"/>
      <c r="AG44" s="302" t="str">
        <f>③職員名簿【年間実績】!CA56</f>
        <v/>
      </c>
      <c r="AH44" s="300" t="str">
        <f>③職員名簿【年間実績】!BK56</f>
        <v/>
      </c>
      <c r="AI44" s="304"/>
      <c r="AJ44" s="302" t="str">
        <f>③職員名簿【年間実績】!CB56</f>
        <v/>
      </c>
      <c r="AK44" s="300" t="str">
        <f>③職員名簿【年間実績】!BL56</f>
        <v/>
      </c>
      <c r="AL44" s="304"/>
    </row>
    <row r="45" spans="1:38" ht="30" customHeight="1">
      <c r="A45">
        <v>41</v>
      </c>
      <c r="B45" s="123" t="str">
        <f>③職員名簿【年間実績】!BP57</f>
        <v/>
      </c>
      <c r="C45" s="299" t="str">
        <f>③職員名簿【年間実績】!BQ57</f>
        <v/>
      </c>
      <c r="D45" s="300" t="str">
        <f>③職員名簿【年間実績】!BA57</f>
        <v/>
      </c>
      <c r="E45" s="304"/>
      <c r="F45" s="302" t="str">
        <f>③職員名簿【年間実績】!BR57</f>
        <v/>
      </c>
      <c r="G45" s="300" t="str">
        <f>③職員名簿【年間実績】!BB57</f>
        <v/>
      </c>
      <c r="H45" s="304"/>
      <c r="I45" s="302" t="str">
        <f>③職員名簿【年間実績】!BS57</f>
        <v/>
      </c>
      <c r="J45" s="300" t="str">
        <f>③職員名簿【年間実績】!BC57</f>
        <v/>
      </c>
      <c r="K45" s="304"/>
      <c r="L45" s="302" t="str">
        <f>③職員名簿【年間実績】!BT57</f>
        <v/>
      </c>
      <c r="M45" s="300" t="str">
        <f>③職員名簿【年間実績】!BD57</f>
        <v/>
      </c>
      <c r="N45" s="304"/>
      <c r="O45" s="302" t="str">
        <f>③職員名簿【年間実績】!BU57</f>
        <v/>
      </c>
      <c r="P45" s="300" t="str">
        <f>③職員名簿【年間実績】!BE57</f>
        <v/>
      </c>
      <c r="Q45" s="304"/>
      <c r="R45" s="302" t="str">
        <f>③職員名簿【年間実績】!BV57</f>
        <v/>
      </c>
      <c r="S45" s="300" t="str">
        <f>③職員名簿【年間実績】!BF57</f>
        <v/>
      </c>
      <c r="T45" s="304"/>
      <c r="U45" s="302" t="str">
        <f>③職員名簿【年間実績】!BW57</f>
        <v/>
      </c>
      <c r="V45" s="300" t="str">
        <f>③職員名簿【年間実績】!BG57</f>
        <v/>
      </c>
      <c r="W45" s="304"/>
      <c r="X45" s="302" t="str">
        <f>③職員名簿【年間実績】!BX57</f>
        <v/>
      </c>
      <c r="Y45" s="300" t="str">
        <f>③職員名簿【年間実績】!BH57</f>
        <v/>
      </c>
      <c r="Z45" s="304"/>
      <c r="AA45" s="302" t="str">
        <f>③職員名簿【年間実績】!BY57</f>
        <v/>
      </c>
      <c r="AB45" s="300" t="str">
        <f>③職員名簿【年間実績】!BI57</f>
        <v/>
      </c>
      <c r="AC45" s="304"/>
      <c r="AD45" s="302" t="str">
        <f>③職員名簿【年間実績】!BZ57</f>
        <v/>
      </c>
      <c r="AE45" s="300" t="str">
        <f>③職員名簿【年間実績】!BJ57</f>
        <v/>
      </c>
      <c r="AF45" s="304"/>
      <c r="AG45" s="302" t="str">
        <f>③職員名簿【年間実績】!CA57</f>
        <v/>
      </c>
      <c r="AH45" s="300" t="str">
        <f>③職員名簿【年間実績】!BK57</f>
        <v/>
      </c>
      <c r="AI45" s="304"/>
      <c r="AJ45" s="302" t="str">
        <f>③職員名簿【年間実績】!CB57</f>
        <v/>
      </c>
      <c r="AK45" s="300" t="str">
        <f>③職員名簿【年間実績】!BL57</f>
        <v/>
      </c>
      <c r="AL45" s="304"/>
    </row>
    <row r="46" spans="1:38" ht="30" customHeight="1">
      <c r="A46">
        <v>42</v>
      </c>
      <c r="B46" s="123" t="str">
        <f>③職員名簿【年間実績】!BP58</f>
        <v/>
      </c>
      <c r="C46" s="299" t="str">
        <f>③職員名簿【年間実績】!BQ58</f>
        <v/>
      </c>
      <c r="D46" s="300" t="str">
        <f>③職員名簿【年間実績】!BA58</f>
        <v/>
      </c>
      <c r="E46" s="304"/>
      <c r="F46" s="302" t="str">
        <f>③職員名簿【年間実績】!BR58</f>
        <v/>
      </c>
      <c r="G46" s="300" t="str">
        <f>③職員名簿【年間実績】!BB58</f>
        <v/>
      </c>
      <c r="H46" s="304"/>
      <c r="I46" s="302" t="str">
        <f>③職員名簿【年間実績】!BS58</f>
        <v/>
      </c>
      <c r="J46" s="300" t="str">
        <f>③職員名簿【年間実績】!BC58</f>
        <v/>
      </c>
      <c r="K46" s="304"/>
      <c r="L46" s="302" t="str">
        <f>③職員名簿【年間実績】!BT58</f>
        <v/>
      </c>
      <c r="M46" s="300" t="str">
        <f>③職員名簿【年間実績】!BD58</f>
        <v/>
      </c>
      <c r="N46" s="304"/>
      <c r="O46" s="302" t="str">
        <f>③職員名簿【年間実績】!BU58</f>
        <v/>
      </c>
      <c r="P46" s="300" t="str">
        <f>③職員名簿【年間実績】!BE58</f>
        <v/>
      </c>
      <c r="Q46" s="304"/>
      <c r="R46" s="302" t="str">
        <f>③職員名簿【年間実績】!BV58</f>
        <v/>
      </c>
      <c r="S46" s="300" t="str">
        <f>③職員名簿【年間実績】!BF58</f>
        <v/>
      </c>
      <c r="T46" s="304"/>
      <c r="U46" s="302" t="str">
        <f>③職員名簿【年間実績】!BW58</f>
        <v/>
      </c>
      <c r="V46" s="300" t="str">
        <f>③職員名簿【年間実績】!BG58</f>
        <v/>
      </c>
      <c r="W46" s="304"/>
      <c r="X46" s="302" t="str">
        <f>③職員名簿【年間実績】!BX58</f>
        <v/>
      </c>
      <c r="Y46" s="300" t="str">
        <f>③職員名簿【年間実績】!BH58</f>
        <v/>
      </c>
      <c r="Z46" s="304"/>
      <c r="AA46" s="302" t="str">
        <f>③職員名簿【年間実績】!BY58</f>
        <v/>
      </c>
      <c r="AB46" s="300" t="str">
        <f>③職員名簿【年間実績】!BI58</f>
        <v/>
      </c>
      <c r="AC46" s="304"/>
      <c r="AD46" s="302" t="str">
        <f>③職員名簿【年間実績】!BZ58</f>
        <v/>
      </c>
      <c r="AE46" s="300" t="str">
        <f>③職員名簿【年間実績】!BJ58</f>
        <v/>
      </c>
      <c r="AF46" s="304"/>
      <c r="AG46" s="302" t="str">
        <f>③職員名簿【年間実績】!CA58</f>
        <v/>
      </c>
      <c r="AH46" s="300" t="str">
        <f>③職員名簿【年間実績】!BK58</f>
        <v/>
      </c>
      <c r="AI46" s="304"/>
      <c r="AJ46" s="302" t="str">
        <f>③職員名簿【年間実績】!CB58</f>
        <v/>
      </c>
      <c r="AK46" s="300" t="str">
        <f>③職員名簿【年間実績】!BL58</f>
        <v/>
      </c>
      <c r="AL46" s="304"/>
    </row>
    <row r="47" spans="1:38" ht="30" customHeight="1">
      <c r="A47">
        <v>43</v>
      </c>
      <c r="B47" s="123" t="str">
        <f>③職員名簿【年間実績】!BP59</f>
        <v/>
      </c>
      <c r="C47" s="299" t="str">
        <f>③職員名簿【年間実績】!BQ59</f>
        <v/>
      </c>
      <c r="D47" s="300" t="str">
        <f>③職員名簿【年間実績】!BA59</f>
        <v/>
      </c>
      <c r="E47" s="304"/>
      <c r="F47" s="302" t="str">
        <f>③職員名簿【年間実績】!BR59</f>
        <v/>
      </c>
      <c r="G47" s="300" t="str">
        <f>③職員名簿【年間実績】!BB59</f>
        <v/>
      </c>
      <c r="H47" s="304"/>
      <c r="I47" s="302" t="str">
        <f>③職員名簿【年間実績】!BS59</f>
        <v/>
      </c>
      <c r="J47" s="300" t="str">
        <f>③職員名簿【年間実績】!BC59</f>
        <v/>
      </c>
      <c r="K47" s="304"/>
      <c r="L47" s="302" t="str">
        <f>③職員名簿【年間実績】!BT59</f>
        <v/>
      </c>
      <c r="M47" s="300" t="str">
        <f>③職員名簿【年間実績】!BD59</f>
        <v/>
      </c>
      <c r="N47" s="304"/>
      <c r="O47" s="302" t="str">
        <f>③職員名簿【年間実績】!BU59</f>
        <v/>
      </c>
      <c r="P47" s="300" t="str">
        <f>③職員名簿【年間実績】!BE59</f>
        <v/>
      </c>
      <c r="Q47" s="304"/>
      <c r="R47" s="302" t="str">
        <f>③職員名簿【年間実績】!BV59</f>
        <v/>
      </c>
      <c r="S47" s="300" t="str">
        <f>③職員名簿【年間実績】!BF59</f>
        <v/>
      </c>
      <c r="T47" s="304"/>
      <c r="U47" s="302" t="str">
        <f>③職員名簿【年間実績】!BW59</f>
        <v/>
      </c>
      <c r="V47" s="300" t="str">
        <f>③職員名簿【年間実績】!BG59</f>
        <v/>
      </c>
      <c r="W47" s="304"/>
      <c r="X47" s="302" t="str">
        <f>③職員名簿【年間実績】!BX59</f>
        <v/>
      </c>
      <c r="Y47" s="300" t="str">
        <f>③職員名簿【年間実績】!BH59</f>
        <v/>
      </c>
      <c r="Z47" s="304"/>
      <c r="AA47" s="302" t="str">
        <f>③職員名簿【年間実績】!BY59</f>
        <v/>
      </c>
      <c r="AB47" s="300" t="str">
        <f>③職員名簿【年間実績】!BI59</f>
        <v/>
      </c>
      <c r="AC47" s="304"/>
      <c r="AD47" s="302" t="str">
        <f>③職員名簿【年間実績】!BZ59</f>
        <v/>
      </c>
      <c r="AE47" s="300" t="str">
        <f>③職員名簿【年間実績】!BJ59</f>
        <v/>
      </c>
      <c r="AF47" s="304"/>
      <c r="AG47" s="302" t="str">
        <f>③職員名簿【年間実績】!CA59</f>
        <v/>
      </c>
      <c r="AH47" s="300" t="str">
        <f>③職員名簿【年間実績】!BK59</f>
        <v/>
      </c>
      <c r="AI47" s="304"/>
      <c r="AJ47" s="302" t="str">
        <f>③職員名簿【年間実績】!CB59</f>
        <v/>
      </c>
      <c r="AK47" s="300" t="str">
        <f>③職員名簿【年間実績】!BL59</f>
        <v/>
      </c>
      <c r="AL47" s="304"/>
    </row>
    <row r="48" spans="1:38" ht="30" customHeight="1">
      <c r="A48">
        <v>44</v>
      </c>
      <c r="B48" s="123" t="str">
        <f>③職員名簿【年間実績】!BP60</f>
        <v/>
      </c>
      <c r="C48" s="299" t="str">
        <f>③職員名簿【年間実績】!BQ60</f>
        <v/>
      </c>
      <c r="D48" s="300" t="str">
        <f>③職員名簿【年間実績】!BA60</f>
        <v/>
      </c>
      <c r="E48" s="304"/>
      <c r="F48" s="302" t="str">
        <f>③職員名簿【年間実績】!BR60</f>
        <v/>
      </c>
      <c r="G48" s="300" t="str">
        <f>③職員名簿【年間実績】!BB60</f>
        <v/>
      </c>
      <c r="H48" s="304"/>
      <c r="I48" s="302" t="str">
        <f>③職員名簿【年間実績】!BS60</f>
        <v/>
      </c>
      <c r="J48" s="300" t="str">
        <f>③職員名簿【年間実績】!BC60</f>
        <v/>
      </c>
      <c r="K48" s="304"/>
      <c r="L48" s="302" t="str">
        <f>③職員名簿【年間実績】!BT60</f>
        <v/>
      </c>
      <c r="M48" s="300" t="str">
        <f>③職員名簿【年間実績】!BD60</f>
        <v/>
      </c>
      <c r="N48" s="304"/>
      <c r="O48" s="302" t="str">
        <f>③職員名簿【年間実績】!BU60</f>
        <v/>
      </c>
      <c r="P48" s="300" t="str">
        <f>③職員名簿【年間実績】!BE60</f>
        <v/>
      </c>
      <c r="Q48" s="304"/>
      <c r="R48" s="302" t="str">
        <f>③職員名簿【年間実績】!BV60</f>
        <v/>
      </c>
      <c r="S48" s="300" t="str">
        <f>③職員名簿【年間実績】!BF60</f>
        <v/>
      </c>
      <c r="T48" s="304"/>
      <c r="U48" s="302" t="str">
        <f>③職員名簿【年間実績】!BW60</f>
        <v/>
      </c>
      <c r="V48" s="300" t="str">
        <f>③職員名簿【年間実績】!BG60</f>
        <v/>
      </c>
      <c r="W48" s="304"/>
      <c r="X48" s="302" t="str">
        <f>③職員名簿【年間実績】!BX60</f>
        <v/>
      </c>
      <c r="Y48" s="300" t="str">
        <f>③職員名簿【年間実績】!BH60</f>
        <v/>
      </c>
      <c r="Z48" s="304"/>
      <c r="AA48" s="302" t="str">
        <f>③職員名簿【年間実績】!BY60</f>
        <v/>
      </c>
      <c r="AB48" s="300" t="str">
        <f>③職員名簿【年間実績】!BI60</f>
        <v/>
      </c>
      <c r="AC48" s="304"/>
      <c r="AD48" s="302" t="str">
        <f>③職員名簿【年間実績】!BZ60</f>
        <v/>
      </c>
      <c r="AE48" s="300" t="str">
        <f>③職員名簿【年間実績】!BJ60</f>
        <v/>
      </c>
      <c r="AF48" s="304"/>
      <c r="AG48" s="302" t="str">
        <f>③職員名簿【年間実績】!CA60</f>
        <v/>
      </c>
      <c r="AH48" s="300" t="str">
        <f>③職員名簿【年間実績】!BK60</f>
        <v/>
      </c>
      <c r="AI48" s="304"/>
      <c r="AJ48" s="302" t="str">
        <f>③職員名簿【年間実績】!CB60</f>
        <v/>
      </c>
      <c r="AK48" s="300" t="str">
        <f>③職員名簿【年間実績】!BL60</f>
        <v/>
      </c>
      <c r="AL48" s="304"/>
    </row>
    <row r="49" spans="1:38" ht="30" customHeight="1">
      <c r="A49">
        <v>45</v>
      </c>
      <c r="B49" s="123" t="str">
        <f>③職員名簿【年間実績】!BP61</f>
        <v/>
      </c>
      <c r="C49" s="299" t="str">
        <f>③職員名簿【年間実績】!BQ61</f>
        <v/>
      </c>
      <c r="D49" s="300" t="str">
        <f>③職員名簿【年間実績】!BA61</f>
        <v/>
      </c>
      <c r="E49" s="304"/>
      <c r="F49" s="302" t="str">
        <f>③職員名簿【年間実績】!BR61</f>
        <v/>
      </c>
      <c r="G49" s="300" t="str">
        <f>③職員名簿【年間実績】!BB61</f>
        <v/>
      </c>
      <c r="H49" s="304"/>
      <c r="I49" s="302" t="str">
        <f>③職員名簿【年間実績】!BS61</f>
        <v/>
      </c>
      <c r="J49" s="300" t="str">
        <f>③職員名簿【年間実績】!BC61</f>
        <v/>
      </c>
      <c r="K49" s="304"/>
      <c r="L49" s="302" t="str">
        <f>③職員名簿【年間実績】!BT61</f>
        <v/>
      </c>
      <c r="M49" s="300" t="str">
        <f>③職員名簿【年間実績】!BD61</f>
        <v/>
      </c>
      <c r="N49" s="304"/>
      <c r="O49" s="302" t="str">
        <f>③職員名簿【年間実績】!BU61</f>
        <v/>
      </c>
      <c r="P49" s="300" t="str">
        <f>③職員名簿【年間実績】!BE61</f>
        <v/>
      </c>
      <c r="Q49" s="304"/>
      <c r="R49" s="302" t="str">
        <f>③職員名簿【年間実績】!BV61</f>
        <v/>
      </c>
      <c r="S49" s="300" t="str">
        <f>③職員名簿【年間実績】!BF61</f>
        <v/>
      </c>
      <c r="T49" s="304"/>
      <c r="U49" s="302" t="str">
        <f>③職員名簿【年間実績】!BW61</f>
        <v/>
      </c>
      <c r="V49" s="300" t="str">
        <f>③職員名簿【年間実績】!BG61</f>
        <v/>
      </c>
      <c r="W49" s="304"/>
      <c r="X49" s="302" t="str">
        <f>③職員名簿【年間実績】!BX61</f>
        <v/>
      </c>
      <c r="Y49" s="300" t="str">
        <f>③職員名簿【年間実績】!BH61</f>
        <v/>
      </c>
      <c r="Z49" s="304"/>
      <c r="AA49" s="302" t="str">
        <f>③職員名簿【年間実績】!BY61</f>
        <v/>
      </c>
      <c r="AB49" s="300" t="str">
        <f>③職員名簿【年間実績】!BI61</f>
        <v/>
      </c>
      <c r="AC49" s="304"/>
      <c r="AD49" s="302" t="str">
        <f>③職員名簿【年間実績】!BZ61</f>
        <v/>
      </c>
      <c r="AE49" s="300" t="str">
        <f>③職員名簿【年間実績】!BJ61</f>
        <v/>
      </c>
      <c r="AF49" s="304"/>
      <c r="AG49" s="302" t="str">
        <f>③職員名簿【年間実績】!CA61</f>
        <v/>
      </c>
      <c r="AH49" s="300" t="str">
        <f>③職員名簿【年間実績】!BK61</f>
        <v/>
      </c>
      <c r="AI49" s="304"/>
      <c r="AJ49" s="302" t="str">
        <f>③職員名簿【年間実績】!CB61</f>
        <v/>
      </c>
      <c r="AK49" s="300" t="str">
        <f>③職員名簿【年間実績】!BL61</f>
        <v/>
      </c>
      <c r="AL49" s="304"/>
    </row>
    <row r="50" spans="1:38" ht="30" customHeight="1">
      <c r="A50">
        <v>46</v>
      </c>
      <c r="B50" s="123" t="str">
        <f>③職員名簿【年間実績】!BP62</f>
        <v/>
      </c>
      <c r="C50" s="299" t="str">
        <f>③職員名簿【年間実績】!BQ62</f>
        <v/>
      </c>
      <c r="D50" s="300" t="str">
        <f>③職員名簿【年間実績】!BA62</f>
        <v/>
      </c>
      <c r="E50" s="304"/>
      <c r="F50" s="302" t="str">
        <f>③職員名簿【年間実績】!BR62</f>
        <v/>
      </c>
      <c r="G50" s="300" t="str">
        <f>③職員名簿【年間実績】!BB62</f>
        <v/>
      </c>
      <c r="H50" s="304"/>
      <c r="I50" s="302" t="str">
        <f>③職員名簿【年間実績】!BS62</f>
        <v/>
      </c>
      <c r="J50" s="300" t="str">
        <f>③職員名簿【年間実績】!BC62</f>
        <v/>
      </c>
      <c r="K50" s="304"/>
      <c r="L50" s="302" t="str">
        <f>③職員名簿【年間実績】!BT62</f>
        <v/>
      </c>
      <c r="M50" s="300" t="str">
        <f>③職員名簿【年間実績】!BD62</f>
        <v/>
      </c>
      <c r="N50" s="304"/>
      <c r="O50" s="302" t="str">
        <f>③職員名簿【年間実績】!BU62</f>
        <v/>
      </c>
      <c r="P50" s="300" t="str">
        <f>③職員名簿【年間実績】!BE62</f>
        <v/>
      </c>
      <c r="Q50" s="304"/>
      <c r="R50" s="302" t="str">
        <f>③職員名簿【年間実績】!BV62</f>
        <v/>
      </c>
      <c r="S50" s="300" t="str">
        <f>③職員名簿【年間実績】!BF62</f>
        <v/>
      </c>
      <c r="T50" s="304"/>
      <c r="U50" s="302" t="str">
        <f>③職員名簿【年間実績】!BW62</f>
        <v/>
      </c>
      <c r="V50" s="300" t="str">
        <f>③職員名簿【年間実績】!BG62</f>
        <v/>
      </c>
      <c r="W50" s="304"/>
      <c r="X50" s="302" t="str">
        <f>③職員名簿【年間実績】!BX62</f>
        <v/>
      </c>
      <c r="Y50" s="300" t="str">
        <f>③職員名簿【年間実績】!BH62</f>
        <v/>
      </c>
      <c r="Z50" s="304"/>
      <c r="AA50" s="302" t="str">
        <f>③職員名簿【年間実績】!BY62</f>
        <v/>
      </c>
      <c r="AB50" s="300" t="str">
        <f>③職員名簿【年間実績】!BI62</f>
        <v/>
      </c>
      <c r="AC50" s="304"/>
      <c r="AD50" s="302" t="str">
        <f>③職員名簿【年間実績】!BZ62</f>
        <v/>
      </c>
      <c r="AE50" s="300" t="str">
        <f>③職員名簿【年間実績】!BJ62</f>
        <v/>
      </c>
      <c r="AF50" s="304"/>
      <c r="AG50" s="302" t="str">
        <f>③職員名簿【年間実績】!CA62</f>
        <v/>
      </c>
      <c r="AH50" s="300" t="str">
        <f>③職員名簿【年間実績】!BK62</f>
        <v/>
      </c>
      <c r="AI50" s="304"/>
      <c r="AJ50" s="302" t="str">
        <f>③職員名簿【年間実績】!CB62</f>
        <v/>
      </c>
      <c r="AK50" s="300" t="str">
        <f>③職員名簿【年間実績】!BL62</f>
        <v/>
      </c>
      <c r="AL50" s="304"/>
    </row>
    <row r="51" spans="1:38" ht="30" customHeight="1">
      <c r="A51">
        <v>47</v>
      </c>
      <c r="B51" s="123" t="str">
        <f>③職員名簿【年間実績】!BP63</f>
        <v/>
      </c>
      <c r="C51" s="299" t="str">
        <f>③職員名簿【年間実績】!BQ63</f>
        <v/>
      </c>
      <c r="D51" s="300" t="str">
        <f>③職員名簿【年間実績】!BA63</f>
        <v/>
      </c>
      <c r="E51" s="304"/>
      <c r="F51" s="302" t="str">
        <f>③職員名簿【年間実績】!BR63</f>
        <v/>
      </c>
      <c r="G51" s="300" t="str">
        <f>③職員名簿【年間実績】!BB63</f>
        <v/>
      </c>
      <c r="H51" s="304"/>
      <c r="I51" s="302" t="str">
        <f>③職員名簿【年間実績】!BS63</f>
        <v/>
      </c>
      <c r="J51" s="300" t="str">
        <f>③職員名簿【年間実績】!BC63</f>
        <v/>
      </c>
      <c r="K51" s="304"/>
      <c r="L51" s="302" t="str">
        <f>③職員名簿【年間実績】!BT63</f>
        <v/>
      </c>
      <c r="M51" s="300" t="str">
        <f>③職員名簿【年間実績】!BD63</f>
        <v/>
      </c>
      <c r="N51" s="304"/>
      <c r="O51" s="302" t="str">
        <f>③職員名簿【年間実績】!BU63</f>
        <v/>
      </c>
      <c r="P51" s="300" t="str">
        <f>③職員名簿【年間実績】!BE63</f>
        <v/>
      </c>
      <c r="Q51" s="304"/>
      <c r="R51" s="302" t="str">
        <f>③職員名簿【年間実績】!BV63</f>
        <v/>
      </c>
      <c r="S51" s="300" t="str">
        <f>③職員名簿【年間実績】!BF63</f>
        <v/>
      </c>
      <c r="T51" s="304"/>
      <c r="U51" s="302" t="str">
        <f>③職員名簿【年間実績】!BW63</f>
        <v/>
      </c>
      <c r="V51" s="300" t="str">
        <f>③職員名簿【年間実績】!BG63</f>
        <v/>
      </c>
      <c r="W51" s="304"/>
      <c r="X51" s="302" t="str">
        <f>③職員名簿【年間実績】!BX63</f>
        <v/>
      </c>
      <c r="Y51" s="300" t="str">
        <f>③職員名簿【年間実績】!BH63</f>
        <v/>
      </c>
      <c r="Z51" s="304"/>
      <c r="AA51" s="302" t="str">
        <f>③職員名簿【年間実績】!BY63</f>
        <v/>
      </c>
      <c r="AB51" s="300" t="str">
        <f>③職員名簿【年間実績】!BI63</f>
        <v/>
      </c>
      <c r="AC51" s="304"/>
      <c r="AD51" s="302" t="str">
        <f>③職員名簿【年間実績】!BZ63</f>
        <v/>
      </c>
      <c r="AE51" s="300" t="str">
        <f>③職員名簿【年間実績】!BJ63</f>
        <v/>
      </c>
      <c r="AF51" s="304"/>
      <c r="AG51" s="302" t="str">
        <f>③職員名簿【年間実績】!CA63</f>
        <v/>
      </c>
      <c r="AH51" s="300" t="str">
        <f>③職員名簿【年間実績】!BK63</f>
        <v/>
      </c>
      <c r="AI51" s="304"/>
      <c r="AJ51" s="302" t="str">
        <f>③職員名簿【年間実績】!CB63</f>
        <v/>
      </c>
      <c r="AK51" s="300" t="str">
        <f>③職員名簿【年間実績】!BL63</f>
        <v/>
      </c>
      <c r="AL51" s="304"/>
    </row>
    <row r="52" spans="1:38" ht="30" customHeight="1">
      <c r="A52">
        <v>48</v>
      </c>
      <c r="B52" s="123" t="str">
        <f>③職員名簿【年間実績】!BP64</f>
        <v/>
      </c>
      <c r="C52" s="299" t="str">
        <f>③職員名簿【年間実績】!BQ64</f>
        <v/>
      </c>
      <c r="D52" s="300" t="str">
        <f>③職員名簿【年間実績】!BA64</f>
        <v/>
      </c>
      <c r="E52" s="304"/>
      <c r="F52" s="302" t="str">
        <f>③職員名簿【年間実績】!BR64</f>
        <v/>
      </c>
      <c r="G52" s="300" t="str">
        <f>③職員名簿【年間実績】!BB64</f>
        <v/>
      </c>
      <c r="H52" s="304"/>
      <c r="I52" s="302" t="str">
        <f>③職員名簿【年間実績】!BS64</f>
        <v/>
      </c>
      <c r="J52" s="300" t="str">
        <f>③職員名簿【年間実績】!BC64</f>
        <v/>
      </c>
      <c r="K52" s="304"/>
      <c r="L52" s="302" t="str">
        <f>③職員名簿【年間実績】!BT64</f>
        <v/>
      </c>
      <c r="M52" s="300" t="str">
        <f>③職員名簿【年間実績】!BD64</f>
        <v/>
      </c>
      <c r="N52" s="304"/>
      <c r="O52" s="302" t="str">
        <f>③職員名簿【年間実績】!BU64</f>
        <v/>
      </c>
      <c r="P52" s="300" t="str">
        <f>③職員名簿【年間実績】!BE64</f>
        <v/>
      </c>
      <c r="Q52" s="304"/>
      <c r="R52" s="302" t="str">
        <f>③職員名簿【年間実績】!BV64</f>
        <v/>
      </c>
      <c r="S52" s="300" t="str">
        <f>③職員名簿【年間実績】!BF64</f>
        <v/>
      </c>
      <c r="T52" s="304"/>
      <c r="U52" s="302" t="str">
        <f>③職員名簿【年間実績】!BW64</f>
        <v/>
      </c>
      <c r="V52" s="300" t="str">
        <f>③職員名簿【年間実績】!BG64</f>
        <v/>
      </c>
      <c r="W52" s="304"/>
      <c r="X52" s="302" t="str">
        <f>③職員名簿【年間実績】!BX64</f>
        <v/>
      </c>
      <c r="Y52" s="300" t="str">
        <f>③職員名簿【年間実績】!BH64</f>
        <v/>
      </c>
      <c r="Z52" s="304"/>
      <c r="AA52" s="302" t="str">
        <f>③職員名簿【年間実績】!BY64</f>
        <v/>
      </c>
      <c r="AB52" s="300" t="str">
        <f>③職員名簿【年間実績】!BI64</f>
        <v/>
      </c>
      <c r="AC52" s="304"/>
      <c r="AD52" s="302" t="str">
        <f>③職員名簿【年間実績】!BZ64</f>
        <v/>
      </c>
      <c r="AE52" s="300" t="str">
        <f>③職員名簿【年間実績】!BJ64</f>
        <v/>
      </c>
      <c r="AF52" s="304"/>
      <c r="AG52" s="302" t="str">
        <f>③職員名簿【年間実績】!CA64</f>
        <v/>
      </c>
      <c r="AH52" s="300" t="str">
        <f>③職員名簿【年間実績】!BK64</f>
        <v/>
      </c>
      <c r="AI52" s="304"/>
      <c r="AJ52" s="302" t="str">
        <f>③職員名簿【年間実績】!CB64</f>
        <v/>
      </c>
      <c r="AK52" s="300" t="str">
        <f>③職員名簿【年間実績】!BL64</f>
        <v/>
      </c>
      <c r="AL52" s="304"/>
    </row>
    <row r="53" spans="1:38" ht="30" customHeight="1">
      <c r="A53">
        <v>49</v>
      </c>
      <c r="B53" s="123" t="str">
        <f>③職員名簿【年間実績】!BP65</f>
        <v/>
      </c>
      <c r="C53" s="299" t="str">
        <f>③職員名簿【年間実績】!BQ65</f>
        <v/>
      </c>
      <c r="D53" s="300" t="str">
        <f>③職員名簿【年間実績】!BA65</f>
        <v/>
      </c>
      <c r="E53" s="304"/>
      <c r="F53" s="302" t="str">
        <f>③職員名簿【年間実績】!BR65</f>
        <v/>
      </c>
      <c r="G53" s="300" t="str">
        <f>③職員名簿【年間実績】!BB65</f>
        <v/>
      </c>
      <c r="H53" s="304"/>
      <c r="I53" s="302" t="str">
        <f>③職員名簿【年間実績】!BS65</f>
        <v/>
      </c>
      <c r="J53" s="300" t="str">
        <f>③職員名簿【年間実績】!BC65</f>
        <v/>
      </c>
      <c r="K53" s="304"/>
      <c r="L53" s="302" t="str">
        <f>③職員名簿【年間実績】!BT65</f>
        <v/>
      </c>
      <c r="M53" s="300" t="str">
        <f>③職員名簿【年間実績】!BD65</f>
        <v/>
      </c>
      <c r="N53" s="304"/>
      <c r="O53" s="302" t="str">
        <f>③職員名簿【年間実績】!BU65</f>
        <v/>
      </c>
      <c r="P53" s="300" t="str">
        <f>③職員名簿【年間実績】!BE65</f>
        <v/>
      </c>
      <c r="Q53" s="304"/>
      <c r="R53" s="302" t="str">
        <f>③職員名簿【年間実績】!BV65</f>
        <v/>
      </c>
      <c r="S53" s="300" t="str">
        <f>③職員名簿【年間実績】!BF65</f>
        <v/>
      </c>
      <c r="T53" s="304"/>
      <c r="U53" s="302" t="str">
        <f>③職員名簿【年間実績】!BW65</f>
        <v/>
      </c>
      <c r="V53" s="300" t="str">
        <f>③職員名簿【年間実績】!BG65</f>
        <v/>
      </c>
      <c r="W53" s="304"/>
      <c r="X53" s="302" t="str">
        <f>③職員名簿【年間実績】!BX65</f>
        <v/>
      </c>
      <c r="Y53" s="300" t="str">
        <f>③職員名簿【年間実績】!BH65</f>
        <v/>
      </c>
      <c r="Z53" s="304"/>
      <c r="AA53" s="302" t="str">
        <f>③職員名簿【年間実績】!BY65</f>
        <v/>
      </c>
      <c r="AB53" s="300" t="str">
        <f>③職員名簿【年間実績】!BI65</f>
        <v/>
      </c>
      <c r="AC53" s="304"/>
      <c r="AD53" s="302" t="str">
        <f>③職員名簿【年間実績】!BZ65</f>
        <v/>
      </c>
      <c r="AE53" s="300" t="str">
        <f>③職員名簿【年間実績】!BJ65</f>
        <v/>
      </c>
      <c r="AF53" s="304"/>
      <c r="AG53" s="302" t="str">
        <f>③職員名簿【年間実績】!CA65</f>
        <v/>
      </c>
      <c r="AH53" s="300" t="str">
        <f>③職員名簿【年間実績】!BK65</f>
        <v/>
      </c>
      <c r="AI53" s="304"/>
      <c r="AJ53" s="302" t="str">
        <f>③職員名簿【年間実績】!CB65</f>
        <v/>
      </c>
      <c r="AK53" s="300" t="str">
        <f>③職員名簿【年間実績】!BL65</f>
        <v/>
      </c>
      <c r="AL53" s="304"/>
    </row>
    <row r="54" spans="1:38" ht="30" customHeight="1">
      <c r="A54">
        <v>50</v>
      </c>
      <c r="B54" s="123" t="str">
        <f>③職員名簿【年間実績】!BP66</f>
        <v/>
      </c>
      <c r="C54" s="299" t="str">
        <f>③職員名簿【年間実績】!BQ66</f>
        <v/>
      </c>
      <c r="D54" s="300" t="str">
        <f>③職員名簿【年間実績】!BA66</f>
        <v/>
      </c>
      <c r="E54" s="304"/>
      <c r="F54" s="302" t="str">
        <f>③職員名簿【年間実績】!BR66</f>
        <v/>
      </c>
      <c r="G54" s="300" t="str">
        <f>③職員名簿【年間実績】!BB66</f>
        <v/>
      </c>
      <c r="H54" s="304"/>
      <c r="I54" s="302" t="str">
        <f>③職員名簿【年間実績】!BS66</f>
        <v/>
      </c>
      <c r="J54" s="300" t="str">
        <f>③職員名簿【年間実績】!BC66</f>
        <v/>
      </c>
      <c r="K54" s="304"/>
      <c r="L54" s="302" t="str">
        <f>③職員名簿【年間実績】!BT66</f>
        <v/>
      </c>
      <c r="M54" s="300" t="str">
        <f>③職員名簿【年間実績】!BD66</f>
        <v/>
      </c>
      <c r="N54" s="304"/>
      <c r="O54" s="302" t="str">
        <f>③職員名簿【年間実績】!BU66</f>
        <v/>
      </c>
      <c r="P54" s="300" t="str">
        <f>③職員名簿【年間実績】!BE66</f>
        <v/>
      </c>
      <c r="Q54" s="304"/>
      <c r="R54" s="302" t="str">
        <f>③職員名簿【年間実績】!BV66</f>
        <v/>
      </c>
      <c r="S54" s="300" t="str">
        <f>③職員名簿【年間実績】!BF66</f>
        <v/>
      </c>
      <c r="T54" s="304"/>
      <c r="U54" s="302" t="str">
        <f>③職員名簿【年間実績】!BW66</f>
        <v/>
      </c>
      <c r="V54" s="300" t="str">
        <f>③職員名簿【年間実績】!BG66</f>
        <v/>
      </c>
      <c r="W54" s="304"/>
      <c r="X54" s="302" t="str">
        <f>③職員名簿【年間実績】!BX66</f>
        <v/>
      </c>
      <c r="Y54" s="300" t="str">
        <f>③職員名簿【年間実績】!BH66</f>
        <v/>
      </c>
      <c r="Z54" s="304"/>
      <c r="AA54" s="302" t="str">
        <f>③職員名簿【年間実績】!BY66</f>
        <v/>
      </c>
      <c r="AB54" s="300" t="str">
        <f>③職員名簿【年間実績】!BI66</f>
        <v/>
      </c>
      <c r="AC54" s="304"/>
      <c r="AD54" s="302" t="str">
        <f>③職員名簿【年間実績】!BZ66</f>
        <v/>
      </c>
      <c r="AE54" s="300" t="str">
        <f>③職員名簿【年間実績】!BJ66</f>
        <v/>
      </c>
      <c r="AF54" s="304"/>
      <c r="AG54" s="302" t="str">
        <f>③職員名簿【年間実績】!CA66</f>
        <v/>
      </c>
      <c r="AH54" s="300" t="str">
        <f>③職員名簿【年間実績】!BK66</f>
        <v/>
      </c>
      <c r="AI54" s="304"/>
      <c r="AJ54" s="302" t="str">
        <f>③職員名簿【年間実績】!CB66</f>
        <v/>
      </c>
      <c r="AK54" s="300" t="str">
        <f>③職員名簿【年間実績】!BL66</f>
        <v/>
      </c>
      <c r="AL54" s="304"/>
    </row>
    <row r="55" spans="1:38" ht="30" customHeight="1">
      <c r="A55">
        <v>51</v>
      </c>
      <c r="B55" s="123" t="str">
        <f>③職員名簿【年間実績】!BP67</f>
        <v/>
      </c>
      <c r="C55" s="299" t="str">
        <f>③職員名簿【年間実績】!BQ67</f>
        <v/>
      </c>
      <c r="D55" s="300" t="str">
        <f>③職員名簿【年間実績】!BA67</f>
        <v/>
      </c>
      <c r="E55" s="304"/>
      <c r="F55" s="302" t="str">
        <f>③職員名簿【年間実績】!BR67</f>
        <v/>
      </c>
      <c r="G55" s="300" t="str">
        <f>③職員名簿【年間実績】!BB67</f>
        <v/>
      </c>
      <c r="H55" s="304"/>
      <c r="I55" s="302" t="str">
        <f>③職員名簿【年間実績】!BS67</f>
        <v/>
      </c>
      <c r="J55" s="300" t="str">
        <f>③職員名簿【年間実績】!BC67</f>
        <v/>
      </c>
      <c r="K55" s="304"/>
      <c r="L55" s="302" t="str">
        <f>③職員名簿【年間実績】!BT67</f>
        <v/>
      </c>
      <c r="M55" s="300" t="str">
        <f>③職員名簿【年間実績】!BD67</f>
        <v/>
      </c>
      <c r="N55" s="304"/>
      <c r="O55" s="302" t="str">
        <f>③職員名簿【年間実績】!BU67</f>
        <v/>
      </c>
      <c r="P55" s="300" t="str">
        <f>③職員名簿【年間実績】!BE67</f>
        <v/>
      </c>
      <c r="Q55" s="304"/>
      <c r="R55" s="302" t="str">
        <f>③職員名簿【年間実績】!BV67</f>
        <v/>
      </c>
      <c r="S55" s="300" t="str">
        <f>③職員名簿【年間実績】!BF67</f>
        <v/>
      </c>
      <c r="T55" s="304"/>
      <c r="U55" s="302" t="str">
        <f>③職員名簿【年間実績】!BW67</f>
        <v/>
      </c>
      <c r="V55" s="300" t="str">
        <f>③職員名簿【年間実績】!BG67</f>
        <v/>
      </c>
      <c r="W55" s="304"/>
      <c r="X55" s="302" t="str">
        <f>③職員名簿【年間実績】!BX67</f>
        <v/>
      </c>
      <c r="Y55" s="300" t="str">
        <f>③職員名簿【年間実績】!BH67</f>
        <v/>
      </c>
      <c r="Z55" s="304"/>
      <c r="AA55" s="302" t="str">
        <f>③職員名簿【年間実績】!BY67</f>
        <v/>
      </c>
      <c r="AB55" s="300" t="str">
        <f>③職員名簿【年間実績】!BI67</f>
        <v/>
      </c>
      <c r="AC55" s="304"/>
      <c r="AD55" s="302" t="str">
        <f>③職員名簿【年間実績】!BZ67</f>
        <v/>
      </c>
      <c r="AE55" s="300" t="str">
        <f>③職員名簿【年間実績】!BJ67</f>
        <v/>
      </c>
      <c r="AF55" s="304"/>
      <c r="AG55" s="302" t="str">
        <f>③職員名簿【年間実績】!CA67</f>
        <v/>
      </c>
      <c r="AH55" s="300" t="str">
        <f>③職員名簿【年間実績】!BK67</f>
        <v/>
      </c>
      <c r="AI55" s="304"/>
      <c r="AJ55" s="302" t="str">
        <f>③職員名簿【年間実績】!CB67</f>
        <v/>
      </c>
      <c r="AK55" s="300" t="str">
        <f>③職員名簿【年間実績】!BL67</f>
        <v/>
      </c>
      <c r="AL55" s="304"/>
    </row>
    <row r="56" spans="1:38" ht="30" customHeight="1">
      <c r="A56">
        <v>52</v>
      </c>
      <c r="B56" s="123" t="str">
        <f>③職員名簿【年間実績】!BP68</f>
        <v/>
      </c>
      <c r="C56" s="299" t="str">
        <f>③職員名簿【年間実績】!BQ68</f>
        <v/>
      </c>
      <c r="D56" s="300" t="str">
        <f>③職員名簿【年間実績】!BA68</f>
        <v/>
      </c>
      <c r="E56" s="304"/>
      <c r="F56" s="302" t="str">
        <f>③職員名簿【年間実績】!BR68</f>
        <v/>
      </c>
      <c r="G56" s="300" t="str">
        <f>③職員名簿【年間実績】!BB68</f>
        <v/>
      </c>
      <c r="H56" s="304"/>
      <c r="I56" s="302" t="str">
        <f>③職員名簿【年間実績】!BS68</f>
        <v/>
      </c>
      <c r="J56" s="300" t="str">
        <f>③職員名簿【年間実績】!BC68</f>
        <v/>
      </c>
      <c r="K56" s="304"/>
      <c r="L56" s="302" t="str">
        <f>③職員名簿【年間実績】!BT68</f>
        <v/>
      </c>
      <c r="M56" s="300" t="str">
        <f>③職員名簿【年間実績】!BD68</f>
        <v/>
      </c>
      <c r="N56" s="304"/>
      <c r="O56" s="302" t="str">
        <f>③職員名簿【年間実績】!BU68</f>
        <v/>
      </c>
      <c r="P56" s="300" t="str">
        <f>③職員名簿【年間実績】!BE68</f>
        <v/>
      </c>
      <c r="Q56" s="304"/>
      <c r="R56" s="302" t="str">
        <f>③職員名簿【年間実績】!BV68</f>
        <v/>
      </c>
      <c r="S56" s="300" t="str">
        <f>③職員名簿【年間実績】!BF68</f>
        <v/>
      </c>
      <c r="T56" s="304"/>
      <c r="U56" s="302" t="str">
        <f>③職員名簿【年間実績】!BW68</f>
        <v/>
      </c>
      <c r="V56" s="300" t="str">
        <f>③職員名簿【年間実績】!BG68</f>
        <v/>
      </c>
      <c r="W56" s="304"/>
      <c r="X56" s="302" t="str">
        <f>③職員名簿【年間実績】!BX68</f>
        <v/>
      </c>
      <c r="Y56" s="300" t="str">
        <f>③職員名簿【年間実績】!BH68</f>
        <v/>
      </c>
      <c r="Z56" s="304"/>
      <c r="AA56" s="302" t="str">
        <f>③職員名簿【年間実績】!BY68</f>
        <v/>
      </c>
      <c r="AB56" s="300" t="str">
        <f>③職員名簿【年間実績】!BI68</f>
        <v/>
      </c>
      <c r="AC56" s="304"/>
      <c r="AD56" s="302" t="str">
        <f>③職員名簿【年間実績】!BZ68</f>
        <v/>
      </c>
      <c r="AE56" s="300" t="str">
        <f>③職員名簿【年間実績】!BJ68</f>
        <v/>
      </c>
      <c r="AF56" s="304"/>
      <c r="AG56" s="302" t="str">
        <f>③職員名簿【年間実績】!CA68</f>
        <v/>
      </c>
      <c r="AH56" s="300" t="str">
        <f>③職員名簿【年間実績】!BK68</f>
        <v/>
      </c>
      <c r="AI56" s="304"/>
      <c r="AJ56" s="302" t="str">
        <f>③職員名簿【年間実績】!CB68</f>
        <v/>
      </c>
      <c r="AK56" s="300" t="str">
        <f>③職員名簿【年間実績】!BL68</f>
        <v/>
      </c>
      <c r="AL56" s="304"/>
    </row>
    <row r="57" spans="1:38" ht="30" customHeight="1">
      <c r="A57">
        <v>53</v>
      </c>
      <c r="B57" s="123" t="str">
        <f>③職員名簿【年間実績】!BP69</f>
        <v/>
      </c>
      <c r="C57" s="299" t="str">
        <f>③職員名簿【年間実績】!BQ69</f>
        <v/>
      </c>
      <c r="D57" s="300" t="str">
        <f>③職員名簿【年間実績】!BA69</f>
        <v/>
      </c>
      <c r="E57" s="304"/>
      <c r="F57" s="302" t="str">
        <f>③職員名簿【年間実績】!BR69</f>
        <v/>
      </c>
      <c r="G57" s="300" t="str">
        <f>③職員名簿【年間実績】!BB69</f>
        <v/>
      </c>
      <c r="H57" s="304"/>
      <c r="I57" s="302" t="str">
        <f>③職員名簿【年間実績】!BS69</f>
        <v/>
      </c>
      <c r="J57" s="300" t="str">
        <f>③職員名簿【年間実績】!BC69</f>
        <v/>
      </c>
      <c r="K57" s="304"/>
      <c r="L57" s="302" t="str">
        <f>③職員名簿【年間実績】!BT69</f>
        <v/>
      </c>
      <c r="M57" s="300" t="str">
        <f>③職員名簿【年間実績】!BD69</f>
        <v/>
      </c>
      <c r="N57" s="304"/>
      <c r="O57" s="302" t="str">
        <f>③職員名簿【年間実績】!BU69</f>
        <v/>
      </c>
      <c r="P57" s="300" t="str">
        <f>③職員名簿【年間実績】!BE69</f>
        <v/>
      </c>
      <c r="Q57" s="304"/>
      <c r="R57" s="302" t="str">
        <f>③職員名簿【年間実績】!BV69</f>
        <v/>
      </c>
      <c r="S57" s="300" t="str">
        <f>③職員名簿【年間実績】!BF69</f>
        <v/>
      </c>
      <c r="T57" s="304"/>
      <c r="U57" s="302" t="str">
        <f>③職員名簿【年間実績】!BW69</f>
        <v/>
      </c>
      <c r="V57" s="300" t="str">
        <f>③職員名簿【年間実績】!BG69</f>
        <v/>
      </c>
      <c r="W57" s="304"/>
      <c r="X57" s="302" t="str">
        <f>③職員名簿【年間実績】!BX69</f>
        <v/>
      </c>
      <c r="Y57" s="300" t="str">
        <f>③職員名簿【年間実績】!BH69</f>
        <v/>
      </c>
      <c r="Z57" s="304"/>
      <c r="AA57" s="302" t="str">
        <f>③職員名簿【年間実績】!BY69</f>
        <v/>
      </c>
      <c r="AB57" s="300" t="str">
        <f>③職員名簿【年間実績】!BI69</f>
        <v/>
      </c>
      <c r="AC57" s="304"/>
      <c r="AD57" s="302" t="str">
        <f>③職員名簿【年間実績】!BZ69</f>
        <v/>
      </c>
      <c r="AE57" s="300" t="str">
        <f>③職員名簿【年間実績】!BJ69</f>
        <v/>
      </c>
      <c r="AF57" s="304"/>
      <c r="AG57" s="302" t="str">
        <f>③職員名簿【年間実績】!CA69</f>
        <v/>
      </c>
      <c r="AH57" s="300" t="str">
        <f>③職員名簿【年間実績】!BK69</f>
        <v/>
      </c>
      <c r="AI57" s="304"/>
      <c r="AJ57" s="302" t="str">
        <f>③職員名簿【年間実績】!CB69</f>
        <v/>
      </c>
      <c r="AK57" s="300" t="str">
        <f>③職員名簿【年間実績】!BL69</f>
        <v/>
      </c>
      <c r="AL57" s="304"/>
    </row>
    <row r="58" spans="1:38" ht="30" customHeight="1">
      <c r="A58">
        <v>54</v>
      </c>
      <c r="B58" s="123" t="str">
        <f>③職員名簿【年間実績】!BP70</f>
        <v/>
      </c>
      <c r="C58" s="299" t="str">
        <f>③職員名簿【年間実績】!BQ70</f>
        <v/>
      </c>
      <c r="D58" s="300" t="str">
        <f>③職員名簿【年間実績】!BA70</f>
        <v/>
      </c>
      <c r="E58" s="304"/>
      <c r="F58" s="302" t="str">
        <f>③職員名簿【年間実績】!BR70</f>
        <v/>
      </c>
      <c r="G58" s="300" t="str">
        <f>③職員名簿【年間実績】!BB70</f>
        <v/>
      </c>
      <c r="H58" s="304"/>
      <c r="I58" s="302" t="str">
        <f>③職員名簿【年間実績】!BS70</f>
        <v/>
      </c>
      <c r="J58" s="300" t="str">
        <f>③職員名簿【年間実績】!BC70</f>
        <v/>
      </c>
      <c r="K58" s="304"/>
      <c r="L58" s="302" t="str">
        <f>③職員名簿【年間実績】!BT70</f>
        <v/>
      </c>
      <c r="M58" s="300" t="str">
        <f>③職員名簿【年間実績】!BD70</f>
        <v/>
      </c>
      <c r="N58" s="304"/>
      <c r="O58" s="302" t="str">
        <f>③職員名簿【年間実績】!BU70</f>
        <v/>
      </c>
      <c r="P58" s="300" t="str">
        <f>③職員名簿【年間実績】!BE70</f>
        <v/>
      </c>
      <c r="Q58" s="304"/>
      <c r="R58" s="302" t="str">
        <f>③職員名簿【年間実績】!BV70</f>
        <v/>
      </c>
      <c r="S58" s="300" t="str">
        <f>③職員名簿【年間実績】!BF70</f>
        <v/>
      </c>
      <c r="T58" s="304"/>
      <c r="U58" s="302" t="str">
        <f>③職員名簿【年間実績】!BW70</f>
        <v/>
      </c>
      <c r="V58" s="300" t="str">
        <f>③職員名簿【年間実績】!BG70</f>
        <v/>
      </c>
      <c r="W58" s="304"/>
      <c r="X58" s="302" t="str">
        <f>③職員名簿【年間実績】!BX70</f>
        <v/>
      </c>
      <c r="Y58" s="300" t="str">
        <f>③職員名簿【年間実績】!BH70</f>
        <v/>
      </c>
      <c r="Z58" s="304"/>
      <c r="AA58" s="302" t="str">
        <f>③職員名簿【年間実績】!BY70</f>
        <v/>
      </c>
      <c r="AB58" s="300" t="str">
        <f>③職員名簿【年間実績】!BI70</f>
        <v/>
      </c>
      <c r="AC58" s="304"/>
      <c r="AD58" s="302" t="str">
        <f>③職員名簿【年間実績】!BZ70</f>
        <v/>
      </c>
      <c r="AE58" s="300" t="str">
        <f>③職員名簿【年間実績】!BJ70</f>
        <v/>
      </c>
      <c r="AF58" s="304"/>
      <c r="AG58" s="302" t="str">
        <f>③職員名簿【年間実績】!CA70</f>
        <v/>
      </c>
      <c r="AH58" s="300" t="str">
        <f>③職員名簿【年間実績】!BK70</f>
        <v/>
      </c>
      <c r="AI58" s="304"/>
      <c r="AJ58" s="302" t="str">
        <f>③職員名簿【年間実績】!CB70</f>
        <v/>
      </c>
      <c r="AK58" s="300" t="str">
        <f>③職員名簿【年間実績】!BL70</f>
        <v/>
      </c>
      <c r="AL58" s="304"/>
    </row>
    <row r="59" spans="1:38" ht="30" customHeight="1">
      <c r="A59">
        <v>55</v>
      </c>
      <c r="B59" s="123" t="str">
        <f>③職員名簿【年間実績】!BP71</f>
        <v/>
      </c>
      <c r="C59" s="299" t="str">
        <f>③職員名簿【年間実績】!BQ71</f>
        <v/>
      </c>
      <c r="D59" s="300" t="str">
        <f>③職員名簿【年間実績】!BA71</f>
        <v/>
      </c>
      <c r="E59" s="304"/>
      <c r="F59" s="302" t="str">
        <f>③職員名簿【年間実績】!BR71</f>
        <v/>
      </c>
      <c r="G59" s="300" t="str">
        <f>③職員名簿【年間実績】!BB71</f>
        <v/>
      </c>
      <c r="H59" s="304"/>
      <c r="I59" s="302" t="str">
        <f>③職員名簿【年間実績】!BS71</f>
        <v/>
      </c>
      <c r="J59" s="300" t="str">
        <f>③職員名簿【年間実績】!BC71</f>
        <v/>
      </c>
      <c r="K59" s="304"/>
      <c r="L59" s="302" t="str">
        <f>③職員名簿【年間実績】!BT71</f>
        <v/>
      </c>
      <c r="M59" s="300" t="str">
        <f>③職員名簿【年間実績】!BD71</f>
        <v/>
      </c>
      <c r="N59" s="304"/>
      <c r="O59" s="302" t="str">
        <f>③職員名簿【年間実績】!BU71</f>
        <v/>
      </c>
      <c r="P59" s="300" t="str">
        <f>③職員名簿【年間実績】!BE71</f>
        <v/>
      </c>
      <c r="Q59" s="304"/>
      <c r="R59" s="302" t="str">
        <f>③職員名簿【年間実績】!BV71</f>
        <v/>
      </c>
      <c r="S59" s="300" t="str">
        <f>③職員名簿【年間実績】!BF71</f>
        <v/>
      </c>
      <c r="T59" s="304"/>
      <c r="U59" s="302" t="str">
        <f>③職員名簿【年間実績】!BW71</f>
        <v/>
      </c>
      <c r="V59" s="300" t="str">
        <f>③職員名簿【年間実績】!BG71</f>
        <v/>
      </c>
      <c r="W59" s="304"/>
      <c r="X59" s="302" t="str">
        <f>③職員名簿【年間実績】!BX71</f>
        <v/>
      </c>
      <c r="Y59" s="300" t="str">
        <f>③職員名簿【年間実績】!BH71</f>
        <v/>
      </c>
      <c r="Z59" s="304"/>
      <c r="AA59" s="302" t="str">
        <f>③職員名簿【年間実績】!BY71</f>
        <v/>
      </c>
      <c r="AB59" s="300" t="str">
        <f>③職員名簿【年間実績】!BI71</f>
        <v/>
      </c>
      <c r="AC59" s="304"/>
      <c r="AD59" s="302" t="str">
        <f>③職員名簿【年間実績】!BZ71</f>
        <v/>
      </c>
      <c r="AE59" s="300" t="str">
        <f>③職員名簿【年間実績】!BJ71</f>
        <v/>
      </c>
      <c r="AF59" s="304"/>
      <c r="AG59" s="302" t="str">
        <f>③職員名簿【年間実績】!CA71</f>
        <v/>
      </c>
      <c r="AH59" s="300" t="str">
        <f>③職員名簿【年間実績】!BK71</f>
        <v/>
      </c>
      <c r="AI59" s="304"/>
      <c r="AJ59" s="302" t="str">
        <f>③職員名簿【年間実績】!CB71</f>
        <v/>
      </c>
      <c r="AK59" s="300" t="str">
        <f>③職員名簿【年間実績】!BL71</f>
        <v/>
      </c>
      <c r="AL59" s="304"/>
    </row>
    <row r="60" spans="1:38" ht="30" customHeight="1">
      <c r="A60">
        <v>56</v>
      </c>
      <c r="B60" s="123" t="str">
        <f>③職員名簿【年間実績】!BP72</f>
        <v/>
      </c>
      <c r="C60" s="299" t="str">
        <f>③職員名簿【年間実績】!BQ72</f>
        <v/>
      </c>
      <c r="D60" s="300" t="str">
        <f>③職員名簿【年間実績】!BA72</f>
        <v/>
      </c>
      <c r="E60" s="304"/>
      <c r="F60" s="302" t="str">
        <f>③職員名簿【年間実績】!BR72</f>
        <v/>
      </c>
      <c r="G60" s="300" t="str">
        <f>③職員名簿【年間実績】!BB72</f>
        <v/>
      </c>
      <c r="H60" s="304"/>
      <c r="I60" s="302" t="str">
        <f>③職員名簿【年間実績】!BS72</f>
        <v/>
      </c>
      <c r="J60" s="300" t="str">
        <f>③職員名簿【年間実績】!BC72</f>
        <v/>
      </c>
      <c r="K60" s="304"/>
      <c r="L60" s="302" t="str">
        <f>③職員名簿【年間実績】!BT72</f>
        <v/>
      </c>
      <c r="M60" s="300" t="str">
        <f>③職員名簿【年間実績】!BD72</f>
        <v/>
      </c>
      <c r="N60" s="304"/>
      <c r="O60" s="302" t="str">
        <f>③職員名簿【年間実績】!BU72</f>
        <v/>
      </c>
      <c r="P60" s="300" t="str">
        <f>③職員名簿【年間実績】!BE72</f>
        <v/>
      </c>
      <c r="Q60" s="304"/>
      <c r="R60" s="302" t="str">
        <f>③職員名簿【年間実績】!BV72</f>
        <v/>
      </c>
      <c r="S60" s="300" t="str">
        <f>③職員名簿【年間実績】!BF72</f>
        <v/>
      </c>
      <c r="T60" s="304"/>
      <c r="U60" s="302" t="str">
        <f>③職員名簿【年間実績】!BW72</f>
        <v/>
      </c>
      <c r="V60" s="300" t="str">
        <f>③職員名簿【年間実績】!BG72</f>
        <v/>
      </c>
      <c r="W60" s="304"/>
      <c r="X60" s="302" t="str">
        <f>③職員名簿【年間実績】!BX72</f>
        <v/>
      </c>
      <c r="Y60" s="300" t="str">
        <f>③職員名簿【年間実績】!BH72</f>
        <v/>
      </c>
      <c r="Z60" s="304"/>
      <c r="AA60" s="302" t="str">
        <f>③職員名簿【年間実績】!BY72</f>
        <v/>
      </c>
      <c r="AB60" s="300" t="str">
        <f>③職員名簿【年間実績】!BI72</f>
        <v/>
      </c>
      <c r="AC60" s="304"/>
      <c r="AD60" s="302" t="str">
        <f>③職員名簿【年間実績】!BZ72</f>
        <v/>
      </c>
      <c r="AE60" s="300" t="str">
        <f>③職員名簿【年間実績】!BJ72</f>
        <v/>
      </c>
      <c r="AF60" s="304"/>
      <c r="AG60" s="302" t="str">
        <f>③職員名簿【年間実績】!CA72</f>
        <v/>
      </c>
      <c r="AH60" s="300" t="str">
        <f>③職員名簿【年間実績】!BK72</f>
        <v/>
      </c>
      <c r="AI60" s="304"/>
      <c r="AJ60" s="302" t="str">
        <f>③職員名簿【年間実績】!CB72</f>
        <v/>
      </c>
      <c r="AK60" s="300" t="str">
        <f>③職員名簿【年間実績】!BL72</f>
        <v/>
      </c>
      <c r="AL60" s="304"/>
    </row>
    <row r="61" spans="1:38" ht="30" customHeight="1">
      <c r="A61">
        <v>57</v>
      </c>
      <c r="B61" s="123" t="str">
        <f>③職員名簿【年間実績】!BP73</f>
        <v/>
      </c>
      <c r="C61" s="299" t="str">
        <f>③職員名簿【年間実績】!BQ73</f>
        <v/>
      </c>
      <c r="D61" s="300" t="str">
        <f>③職員名簿【年間実績】!BA73</f>
        <v/>
      </c>
      <c r="E61" s="304"/>
      <c r="F61" s="302" t="str">
        <f>③職員名簿【年間実績】!BR73</f>
        <v/>
      </c>
      <c r="G61" s="300" t="str">
        <f>③職員名簿【年間実績】!BB73</f>
        <v/>
      </c>
      <c r="H61" s="304"/>
      <c r="I61" s="302" t="str">
        <f>③職員名簿【年間実績】!BS73</f>
        <v/>
      </c>
      <c r="J61" s="300" t="str">
        <f>③職員名簿【年間実績】!BC73</f>
        <v/>
      </c>
      <c r="K61" s="304"/>
      <c r="L61" s="302" t="str">
        <f>③職員名簿【年間実績】!BT73</f>
        <v/>
      </c>
      <c r="M61" s="300" t="str">
        <f>③職員名簿【年間実績】!BD73</f>
        <v/>
      </c>
      <c r="N61" s="304"/>
      <c r="O61" s="302" t="str">
        <f>③職員名簿【年間実績】!BU73</f>
        <v/>
      </c>
      <c r="P61" s="300" t="str">
        <f>③職員名簿【年間実績】!BE73</f>
        <v/>
      </c>
      <c r="Q61" s="304"/>
      <c r="R61" s="302" t="str">
        <f>③職員名簿【年間実績】!BV73</f>
        <v/>
      </c>
      <c r="S61" s="300" t="str">
        <f>③職員名簿【年間実績】!BF73</f>
        <v/>
      </c>
      <c r="T61" s="304"/>
      <c r="U61" s="302" t="str">
        <f>③職員名簿【年間実績】!BW73</f>
        <v/>
      </c>
      <c r="V61" s="300" t="str">
        <f>③職員名簿【年間実績】!BG73</f>
        <v/>
      </c>
      <c r="W61" s="304"/>
      <c r="X61" s="302" t="str">
        <f>③職員名簿【年間実績】!BX73</f>
        <v/>
      </c>
      <c r="Y61" s="300" t="str">
        <f>③職員名簿【年間実績】!BH73</f>
        <v/>
      </c>
      <c r="Z61" s="304"/>
      <c r="AA61" s="302" t="str">
        <f>③職員名簿【年間実績】!BY73</f>
        <v/>
      </c>
      <c r="AB61" s="300" t="str">
        <f>③職員名簿【年間実績】!BI73</f>
        <v/>
      </c>
      <c r="AC61" s="304"/>
      <c r="AD61" s="302" t="str">
        <f>③職員名簿【年間実績】!BZ73</f>
        <v/>
      </c>
      <c r="AE61" s="300" t="str">
        <f>③職員名簿【年間実績】!BJ73</f>
        <v/>
      </c>
      <c r="AF61" s="304"/>
      <c r="AG61" s="302" t="str">
        <f>③職員名簿【年間実績】!CA73</f>
        <v/>
      </c>
      <c r="AH61" s="300" t="str">
        <f>③職員名簿【年間実績】!BK73</f>
        <v/>
      </c>
      <c r="AI61" s="304"/>
      <c r="AJ61" s="302" t="str">
        <f>③職員名簿【年間実績】!CB73</f>
        <v/>
      </c>
      <c r="AK61" s="300" t="str">
        <f>③職員名簿【年間実績】!BL73</f>
        <v/>
      </c>
      <c r="AL61" s="304"/>
    </row>
    <row r="62" spans="1:38" ht="30" customHeight="1">
      <c r="A62">
        <v>58</v>
      </c>
      <c r="B62" s="123" t="str">
        <f>③職員名簿【年間実績】!BP74</f>
        <v/>
      </c>
      <c r="C62" s="299" t="str">
        <f>③職員名簿【年間実績】!BQ74</f>
        <v/>
      </c>
      <c r="D62" s="300" t="str">
        <f>③職員名簿【年間実績】!BA74</f>
        <v/>
      </c>
      <c r="E62" s="304"/>
      <c r="F62" s="302" t="str">
        <f>③職員名簿【年間実績】!BR74</f>
        <v/>
      </c>
      <c r="G62" s="300" t="str">
        <f>③職員名簿【年間実績】!BB74</f>
        <v/>
      </c>
      <c r="H62" s="304"/>
      <c r="I62" s="302" t="str">
        <f>③職員名簿【年間実績】!BS74</f>
        <v/>
      </c>
      <c r="J62" s="300" t="str">
        <f>③職員名簿【年間実績】!BC74</f>
        <v/>
      </c>
      <c r="K62" s="304"/>
      <c r="L62" s="302" t="str">
        <f>③職員名簿【年間実績】!BT74</f>
        <v/>
      </c>
      <c r="M62" s="300" t="str">
        <f>③職員名簿【年間実績】!BD74</f>
        <v/>
      </c>
      <c r="N62" s="304"/>
      <c r="O62" s="302" t="str">
        <f>③職員名簿【年間実績】!BU74</f>
        <v/>
      </c>
      <c r="P62" s="300" t="str">
        <f>③職員名簿【年間実績】!BE74</f>
        <v/>
      </c>
      <c r="Q62" s="304"/>
      <c r="R62" s="302" t="str">
        <f>③職員名簿【年間実績】!BV74</f>
        <v/>
      </c>
      <c r="S62" s="300" t="str">
        <f>③職員名簿【年間実績】!BF74</f>
        <v/>
      </c>
      <c r="T62" s="304"/>
      <c r="U62" s="302" t="str">
        <f>③職員名簿【年間実績】!BW74</f>
        <v/>
      </c>
      <c r="V62" s="300" t="str">
        <f>③職員名簿【年間実績】!BG74</f>
        <v/>
      </c>
      <c r="W62" s="304"/>
      <c r="X62" s="302" t="str">
        <f>③職員名簿【年間実績】!BX74</f>
        <v/>
      </c>
      <c r="Y62" s="300" t="str">
        <f>③職員名簿【年間実績】!BH74</f>
        <v/>
      </c>
      <c r="Z62" s="304"/>
      <c r="AA62" s="302" t="str">
        <f>③職員名簿【年間実績】!BY74</f>
        <v/>
      </c>
      <c r="AB62" s="300" t="str">
        <f>③職員名簿【年間実績】!BI74</f>
        <v/>
      </c>
      <c r="AC62" s="304"/>
      <c r="AD62" s="302" t="str">
        <f>③職員名簿【年間実績】!BZ74</f>
        <v/>
      </c>
      <c r="AE62" s="300" t="str">
        <f>③職員名簿【年間実績】!BJ74</f>
        <v/>
      </c>
      <c r="AF62" s="304"/>
      <c r="AG62" s="302" t="str">
        <f>③職員名簿【年間実績】!CA74</f>
        <v/>
      </c>
      <c r="AH62" s="300" t="str">
        <f>③職員名簿【年間実績】!BK74</f>
        <v/>
      </c>
      <c r="AI62" s="304"/>
      <c r="AJ62" s="302" t="str">
        <f>③職員名簿【年間実績】!CB74</f>
        <v/>
      </c>
      <c r="AK62" s="300" t="str">
        <f>③職員名簿【年間実績】!BL74</f>
        <v/>
      </c>
      <c r="AL62" s="304"/>
    </row>
    <row r="63" spans="1:38" ht="30" customHeight="1">
      <c r="A63">
        <v>59</v>
      </c>
      <c r="B63" s="123" t="str">
        <f>③職員名簿【年間実績】!BP75</f>
        <v/>
      </c>
      <c r="C63" s="299" t="str">
        <f>③職員名簿【年間実績】!BQ75</f>
        <v/>
      </c>
      <c r="D63" s="300" t="str">
        <f>③職員名簿【年間実績】!BA75</f>
        <v/>
      </c>
      <c r="E63" s="304"/>
      <c r="F63" s="302" t="str">
        <f>③職員名簿【年間実績】!BR75</f>
        <v/>
      </c>
      <c r="G63" s="300" t="str">
        <f>③職員名簿【年間実績】!BB75</f>
        <v/>
      </c>
      <c r="H63" s="304"/>
      <c r="I63" s="302" t="str">
        <f>③職員名簿【年間実績】!BS75</f>
        <v/>
      </c>
      <c r="J63" s="300" t="str">
        <f>③職員名簿【年間実績】!BC75</f>
        <v/>
      </c>
      <c r="K63" s="304"/>
      <c r="L63" s="302" t="str">
        <f>③職員名簿【年間実績】!BT75</f>
        <v/>
      </c>
      <c r="M63" s="300" t="str">
        <f>③職員名簿【年間実績】!BD75</f>
        <v/>
      </c>
      <c r="N63" s="304"/>
      <c r="O63" s="302" t="str">
        <f>③職員名簿【年間実績】!BU75</f>
        <v/>
      </c>
      <c r="P63" s="300" t="str">
        <f>③職員名簿【年間実績】!BE75</f>
        <v/>
      </c>
      <c r="Q63" s="304"/>
      <c r="R63" s="302" t="str">
        <f>③職員名簿【年間実績】!BV75</f>
        <v/>
      </c>
      <c r="S63" s="300" t="str">
        <f>③職員名簿【年間実績】!BF75</f>
        <v/>
      </c>
      <c r="T63" s="304"/>
      <c r="U63" s="302" t="str">
        <f>③職員名簿【年間実績】!BW75</f>
        <v/>
      </c>
      <c r="V63" s="300" t="str">
        <f>③職員名簿【年間実績】!BG75</f>
        <v/>
      </c>
      <c r="W63" s="304"/>
      <c r="X63" s="302" t="str">
        <f>③職員名簿【年間実績】!BX75</f>
        <v/>
      </c>
      <c r="Y63" s="300" t="str">
        <f>③職員名簿【年間実績】!BH75</f>
        <v/>
      </c>
      <c r="Z63" s="304"/>
      <c r="AA63" s="302" t="str">
        <f>③職員名簿【年間実績】!BY75</f>
        <v/>
      </c>
      <c r="AB63" s="300" t="str">
        <f>③職員名簿【年間実績】!BI75</f>
        <v/>
      </c>
      <c r="AC63" s="304"/>
      <c r="AD63" s="302" t="str">
        <f>③職員名簿【年間実績】!BZ75</f>
        <v/>
      </c>
      <c r="AE63" s="300" t="str">
        <f>③職員名簿【年間実績】!BJ75</f>
        <v/>
      </c>
      <c r="AF63" s="304"/>
      <c r="AG63" s="302" t="str">
        <f>③職員名簿【年間実績】!CA75</f>
        <v/>
      </c>
      <c r="AH63" s="300" t="str">
        <f>③職員名簿【年間実績】!BK75</f>
        <v/>
      </c>
      <c r="AI63" s="304"/>
      <c r="AJ63" s="302" t="str">
        <f>③職員名簿【年間実績】!CB75</f>
        <v/>
      </c>
      <c r="AK63" s="300" t="str">
        <f>③職員名簿【年間実績】!BL75</f>
        <v/>
      </c>
      <c r="AL63" s="304"/>
    </row>
    <row r="64" spans="1:38" ht="30" customHeight="1">
      <c r="A64">
        <v>60</v>
      </c>
      <c r="B64" s="123" t="str">
        <f>③職員名簿【年間実績】!BP76</f>
        <v/>
      </c>
      <c r="C64" s="299" t="str">
        <f>③職員名簿【年間実績】!BQ76</f>
        <v/>
      </c>
      <c r="D64" s="300" t="str">
        <f>③職員名簿【年間実績】!BA76</f>
        <v/>
      </c>
      <c r="E64" s="304"/>
      <c r="F64" s="302" t="str">
        <f>③職員名簿【年間実績】!BR76</f>
        <v/>
      </c>
      <c r="G64" s="300" t="str">
        <f>③職員名簿【年間実績】!BB76</f>
        <v/>
      </c>
      <c r="H64" s="304"/>
      <c r="I64" s="302" t="str">
        <f>③職員名簿【年間実績】!BS76</f>
        <v/>
      </c>
      <c r="J64" s="300" t="str">
        <f>③職員名簿【年間実績】!BC76</f>
        <v/>
      </c>
      <c r="K64" s="304"/>
      <c r="L64" s="302" t="str">
        <f>③職員名簿【年間実績】!BT76</f>
        <v/>
      </c>
      <c r="M64" s="300" t="str">
        <f>③職員名簿【年間実績】!BD76</f>
        <v/>
      </c>
      <c r="N64" s="304"/>
      <c r="O64" s="302" t="str">
        <f>③職員名簿【年間実績】!BU76</f>
        <v/>
      </c>
      <c r="P64" s="300" t="str">
        <f>③職員名簿【年間実績】!BE76</f>
        <v/>
      </c>
      <c r="Q64" s="304"/>
      <c r="R64" s="302" t="str">
        <f>③職員名簿【年間実績】!BV76</f>
        <v/>
      </c>
      <c r="S64" s="300" t="str">
        <f>③職員名簿【年間実績】!BF76</f>
        <v/>
      </c>
      <c r="T64" s="304"/>
      <c r="U64" s="302" t="str">
        <f>③職員名簿【年間実績】!BW76</f>
        <v/>
      </c>
      <c r="V64" s="300" t="str">
        <f>③職員名簿【年間実績】!BG76</f>
        <v/>
      </c>
      <c r="W64" s="304"/>
      <c r="X64" s="302" t="str">
        <f>③職員名簿【年間実績】!BX76</f>
        <v/>
      </c>
      <c r="Y64" s="300" t="str">
        <f>③職員名簿【年間実績】!BH76</f>
        <v/>
      </c>
      <c r="Z64" s="304"/>
      <c r="AA64" s="302" t="str">
        <f>③職員名簿【年間実績】!BY76</f>
        <v/>
      </c>
      <c r="AB64" s="300" t="str">
        <f>③職員名簿【年間実績】!BI76</f>
        <v/>
      </c>
      <c r="AC64" s="304"/>
      <c r="AD64" s="302" t="str">
        <f>③職員名簿【年間実績】!BZ76</f>
        <v/>
      </c>
      <c r="AE64" s="300" t="str">
        <f>③職員名簿【年間実績】!BJ76</f>
        <v/>
      </c>
      <c r="AF64" s="304"/>
      <c r="AG64" s="302" t="str">
        <f>③職員名簿【年間実績】!CA76</f>
        <v/>
      </c>
      <c r="AH64" s="300" t="str">
        <f>③職員名簿【年間実績】!BK76</f>
        <v/>
      </c>
      <c r="AI64" s="304"/>
      <c r="AJ64" s="302" t="str">
        <f>③職員名簿【年間実績】!CB76</f>
        <v/>
      </c>
      <c r="AK64" s="300" t="str">
        <f>③職員名簿【年間実績】!BL76</f>
        <v/>
      </c>
      <c r="AL64" s="304"/>
    </row>
    <row r="65" spans="1:38" ht="30" customHeight="1">
      <c r="A65">
        <v>61</v>
      </c>
      <c r="B65" s="123" t="str">
        <f>③職員名簿【年間実績】!BP77</f>
        <v/>
      </c>
      <c r="C65" s="299" t="str">
        <f>③職員名簿【年間実績】!BQ77</f>
        <v/>
      </c>
      <c r="D65" s="300" t="str">
        <f>③職員名簿【年間実績】!BA77</f>
        <v/>
      </c>
      <c r="E65" s="304"/>
      <c r="F65" s="302" t="str">
        <f>③職員名簿【年間実績】!BR77</f>
        <v/>
      </c>
      <c r="G65" s="300" t="str">
        <f>③職員名簿【年間実績】!BB77</f>
        <v/>
      </c>
      <c r="H65" s="304"/>
      <c r="I65" s="302" t="str">
        <f>③職員名簿【年間実績】!BS77</f>
        <v/>
      </c>
      <c r="J65" s="300" t="str">
        <f>③職員名簿【年間実績】!BC77</f>
        <v/>
      </c>
      <c r="K65" s="304"/>
      <c r="L65" s="302" t="str">
        <f>③職員名簿【年間実績】!BT77</f>
        <v/>
      </c>
      <c r="M65" s="300" t="str">
        <f>③職員名簿【年間実績】!BD77</f>
        <v/>
      </c>
      <c r="N65" s="304"/>
      <c r="O65" s="302" t="str">
        <f>③職員名簿【年間実績】!BU77</f>
        <v/>
      </c>
      <c r="P65" s="300" t="str">
        <f>③職員名簿【年間実績】!BE77</f>
        <v/>
      </c>
      <c r="Q65" s="304"/>
      <c r="R65" s="302" t="str">
        <f>③職員名簿【年間実績】!BV77</f>
        <v/>
      </c>
      <c r="S65" s="300" t="str">
        <f>③職員名簿【年間実績】!BF77</f>
        <v/>
      </c>
      <c r="T65" s="304"/>
      <c r="U65" s="302" t="str">
        <f>③職員名簿【年間実績】!BW77</f>
        <v/>
      </c>
      <c r="V65" s="300" t="str">
        <f>③職員名簿【年間実績】!BG77</f>
        <v/>
      </c>
      <c r="W65" s="304"/>
      <c r="X65" s="302" t="str">
        <f>③職員名簿【年間実績】!BX77</f>
        <v/>
      </c>
      <c r="Y65" s="300" t="str">
        <f>③職員名簿【年間実績】!BH77</f>
        <v/>
      </c>
      <c r="Z65" s="304"/>
      <c r="AA65" s="302" t="str">
        <f>③職員名簿【年間実績】!BY77</f>
        <v/>
      </c>
      <c r="AB65" s="300" t="str">
        <f>③職員名簿【年間実績】!BI77</f>
        <v/>
      </c>
      <c r="AC65" s="304"/>
      <c r="AD65" s="302" t="str">
        <f>③職員名簿【年間実績】!BZ77</f>
        <v/>
      </c>
      <c r="AE65" s="300" t="str">
        <f>③職員名簿【年間実績】!BJ77</f>
        <v/>
      </c>
      <c r="AF65" s="304"/>
      <c r="AG65" s="302" t="str">
        <f>③職員名簿【年間実績】!CA77</f>
        <v/>
      </c>
      <c r="AH65" s="300" t="str">
        <f>③職員名簿【年間実績】!BK77</f>
        <v/>
      </c>
      <c r="AI65" s="304"/>
      <c r="AJ65" s="302" t="str">
        <f>③職員名簿【年間実績】!CB77</f>
        <v/>
      </c>
      <c r="AK65" s="300" t="str">
        <f>③職員名簿【年間実績】!BL77</f>
        <v/>
      </c>
      <c r="AL65" s="304"/>
    </row>
    <row r="66" spans="1:38" ht="30" customHeight="1">
      <c r="A66">
        <v>62</v>
      </c>
      <c r="B66" s="123" t="str">
        <f>③職員名簿【年間実績】!BP78</f>
        <v/>
      </c>
      <c r="C66" s="299" t="str">
        <f>③職員名簿【年間実績】!BQ78</f>
        <v/>
      </c>
      <c r="D66" s="300" t="str">
        <f>③職員名簿【年間実績】!BA78</f>
        <v/>
      </c>
      <c r="E66" s="304"/>
      <c r="F66" s="302" t="str">
        <f>③職員名簿【年間実績】!BR78</f>
        <v/>
      </c>
      <c r="G66" s="300" t="str">
        <f>③職員名簿【年間実績】!BB78</f>
        <v/>
      </c>
      <c r="H66" s="304"/>
      <c r="I66" s="302" t="str">
        <f>③職員名簿【年間実績】!BS78</f>
        <v/>
      </c>
      <c r="J66" s="300" t="str">
        <f>③職員名簿【年間実績】!BC78</f>
        <v/>
      </c>
      <c r="K66" s="304"/>
      <c r="L66" s="302" t="str">
        <f>③職員名簿【年間実績】!BT78</f>
        <v/>
      </c>
      <c r="M66" s="300" t="str">
        <f>③職員名簿【年間実績】!BD78</f>
        <v/>
      </c>
      <c r="N66" s="304"/>
      <c r="O66" s="302" t="str">
        <f>③職員名簿【年間実績】!BU78</f>
        <v/>
      </c>
      <c r="P66" s="300" t="str">
        <f>③職員名簿【年間実績】!BE78</f>
        <v/>
      </c>
      <c r="Q66" s="304"/>
      <c r="R66" s="302" t="str">
        <f>③職員名簿【年間実績】!BV78</f>
        <v/>
      </c>
      <c r="S66" s="300" t="str">
        <f>③職員名簿【年間実績】!BF78</f>
        <v/>
      </c>
      <c r="T66" s="304"/>
      <c r="U66" s="302" t="str">
        <f>③職員名簿【年間実績】!BW78</f>
        <v/>
      </c>
      <c r="V66" s="300" t="str">
        <f>③職員名簿【年間実績】!BG78</f>
        <v/>
      </c>
      <c r="W66" s="304"/>
      <c r="X66" s="302" t="str">
        <f>③職員名簿【年間実績】!BX78</f>
        <v/>
      </c>
      <c r="Y66" s="300" t="str">
        <f>③職員名簿【年間実績】!BH78</f>
        <v/>
      </c>
      <c r="Z66" s="304"/>
      <c r="AA66" s="302" t="str">
        <f>③職員名簿【年間実績】!BY78</f>
        <v/>
      </c>
      <c r="AB66" s="300" t="str">
        <f>③職員名簿【年間実績】!BI78</f>
        <v/>
      </c>
      <c r="AC66" s="304"/>
      <c r="AD66" s="302" t="str">
        <f>③職員名簿【年間実績】!BZ78</f>
        <v/>
      </c>
      <c r="AE66" s="300" t="str">
        <f>③職員名簿【年間実績】!BJ78</f>
        <v/>
      </c>
      <c r="AF66" s="304"/>
      <c r="AG66" s="302" t="str">
        <f>③職員名簿【年間実績】!CA78</f>
        <v/>
      </c>
      <c r="AH66" s="300" t="str">
        <f>③職員名簿【年間実績】!BK78</f>
        <v/>
      </c>
      <c r="AI66" s="304"/>
      <c r="AJ66" s="302" t="str">
        <f>③職員名簿【年間実績】!CB78</f>
        <v/>
      </c>
      <c r="AK66" s="300" t="str">
        <f>③職員名簿【年間実績】!BL78</f>
        <v/>
      </c>
      <c r="AL66" s="304"/>
    </row>
    <row r="67" spans="1:38" ht="30" customHeight="1">
      <c r="A67">
        <v>63</v>
      </c>
      <c r="B67" s="123" t="str">
        <f>③職員名簿【年間実績】!BP79</f>
        <v/>
      </c>
      <c r="C67" s="299" t="str">
        <f>③職員名簿【年間実績】!BQ79</f>
        <v/>
      </c>
      <c r="D67" s="300" t="str">
        <f>③職員名簿【年間実績】!BA79</f>
        <v/>
      </c>
      <c r="E67" s="304"/>
      <c r="F67" s="302" t="str">
        <f>③職員名簿【年間実績】!BR79</f>
        <v/>
      </c>
      <c r="G67" s="300" t="str">
        <f>③職員名簿【年間実績】!BB79</f>
        <v/>
      </c>
      <c r="H67" s="304"/>
      <c r="I67" s="302" t="str">
        <f>③職員名簿【年間実績】!BS79</f>
        <v/>
      </c>
      <c r="J67" s="300" t="str">
        <f>③職員名簿【年間実績】!BC79</f>
        <v/>
      </c>
      <c r="K67" s="304"/>
      <c r="L67" s="302" t="str">
        <f>③職員名簿【年間実績】!BT79</f>
        <v/>
      </c>
      <c r="M67" s="300" t="str">
        <f>③職員名簿【年間実績】!BD79</f>
        <v/>
      </c>
      <c r="N67" s="304"/>
      <c r="O67" s="302" t="str">
        <f>③職員名簿【年間実績】!BU79</f>
        <v/>
      </c>
      <c r="P67" s="300" t="str">
        <f>③職員名簿【年間実績】!BE79</f>
        <v/>
      </c>
      <c r="Q67" s="304"/>
      <c r="R67" s="302" t="str">
        <f>③職員名簿【年間実績】!BV79</f>
        <v/>
      </c>
      <c r="S67" s="300" t="str">
        <f>③職員名簿【年間実績】!BF79</f>
        <v/>
      </c>
      <c r="T67" s="304"/>
      <c r="U67" s="302" t="str">
        <f>③職員名簿【年間実績】!BW79</f>
        <v/>
      </c>
      <c r="V67" s="300" t="str">
        <f>③職員名簿【年間実績】!BG79</f>
        <v/>
      </c>
      <c r="W67" s="304"/>
      <c r="X67" s="302" t="str">
        <f>③職員名簿【年間実績】!BX79</f>
        <v/>
      </c>
      <c r="Y67" s="300" t="str">
        <f>③職員名簿【年間実績】!BH79</f>
        <v/>
      </c>
      <c r="Z67" s="304"/>
      <c r="AA67" s="302" t="str">
        <f>③職員名簿【年間実績】!BY79</f>
        <v/>
      </c>
      <c r="AB67" s="300" t="str">
        <f>③職員名簿【年間実績】!BI79</f>
        <v/>
      </c>
      <c r="AC67" s="304"/>
      <c r="AD67" s="302" t="str">
        <f>③職員名簿【年間実績】!BZ79</f>
        <v/>
      </c>
      <c r="AE67" s="300" t="str">
        <f>③職員名簿【年間実績】!BJ79</f>
        <v/>
      </c>
      <c r="AF67" s="304"/>
      <c r="AG67" s="302" t="str">
        <f>③職員名簿【年間実績】!CA79</f>
        <v/>
      </c>
      <c r="AH67" s="300" t="str">
        <f>③職員名簿【年間実績】!BK79</f>
        <v/>
      </c>
      <c r="AI67" s="304"/>
      <c r="AJ67" s="302" t="str">
        <f>③職員名簿【年間実績】!CB79</f>
        <v/>
      </c>
      <c r="AK67" s="300" t="str">
        <f>③職員名簿【年間実績】!BL79</f>
        <v/>
      </c>
      <c r="AL67" s="304"/>
    </row>
    <row r="68" spans="1:38" ht="30" customHeight="1">
      <c r="A68">
        <v>64</v>
      </c>
      <c r="B68" s="123" t="str">
        <f>③職員名簿【年間実績】!BP80</f>
        <v/>
      </c>
      <c r="C68" s="299" t="str">
        <f>③職員名簿【年間実績】!BQ80</f>
        <v/>
      </c>
      <c r="D68" s="300" t="str">
        <f>③職員名簿【年間実績】!BA80</f>
        <v/>
      </c>
      <c r="E68" s="304"/>
      <c r="F68" s="302" t="str">
        <f>③職員名簿【年間実績】!BR80</f>
        <v/>
      </c>
      <c r="G68" s="300" t="str">
        <f>③職員名簿【年間実績】!BB80</f>
        <v/>
      </c>
      <c r="H68" s="304"/>
      <c r="I68" s="302" t="str">
        <f>③職員名簿【年間実績】!BS80</f>
        <v/>
      </c>
      <c r="J68" s="300" t="str">
        <f>③職員名簿【年間実績】!BC80</f>
        <v/>
      </c>
      <c r="K68" s="304"/>
      <c r="L68" s="302" t="str">
        <f>③職員名簿【年間実績】!BT80</f>
        <v/>
      </c>
      <c r="M68" s="300" t="str">
        <f>③職員名簿【年間実績】!BD80</f>
        <v/>
      </c>
      <c r="N68" s="304"/>
      <c r="O68" s="302" t="str">
        <f>③職員名簿【年間実績】!BU80</f>
        <v/>
      </c>
      <c r="P68" s="300" t="str">
        <f>③職員名簿【年間実績】!BE80</f>
        <v/>
      </c>
      <c r="Q68" s="304"/>
      <c r="R68" s="302" t="str">
        <f>③職員名簿【年間実績】!BV80</f>
        <v/>
      </c>
      <c r="S68" s="300" t="str">
        <f>③職員名簿【年間実績】!BF80</f>
        <v/>
      </c>
      <c r="T68" s="304"/>
      <c r="U68" s="302" t="str">
        <f>③職員名簿【年間実績】!BW80</f>
        <v/>
      </c>
      <c r="V68" s="300" t="str">
        <f>③職員名簿【年間実績】!BG80</f>
        <v/>
      </c>
      <c r="W68" s="304"/>
      <c r="X68" s="302" t="str">
        <f>③職員名簿【年間実績】!BX80</f>
        <v/>
      </c>
      <c r="Y68" s="300" t="str">
        <f>③職員名簿【年間実績】!BH80</f>
        <v/>
      </c>
      <c r="Z68" s="304"/>
      <c r="AA68" s="302" t="str">
        <f>③職員名簿【年間実績】!BY80</f>
        <v/>
      </c>
      <c r="AB68" s="300" t="str">
        <f>③職員名簿【年間実績】!BI80</f>
        <v/>
      </c>
      <c r="AC68" s="304"/>
      <c r="AD68" s="302" t="str">
        <f>③職員名簿【年間実績】!BZ80</f>
        <v/>
      </c>
      <c r="AE68" s="300" t="str">
        <f>③職員名簿【年間実績】!BJ80</f>
        <v/>
      </c>
      <c r="AF68" s="304"/>
      <c r="AG68" s="302" t="str">
        <f>③職員名簿【年間実績】!CA80</f>
        <v/>
      </c>
      <c r="AH68" s="300" t="str">
        <f>③職員名簿【年間実績】!BK80</f>
        <v/>
      </c>
      <c r="AI68" s="304"/>
      <c r="AJ68" s="302" t="str">
        <f>③職員名簿【年間実績】!CB80</f>
        <v/>
      </c>
      <c r="AK68" s="300" t="str">
        <f>③職員名簿【年間実績】!BL80</f>
        <v/>
      </c>
      <c r="AL68" s="304"/>
    </row>
    <row r="69" spans="1:38" ht="30" customHeight="1">
      <c r="A69">
        <v>65</v>
      </c>
      <c r="B69" s="123" t="str">
        <f>③職員名簿【年間実績】!BP81</f>
        <v/>
      </c>
      <c r="C69" s="299" t="str">
        <f>③職員名簿【年間実績】!BQ81</f>
        <v/>
      </c>
      <c r="D69" s="300" t="str">
        <f>③職員名簿【年間実績】!BA81</f>
        <v/>
      </c>
      <c r="E69" s="304"/>
      <c r="F69" s="302" t="str">
        <f>③職員名簿【年間実績】!BR81</f>
        <v/>
      </c>
      <c r="G69" s="300" t="str">
        <f>③職員名簿【年間実績】!BB81</f>
        <v/>
      </c>
      <c r="H69" s="304"/>
      <c r="I69" s="302" t="str">
        <f>③職員名簿【年間実績】!BS81</f>
        <v/>
      </c>
      <c r="J69" s="300" t="str">
        <f>③職員名簿【年間実績】!BC81</f>
        <v/>
      </c>
      <c r="K69" s="304"/>
      <c r="L69" s="302" t="str">
        <f>③職員名簿【年間実績】!BT81</f>
        <v/>
      </c>
      <c r="M69" s="300" t="str">
        <f>③職員名簿【年間実績】!BD81</f>
        <v/>
      </c>
      <c r="N69" s="304"/>
      <c r="O69" s="302" t="str">
        <f>③職員名簿【年間実績】!BU81</f>
        <v/>
      </c>
      <c r="P69" s="300" t="str">
        <f>③職員名簿【年間実績】!BE81</f>
        <v/>
      </c>
      <c r="Q69" s="304"/>
      <c r="R69" s="302" t="str">
        <f>③職員名簿【年間実績】!BV81</f>
        <v/>
      </c>
      <c r="S69" s="300" t="str">
        <f>③職員名簿【年間実績】!BF81</f>
        <v/>
      </c>
      <c r="T69" s="304"/>
      <c r="U69" s="302" t="str">
        <f>③職員名簿【年間実績】!BW81</f>
        <v/>
      </c>
      <c r="V69" s="300" t="str">
        <f>③職員名簿【年間実績】!BG81</f>
        <v/>
      </c>
      <c r="W69" s="304"/>
      <c r="X69" s="302" t="str">
        <f>③職員名簿【年間実績】!BX81</f>
        <v/>
      </c>
      <c r="Y69" s="300" t="str">
        <f>③職員名簿【年間実績】!BH81</f>
        <v/>
      </c>
      <c r="Z69" s="304"/>
      <c r="AA69" s="302" t="str">
        <f>③職員名簿【年間実績】!BY81</f>
        <v/>
      </c>
      <c r="AB69" s="300" t="str">
        <f>③職員名簿【年間実績】!BI81</f>
        <v/>
      </c>
      <c r="AC69" s="304"/>
      <c r="AD69" s="302" t="str">
        <f>③職員名簿【年間実績】!BZ81</f>
        <v/>
      </c>
      <c r="AE69" s="300" t="str">
        <f>③職員名簿【年間実績】!BJ81</f>
        <v/>
      </c>
      <c r="AF69" s="304"/>
      <c r="AG69" s="302" t="str">
        <f>③職員名簿【年間実績】!CA81</f>
        <v/>
      </c>
      <c r="AH69" s="300" t="str">
        <f>③職員名簿【年間実績】!BK81</f>
        <v/>
      </c>
      <c r="AI69" s="304"/>
      <c r="AJ69" s="302" t="str">
        <f>③職員名簿【年間実績】!CB81</f>
        <v/>
      </c>
      <c r="AK69" s="300" t="str">
        <f>③職員名簿【年間実績】!BL81</f>
        <v/>
      </c>
      <c r="AL69" s="304"/>
    </row>
    <row r="70" spans="1:38" ht="30" customHeight="1">
      <c r="A70">
        <v>66</v>
      </c>
      <c r="B70" s="123" t="str">
        <f>③職員名簿【年間実績】!BP82</f>
        <v/>
      </c>
      <c r="C70" s="299" t="str">
        <f>③職員名簿【年間実績】!BQ82</f>
        <v/>
      </c>
      <c r="D70" s="300" t="str">
        <f>③職員名簿【年間実績】!BA82</f>
        <v/>
      </c>
      <c r="E70" s="304"/>
      <c r="F70" s="302" t="str">
        <f>③職員名簿【年間実績】!BR82</f>
        <v/>
      </c>
      <c r="G70" s="300" t="str">
        <f>③職員名簿【年間実績】!BB82</f>
        <v/>
      </c>
      <c r="H70" s="304"/>
      <c r="I70" s="302" t="str">
        <f>③職員名簿【年間実績】!BS82</f>
        <v/>
      </c>
      <c r="J70" s="300" t="str">
        <f>③職員名簿【年間実績】!BC82</f>
        <v/>
      </c>
      <c r="K70" s="304"/>
      <c r="L70" s="302" t="str">
        <f>③職員名簿【年間実績】!BT82</f>
        <v/>
      </c>
      <c r="M70" s="300" t="str">
        <f>③職員名簿【年間実績】!BD82</f>
        <v/>
      </c>
      <c r="N70" s="304"/>
      <c r="O70" s="302" t="str">
        <f>③職員名簿【年間実績】!BU82</f>
        <v/>
      </c>
      <c r="P70" s="300" t="str">
        <f>③職員名簿【年間実績】!BE82</f>
        <v/>
      </c>
      <c r="Q70" s="304"/>
      <c r="R70" s="302" t="str">
        <f>③職員名簿【年間実績】!BV82</f>
        <v/>
      </c>
      <c r="S70" s="300" t="str">
        <f>③職員名簿【年間実績】!BF82</f>
        <v/>
      </c>
      <c r="T70" s="304"/>
      <c r="U70" s="302" t="str">
        <f>③職員名簿【年間実績】!BW82</f>
        <v/>
      </c>
      <c r="V70" s="300" t="str">
        <f>③職員名簿【年間実績】!BG82</f>
        <v/>
      </c>
      <c r="W70" s="304"/>
      <c r="X70" s="302" t="str">
        <f>③職員名簿【年間実績】!BX82</f>
        <v/>
      </c>
      <c r="Y70" s="300" t="str">
        <f>③職員名簿【年間実績】!BH82</f>
        <v/>
      </c>
      <c r="Z70" s="304"/>
      <c r="AA70" s="302" t="str">
        <f>③職員名簿【年間実績】!BY82</f>
        <v/>
      </c>
      <c r="AB70" s="300" t="str">
        <f>③職員名簿【年間実績】!BI82</f>
        <v/>
      </c>
      <c r="AC70" s="304"/>
      <c r="AD70" s="302" t="str">
        <f>③職員名簿【年間実績】!BZ82</f>
        <v/>
      </c>
      <c r="AE70" s="300" t="str">
        <f>③職員名簿【年間実績】!BJ82</f>
        <v/>
      </c>
      <c r="AF70" s="304"/>
      <c r="AG70" s="302" t="str">
        <f>③職員名簿【年間実績】!CA82</f>
        <v/>
      </c>
      <c r="AH70" s="300" t="str">
        <f>③職員名簿【年間実績】!BK82</f>
        <v/>
      </c>
      <c r="AI70" s="304"/>
      <c r="AJ70" s="302" t="str">
        <f>③職員名簿【年間実績】!CB82</f>
        <v/>
      </c>
      <c r="AK70" s="300" t="str">
        <f>③職員名簿【年間実績】!BL82</f>
        <v/>
      </c>
      <c r="AL70" s="304"/>
    </row>
    <row r="71" spans="1:38" ht="30" customHeight="1">
      <c r="A71">
        <v>67</v>
      </c>
      <c r="B71" s="123" t="str">
        <f>③職員名簿【年間実績】!BP83</f>
        <v/>
      </c>
      <c r="C71" s="299" t="str">
        <f>③職員名簿【年間実績】!BQ83</f>
        <v/>
      </c>
      <c r="D71" s="300" t="str">
        <f>③職員名簿【年間実績】!BA83</f>
        <v/>
      </c>
      <c r="E71" s="304"/>
      <c r="F71" s="302" t="str">
        <f>③職員名簿【年間実績】!BR83</f>
        <v/>
      </c>
      <c r="G71" s="300" t="str">
        <f>③職員名簿【年間実績】!BB83</f>
        <v/>
      </c>
      <c r="H71" s="304"/>
      <c r="I71" s="302" t="str">
        <f>③職員名簿【年間実績】!BS83</f>
        <v/>
      </c>
      <c r="J71" s="300" t="str">
        <f>③職員名簿【年間実績】!BC83</f>
        <v/>
      </c>
      <c r="K71" s="304"/>
      <c r="L71" s="302" t="str">
        <f>③職員名簿【年間実績】!BT83</f>
        <v/>
      </c>
      <c r="M71" s="300" t="str">
        <f>③職員名簿【年間実績】!BD83</f>
        <v/>
      </c>
      <c r="N71" s="304"/>
      <c r="O71" s="302" t="str">
        <f>③職員名簿【年間実績】!BU83</f>
        <v/>
      </c>
      <c r="P71" s="300" t="str">
        <f>③職員名簿【年間実績】!BE83</f>
        <v/>
      </c>
      <c r="Q71" s="304"/>
      <c r="R71" s="302" t="str">
        <f>③職員名簿【年間実績】!BV83</f>
        <v/>
      </c>
      <c r="S71" s="300" t="str">
        <f>③職員名簿【年間実績】!BF83</f>
        <v/>
      </c>
      <c r="T71" s="304"/>
      <c r="U71" s="302" t="str">
        <f>③職員名簿【年間実績】!BW83</f>
        <v/>
      </c>
      <c r="V71" s="300" t="str">
        <f>③職員名簿【年間実績】!BG83</f>
        <v/>
      </c>
      <c r="W71" s="304"/>
      <c r="X71" s="302" t="str">
        <f>③職員名簿【年間実績】!BX83</f>
        <v/>
      </c>
      <c r="Y71" s="300" t="str">
        <f>③職員名簿【年間実績】!BH83</f>
        <v/>
      </c>
      <c r="Z71" s="304"/>
      <c r="AA71" s="302" t="str">
        <f>③職員名簿【年間実績】!BY83</f>
        <v/>
      </c>
      <c r="AB71" s="300" t="str">
        <f>③職員名簿【年間実績】!BI83</f>
        <v/>
      </c>
      <c r="AC71" s="304"/>
      <c r="AD71" s="302" t="str">
        <f>③職員名簿【年間実績】!BZ83</f>
        <v/>
      </c>
      <c r="AE71" s="300" t="str">
        <f>③職員名簿【年間実績】!BJ83</f>
        <v/>
      </c>
      <c r="AF71" s="304"/>
      <c r="AG71" s="302" t="str">
        <f>③職員名簿【年間実績】!CA83</f>
        <v/>
      </c>
      <c r="AH71" s="300" t="str">
        <f>③職員名簿【年間実績】!BK83</f>
        <v/>
      </c>
      <c r="AI71" s="304"/>
      <c r="AJ71" s="302" t="str">
        <f>③職員名簿【年間実績】!CB83</f>
        <v/>
      </c>
      <c r="AK71" s="300" t="str">
        <f>③職員名簿【年間実績】!BL83</f>
        <v/>
      </c>
      <c r="AL71" s="304"/>
    </row>
    <row r="72" spans="1:38" ht="30" customHeight="1">
      <c r="A72">
        <v>68</v>
      </c>
      <c r="B72" s="123" t="str">
        <f>③職員名簿【年間実績】!BP84</f>
        <v/>
      </c>
      <c r="C72" s="299" t="str">
        <f>③職員名簿【年間実績】!BQ84</f>
        <v/>
      </c>
      <c r="D72" s="300" t="str">
        <f>③職員名簿【年間実績】!BA84</f>
        <v/>
      </c>
      <c r="E72" s="304"/>
      <c r="F72" s="302" t="str">
        <f>③職員名簿【年間実績】!BR84</f>
        <v/>
      </c>
      <c r="G72" s="300" t="str">
        <f>③職員名簿【年間実績】!BB84</f>
        <v/>
      </c>
      <c r="H72" s="304"/>
      <c r="I72" s="302" t="str">
        <f>③職員名簿【年間実績】!BS84</f>
        <v/>
      </c>
      <c r="J72" s="300" t="str">
        <f>③職員名簿【年間実績】!BC84</f>
        <v/>
      </c>
      <c r="K72" s="304"/>
      <c r="L72" s="302" t="str">
        <f>③職員名簿【年間実績】!BT84</f>
        <v/>
      </c>
      <c r="M72" s="300" t="str">
        <f>③職員名簿【年間実績】!BD84</f>
        <v/>
      </c>
      <c r="N72" s="304"/>
      <c r="O72" s="302" t="str">
        <f>③職員名簿【年間実績】!BU84</f>
        <v/>
      </c>
      <c r="P72" s="300" t="str">
        <f>③職員名簿【年間実績】!BE84</f>
        <v/>
      </c>
      <c r="Q72" s="304"/>
      <c r="R72" s="302" t="str">
        <f>③職員名簿【年間実績】!BV84</f>
        <v/>
      </c>
      <c r="S72" s="300" t="str">
        <f>③職員名簿【年間実績】!BF84</f>
        <v/>
      </c>
      <c r="T72" s="304"/>
      <c r="U72" s="302" t="str">
        <f>③職員名簿【年間実績】!BW84</f>
        <v/>
      </c>
      <c r="V72" s="300" t="str">
        <f>③職員名簿【年間実績】!BG84</f>
        <v/>
      </c>
      <c r="W72" s="304"/>
      <c r="X72" s="302" t="str">
        <f>③職員名簿【年間実績】!BX84</f>
        <v/>
      </c>
      <c r="Y72" s="300" t="str">
        <f>③職員名簿【年間実績】!BH84</f>
        <v/>
      </c>
      <c r="Z72" s="304"/>
      <c r="AA72" s="302" t="str">
        <f>③職員名簿【年間実績】!BY84</f>
        <v/>
      </c>
      <c r="AB72" s="300" t="str">
        <f>③職員名簿【年間実績】!BI84</f>
        <v/>
      </c>
      <c r="AC72" s="304"/>
      <c r="AD72" s="302" t="str">
        <f>③職員名簿【年間実績】!BZ84</f>
        <v/>
      </c>
      <c r="AE72" s="300" t="str">
        <f>③職員名簿【年間実績】!BJ84</f>
        <v/>
      </c>
      <c r="AF72" s="304"/>
      <c r="AG72" s="302" t="str">
        <f>③職員名簿【年間実績】!CA84</f>
        <v/>
      </c>
      <c r="AH72" s="300" t="str">
        <f>③職員名簿【年間実績】!BK84</f>
        <v/>
      </c>
      <c r="AI72" s="304"/>
      <c r="AJ72" s="302" t="str">
        <f>③職員名簿【年間実績】!CB84</f>
        <v/>
      </c>
      <c r="AK72" s="300" t="str">
        <f>③職員名簿【年間実績】!BL84</f>
        <v/>
      </c>
      <c r="AL72" s="304"/>
    </row>
    <row r="73" spans="1:38" ht="30" customHeight="1">
      <c r="A73">
        <v>69</v>
      </c>
      <c r="B73" s="123" t="str">
        <f>③職員名簿【年間実績】!BP85</f>
        <v/>
      </c>
      <c r="C73" s="299" t="str">
        <f>③職員名簿【年間実績】!BQ85</f>
        <v/>
      </c>
      <c r="D73" s="300" t="str">
        <f>③職員名簿【年間実績】!BA85</f>
        <v/>
      </c>
      <c r="E73" s="304"/>
      <c r="F73" s="302" t="str">
        <f>③職員名簿【年間実績】!BR85</f>
        <v/>
      </c>
      <c r="G73" s="300" t="str">
        <f>③職員名簿【年間実績】!BB85</f>
        <v/>
      </c>
      <c r="H73" s="304"/>
      <c r="I73" s="302" t="str">
        <f>③職員名簿【年間実績】!BS85</f>
        <v/>
      </c>
      <c r="J73" s="300" t="str">
        <f>③職員名簿【年間実績】!BC85</f>
        <v/>
      </c>
      <c r="K73" s="304"/>
      <c r="L73" s="302" t="str">
        <f>③職員名簿【年間実績】!BT85</f>
        <v/>
      </c>
      <c r="M73" s="300" t="str">
        <f>③職員名簿【年間実績】!BD85</f>
        <v/>
      </c>
      <c r="N73" s="304"/>
      <c r="O73" s="302" t="str">
        <f>③職員名簿【年間実績】!BU85</f>
        <v/>
      </c>
      <c r="P73" s="300" t="str">
        <f>③職員名簿【年間実績】!BE85</f>
        <v/>
      </c>
      <c r="Q73" s="304"/>
      <c r="R73" s="302" t="str">
        <f>③職員名簿【年間実績】!BV85</f>
        <v/>
      </c>
      <c r="S73" s="300" t="str">
        <f>③職員名簿【年間実績】!BF85</f>
        <v/>
      </c>
      <c r="T73" s="304"/>
      <c r="U73" s="302" t="str">
        <f>③職員名簿【年間実績】!BW85</f>
        <v/>
      </c>
      <c r="V73" s="300" t="str">
        <f>③職員名簿【年間実績】!BG85</f>
        <v/>
      </c>
      <c r="W73" s="304"/>
      <c r="X73" s="302" t="str">
        <f>③職員名簿【年間実績】!BX85</f>
        <v/>
      </c>
      <c r="Y73" s="300" t="str">
        <f>③職員名簿【年間実績】!BH85</f>
        <v/>
      </c>
      <c r="Z73" s="304"/>
      <c r="AA73" s="302" t="str">
        <f>③職員名簿【年間実績】!BY85</f>
        <v/>
      </c>
      <c r="AB73" s="300" t="str">
        <f>③職員名簿【年間実績】!BI85</f>
        <v/>
      </c>
      <c r="AC73" s="304"/>
      <c r="AD73" s="302" t="str">
        <f>③職員名簿【年間実績】!BZ85</f>
        <v/>
      </c>
      <c r="AE73" s="300" t="str">
        <f>③職員名簿【年間実績】!BJ85</f>
        <v/>
      </c>
      <c r="AF73" s="304"/>
      <c r="AG73" s="302" t="str">
        <f>③職員名簿【年間実績】!CA85</f>
        <v/>
      </c>
      <c r="AH73" s="300" t="str">
        <f>③職員名簿【年間実績】!BK85</f>
        <v/>
      </c>
      <c r="AI73" s="304"/>
      <c r="AJ73" s="302" t="str">
        <f>③職員名簿【年間実績】!CB85</f>
        <v/>
      </c>
      <c r="AK73" s="300" t="str">
        <f>③職員名簿【年間実績】!BL85</f>
        <v/>
      </c>
      <c r="AL73" s="304"/>
    </row>
    <row r="74" spans="1:38" ht="30" customHeight="1">
      <c r="A74">
        <v>70</v>
      </c>
      <c r="B74" s="123" t="str">
        <f>③職員名簿【年間実績】!BP86</f>
        <v/>
      </c>
      <c r="C74" s="299" t="str">
        <f>③職員名簿【年間実績】!BQ86</f>
        <v/>
      </c>
      <c r="D74" s="300" t="str">
        <f>③職員名簿【年間実績】!BA86</f>
        <v/>
      </c>
      <c r="E74" s="304"/>
      <c r="F74" s="302" t="str">
        <f>③職員名簿【年間実績】!BR86</f>
        <v/>
      </c>
      <c r="G74" s="300" t="str">
        <f>③職員名簿【年間実績】!BB86</f>
        <v/>
      </c>
      <c r="H74" s="304"/>
      <c r="I74" s="302" t="str">
        <f>③職員名簿【年間実績】!BS86</f>
        <v/>
      </c>
      <c r="J74" s="300" t="str">
        <f>③職員名簿【年間実績】!BC86</f>
        <v/>
      </c>
      <c r="K74" s="304"/>
      <c r="L74" s="302" t="str">
        <f>③職員名簿【年間実績】!BT86</f>
        <v/>
      </c>
      <c r="M74" s="300" t="str">
        <f>③職員名簿【年間実績】!BD86</f>
        <v/>
      </c>
      <c r="N74" s="304"/>
      <c r="O74" s="302" t="str">
        <f>③職員名簿【年間実績】!BU86</f>
        <v/>
      </c>
      <c r="P74" s="300" t="str">
        <f>③職員名簿【年間実績】!BE86</f>
        <v/>
      </c>
      <c r="Q74" s="304"/>
      <c r="R74" s="302" t="str">
        <f>③職員名簿【年間実績】!BV86</f>
        <v/>
      </c>
      <c r="S74" s="300" t="str">
        <f>③職員名簿【年間実績】!BF86</f>
        <v/>
      </c>
      <c r="T74" s="304"/>
      <c r="U74" s="302" t="str">
        <f>③職員名簿【年間実績】!BW86</f>
        <v/>
      </c>
      <c r="V74" s="300" t="str">
        <f>③職員名簿【年間実績】!BG86</f>
        <v/>
      </c>
      <c r="W74" s="304"/>
      <c r="X74" s="302" t="str">
        <f>③職員名簿【年間実績】!BX86</f>
        <v/>
      </c>
      <c r="Y74" s="300" t="str">
        <f>③職員名簿【年間実績】!BH86</f>
        <v/>
      </c>
      <c r="Z74" s="304"/>
      <c r="AA74" s="302" t="str">
        <f>③職員名簿【年間実績】!BY86</f>
        <v/>
      </c>
      <c r="AB74" s="300" t="str">
        <f>③職員名簿【年間実績】!BI86</f>
        <v/>
      </c>
      <c r="AC74" s="304"/>
      <c r="AD74" s="302" t="str">
        <f>③職員名簿【年間実績】!BZ86</f>
        <v/>
      </c>
      <c r="AE74" s="300" t="str">
        <f>③職員名簿【年間実績】!BJ86</f>
        <v/>
      </c>
      <c r="AF74" s="304"/>
      <c r="AG74" s="302" t="str">
        <f>③職員名簿【年間実績】!CA86</f>
        <v/>
      </c>
      <c r="AH74" s="300" t="str">
        <f>③職員名簿【年間実績】!BK86</f>
        <v/>
      </c>
      <c r="AI74" s="304"/>
      <c r="AJ74" s="302" t="str">
        <f>③職員名簿【年間実績】!CB86</f>
        <v/>
      </c>
      <c r="AK74" s="300" t="str">
        <f>③職員名簿【年間実績】!BL86</f>
        <v/>
      </c>
      <c r="AL74" s="304"/>
    </row>
    <row r="75" spans="1:38" ht="30" customHeight="1">
      <c r="A75">
        <v>71</v>
      </c>
      <c r="B75" s="123" t="str">
        <f>③職員名簿【年間実績】!BP87</f>
        <v/>
      </c>
      <c r="C75" s="299" t="str">
        <f>③職員名簿【年間実績】!BQ87</f>
        <v/>
      </c>
      <c r="D75" s="300" t="str">
        <f>③職員名簿【年間実績】!BA87</f>
        <v/>
      </c>
      <c r="E75" s="304"/>
      <c r="F75" s="302" t="str">
        <f>③職員名簿【年間実績】!BR87</f>
        <v/>
      </c>
      <c r="G75" s="300" t="str">
        <f>③職員名簿【年間実績】!BB87</f>
        <v/>
      </c>
      <c r="H75" s="304"/>
      <c r="I75" s="302" t="str">
        <f>③職員名簿【年間実績】!BS87</f>
        <v/>
      </c>
      <c r="J75" s="300" t="str">
        <f>③職員名簿【年間実績】!BC87</f>
        <v/>
      </c>
      <c r="K75" s="304"/>
      <c r="L75" s="302" t="str">
        <f>③職員名簿【年間実績】!BT87</f>
        <v/>
      </c>
      <c r="M75" s="300" t="str">
        <f>③職員名簿【年間実績】!BD87</f>
        <v/>
      </c>
      <c r="N75" s="304"/>
      <c r="O75" s="302" t="str">
        <f>③職員名簿【年間実績】!BU87</f>
        <v/>
      </c>
      <c r="P75" s="300" t="str">
        <f>③職員名簿【年間実績】!BE87</f>
        <v/>
      </c>
      <c r="Q75" s="304"/>
      <c r="R75" s="302" t="str">
        <f>③職員名簿【年間実績】!BV87</f>
        <v/>
      </c>
      <c r="S75" s="300" t="str">
        <f>③職員名簿【年間実績】!BF87</f>
        <v/>
      </c>
      <c r="T75" s="304"/>
      <c r="U75" s="302" t="str">
        <f>③職員名簿【年間実績】!BW87</f>
        <v/>
      </c>
      <c r="V75" s="300" t="str">
        <f>③職員名簿【年間実績】!BG87</f>
        <v/>
      </c>
      <c r="W75" s="304"/>
      <c r="X75" s="302" t="str">
        <f>③職員名簿【年間実績】!BX87</f>
        <v/>
      </c>
      <c r="Y75" s="300" t="str">
        <f>③職員名簿【年間実績】!BH87</f>
        <v/>
      </c>
      <c r="Z75" s="304"/>
      <c r="AA75" s="302" t="str">
        <f>③職員名簿【年間実績】!BY87</f>
        <v/>
      </c>
      <c r="AB75" s="300" t="str">
        <f>③職員名簿【年間実績】!BI87</f>
        <v/>
      </c>
      <c r="AC75" s="304"/>
      <c r="AD75" s="302" t="str">
        <f>③職員名簿【年間実績】!BZ87</f>
        <v/>
      </c>
      <c r="AE75" s="300" t="str">
        <f>③職員名簿【年間実績】!BJ87</f>
        <v/>
      </c>
      <c r="AF75" s="304"/>
      <c r="AG75" s="302" t="str">
        <f>③職員名簿【年間実績】!CA87</f>
        <v/>
      </c>
      <c r="AH75" s="300" t="str">
        <f>③職員名簿【年間実績】!BK87</f>
        <v/>
      </c>
      <c r="AI75" s="304"/>
      <c r="AJ75" s="302" t="str">
        <f>③職員名簿【年間実績】!CB87</f>
        <v/>
      </c>
      <c r="AK75" s="300" t="str">
        <f>③職員名簿【年間実績】!BL87</f>
        <v/>
      </c>
      <c r="AL75" s="304"/>
    </row>
    <row r="76" spans="1:38" ht="30" customHeight="1">
      <c r="A76">
        <v>72</v>
      </c>
      <c r="B76" s="123" t="str">
        <f>③職員名簿【年間実績】!BP88</f>
        <v/>
      </c>
      <c r="C76" s="299" t="str">
        <f>③職員名簿【年間実績】!BQ88</f>
        <v/>
      </c>
      <c r="D76" s="300" t="str">
        <f>③職員名簿【年間実績】!BA88</f>
        <v/>
      </c>
      <c r="E76" s="304"/>
      <c r="F76" s="302" t="str">
        <f>③職員名簿【年間実績】!BR88</f>
        <v/>
      </c>
      <c r="G76" s="300" t="str">
        <f>③職員名簿【年間実績】!BB88</f>
        <v/>
      </c>
      <c r="H76" s="304"/>
      <c r="I76" s="302" t="str">
        <f>③職員名簿【年間実績】!BS88</f>
        <v/>
      </c>
      <c r="J76" s="300" t="str">
        <f>③職員名簿【年間実績】!BC88</f>
        <v/>
      </c>
      <c r="K76" s="304"/>
      <c r="L76" s="302" t="str">
        <f>③職員名簿【年間実績】!BT88</f>
        <v/>
      </c>
      <c r="M76" s="300" t="str">
        <f>③職員名簿【年間実績】!BD88</f>
        <v/>
      </c>
      <c r="N76" s="304"/>
      <c r="O76" s="302" t="str">
        <f>③職員名簿【年間実績】!BU88</f>
        <v/>
      </c>
      <c r="P76" s="300" t="str">
        <f>③職員名簿【年間実績】!BE88</f>
        <v/>
      </c>
      <c r="Q76" s="304"/>
      <c r="R76" s="302" t="str">
        <f>③職員名簿【年間実績】!BV88</f>
        <v/>
      </c>
      <c r="S76" s="300" t="str">
        <f>③職員名簿【年間実績】!BF88</f>
        <v/>
      </c>
      <c r="T76" s="304"/>
      <c r="U76" s="302" t="str">
        <f>③職員名簿【年間実績】!BW88</f>
        <v/>
      </c>
      <c r="V76" s="300" t="str">
        <f>③職員名簿【年間実績】!BG88</f>
        <v/>
      </c>
      <c r="W76" s="304"/>
      <c r="X76" s="302" t="str">
        <f>③職員名簿【年間実績】!BX88</f>
        <v/>
      </c>
      <c r="Y76" s="300" t="str">
        <f>③職員名簿【年間実績】!BH88</f>
        <v/>
      </c>
      <c r="Z76" s="304"/>
      <c r="AA76" s="302" t="str">
        <f>③職員名簿【年間実績】!BY88</f>
        <v/>
      </c>
      <c r="AB76" s="300" t="str">
        <f>③職員名簿【年間実績】!BI88</f>
        <v/>
      </c>
      <c r="AC76" s="304"/>
      <c r="AD76" s="302" t="str">
        <f>③職員名簿【年間実績】!BZ88</f>
        <v/>
      </c>
      <c r="AE76" s="300" t="str">
        <f>③職員名簿【年間実績】!BJ88</f>
        <v/>
      </c>
      <c r="AF76" s="304"/>
      <c r="AG76" s="302" t="str">
        <f>③職員名簿【年間実績】!CA88</f>
        <v/>
      </c>
      <c r="AH76" s="300" t="str">
        <f>③職員名簿【年間実績】!BK88</f>
        <v/>
      </c>
      <c r="AI76" s="304"/>
      <c r="AJ76" s="302" t="str">
        <f>③職員名簿【年間実績】!CB88</f>
        <v/>
      </c>
      <c r="AK76" s="300" t="str">
        <f>③職員名簿【年間実績】!BL88</f>
        <v/>
      </c>
      <c r="AL76" s="304"/>
    </row>
    <row r="77" spans="1:38" ht="30" customHeight="1">
      <c r="A77">
        <v>73</v>
      </c>
      <c r="B77" s="123" t="str">
        <f>③職員名簿【年間実績】!BP89</f>
        <v/>
      </c>
      <c r="C77" s="299" t="str">
        <f>③職員名簿【年間実績】!BQ89</f>
        <v/>
      </c>
      <c r="D77" s="300" t="str">
        <f>③職員名簿【年間実績】!BA89</f>
        <v/>
      </c>
      <c r="E77" s="304"/>
      <c r="F77" s="302" t="str">
        <f>③職員名簿【年間実績】!BR89</f>
        <v/>
      </c>
      <c r="G77" s="300" t="str">
        <f>③職員名簿【年間実績】!BB89</f>
        <v/>
      </c>
      <c r="H77" s="304"/>
      <c r="I77" s="302" t="str">
        <f>③職員名簿【年間実績】!BS89</f>
        <v/>
      </c>
      <c r="J77" s="300" t="str">
        <f>③職員名簿【年間実績】!BC89</f>
        <v/>
      </c>
      <c r="K77" s="304"/>
      <c r="L77" s="302" t="str">
        <f>③職員名簿【年間実績】!BT89</f>
        <v/>
      </c>
      <c r="M77" s="300" t="str">
        <f>③職員名簿【年間実績】!BD89</f>
        <v/>
      </c>
      <c r="N77" s="304"/>
      <c r="O77" s="302" t="str">
        <f>③職員名簿【年間実績】!BU89</f>
        <v/>
      </c>
      <c r="P77" s="300" t="str">
        <f>③職員名簿【年間実績】!BE89</f>
        <v/>
      </c>
      <c r="Q77" s="304"/>
      <c r="R77" s="302" t="str">
        <f>③職員名簿【年間実績】!BV89</f>
        <v/>
      </c>
      <c r="S77" s="300" t="str">
        <f>③職員名簿【年間実績】!BF89</f>
        <v/>
      </c>
      <c r="T77" s="304"/>
      <c r="U77" s="302" t="str">
        <f>③職員名簿【年間実績】!BW89</f>
        <v/>
      </c>
      <c r="V77" s="300" t="str">
        <f>③職員名簿【年間実績】!BG89</f>
        <v/>
      </c>
      <c r="W77" s="304"/>
      <c r="X77" s="302" t="str">
        <f>③職員名簿【年間実績】!BX89</f>
        <v/>
      </c>
      <c r="Y77" s="300" t="str">
        <f>③職員名簿【年間実績】!BH89</f>
        <v/>
      </c>
      <c r="Z77" s="304"/>
      <c r="AA77" s="302" t="str">
        <f>③職員名簿【年間実績】!BY89</f>
        <v/>
      </c>
      <c r="AB77" s="300" t="str">
        <f>③職員名簿【年間実績】!BI89</f>
        <v/>
      </c>
      <c r="AC77" s="304"/>
      <c r="AD77" s="302" t="str">
        <f>③職員名簿【年間実績】!BZ89</f>
        <v/>
      </c>
      <c r="AE77" s="300" t="str">
        <f>③職員名簿【年間実績】!BJ89</f>
        <v/>
      </c>
      <c r="AF77" s="304"/>
      <c r="AG77" s="302" t="str">
        <f>③職員名簿【年間実績】!CA89</f>
        <v/>
      </c>
      <c r="AH77" s="300" t="str">
        <f>③職員名簿【年間実績】!BK89</f>
        <v/>
      </c>
      <c r="AI77" s="304"/>
      <c r="AJ77" s="302" t="str">
        <f>③職員名簿【年間実績】!CB89</f>
        <v/>
      </c>
      <c r="AK77" s="300" t="str">
        <f>③職員名簿【年間実績】!BL89</f>
        <v/>
      </c>
      <c r="AL77" s="304"/>
    </row>
    <row r="78" spans="1:38" ht="30" customHeight="1">
      <c r="A78">
        <v>74</v>
      </c>
      <c r="B78" s="123" t="str">
        <f>③職員名簿【年間実績】!BP90</f>
        <v/>
      </c>
      <c r="C78" s="299" t="str">
        <f>③職員名簿【年間実績】!BQ90</f>
        <v/>
      </c>
      <c r="D78" s="300" t="str">
        <f>③職員名簿【年間実績】!BA90</f>
        <v/>
      </c>
      <c r="E78" s="304"/>
      <c r="F78" s="302" t="str">
        <f>③職員名簿【年間実績】!BR90</f>
        <v/>
      </c>
      <c r="G78" s="300" t="str">
        <f>③職員名簿【年間実績】!BB90</f>
        <v/>
      </c>
      <c r="H78" s="304"/>
      <c r="I78" s="302" t="str">
        <f>③職員名簿【年間実績】!BS90</f>
        <v/>
      </c>
      <c r="J78" s="300" t="str">
        <f>③職員名簿【年間実績】!BC90</f>
        <v/>
      </c>
      <c r="K78" s="304"/>
      <c r="L78" s="302" t="str">
        <f>③職員名簿【年間実績】!BT90</f>
        <v/>
      </c>
      <c r="M78" s="300" t="str">
        <f>③職員名簿【年間実績】!BD90</f>
        <v/>
      </c>
      <c r="N78" s="304"/>
      <c r="O78" s="302" t="str">
        <f>③職員名簿【年間実績】!BU90</f>
        <v/>
      </c>
      <c r="P78" s="300" t="str">
        <f>③職員名簿【年間実績】!BE90</f>
        <v/>
      </c>
      <c r="Q78" s="304"/>
      <c r="R78" s="302" t="str">
        <f>③職員名簿【年間実績】!BV90</f>
        <v/>
      </c>
      <c r="S78" s="300" t="str">
        <f>③職員名簿【年間実績】!BF90</f>
        <v/>
      </c>
      <c r="T78" s="304"/>
      <c r="U78" s="302" t="str">
        <f>③職員名簿【年間実績】!BW90</f>
        <v/>
      </c>
      <c r="V78" s="300" t="str">
        <f>③職員名簿【年間実績】!BG90</f>
        <v/>
      </c>
      <c r="W78" s="304"/>
      <c r="X78" s="302" t="str">
        <f>③職員名簿【年間実績】!BX90</f>
        <v/>
      </c>
      <c r="Y78" s="300" t="str">
        <f>③職員名簿【年間実績】!BH90</f>
        <v/>
      </c>
      <c r="Z78" s="304"/>
      <c r="AA78" s="302" t="str">
        <f>③職員名簿【年間実績】!BY90</f>
        <v/>
      </c>
      <c r="AB78" s="300" t="str">
        <f>③職員名簿【年間実績】!BI90</f>
        <v/>
      </c>
      <c r="AC78" s="304"/>
      <c r="AD78" s="302" t="str">
        <f>③職員名簿【年間実績】!BZ90</f>
        <v/>
      </c>
      <c r="AE78" s="300" t="str">
        <f>③職員名簿【年間実績】!BJ90</f>
        <v/>
      </c>
      <c r="AF78" s="304"/>
      <c r="AG78" s="302" t="str">
        <f>③職員名簿【年間実績】!CA90</f>
        <v/>
      </c>
      <c r="AH78" s="300" t="str">
        <f>③職員名簿【年間実績】!BK90</f>
        <v/>
      </c>
      <c r="AI78" s="304"/>
      <c r="AJ78" s="302" t="str">
        <f>③職員名簿【年間実績】!CB90</f>
        <v/>
      </c>
      <c r="AK78" s="300" t="str">
        <f>③職員名簿【年間実績】!BL90</f>
        <v/>
      </c>
      <c r="AL78" s="304"/>
    </row>
    <row r="79" spans="1:38" ht="30" customHeight="1">
      <c r="A79">
        <v>75</v>
      </c>
      <c r="B79" s="123" t="str">
        <f>③職員名簿【年間実績】!BP91</f>
        <v/>
      </c>
      <c r="C79" s="299" t="str">
        <f>③職員名簿【年間実績】!BQ91</f>
        <v/>
      </c>
      <c r="D79" s="300" t="str">
        <f>③職員名簿【年間実績】!BA91</f>
        <v/>
      </c>
      <c r="E79" s="304"/>
      <c r="F79" s="302" t="str">
        <f>③職員名簿【年間実績】!BR91</f>
        <v/>
      </c>
      <c r="G79" s="300" t="str">
        <f>③職員名簿【年間実績】!BB91</f>
        <v/>
      </c>
      <c r="H79" s="304"/>
      <c r="I79" s="302" t="str">
        <f>③職員名簿【年間実績】!BS91</f>
        <v/>
      </c>
      <c r="J79" s="300" t="str">
        <f>③職員名簿【年間実績】!BC91</f>
        <v/>
      </c>
      <c r="K79" s="304"/>
      <c r="L79" s="302" t="str">
        <f>③職員名簿【年間実績】!BT91</f>
        <v/>
      </c>
      <c r="M79" s="300" t="str">
        <f>③職員名簿【年間実績】!BD91</f>
        <v/>
      </c>
      <c r="N79" s="304"/>
      <c r="O79" s="302" t="str">
        <f>③職員名簿【年間実績】!BU91</f>
        <v/>
      </c>
      <c r="P79" s="300" t="str">
        <f>③職員名簿【年間実績】!BE91</f>
        <v/>
      </c>
      <c r="Q79" s="304"/>
      <c r="R79" s="302" t="str">
        <f>③職員名簿【年間実績】!BV91</f>
        <v/>
      </c>
      <c r="S79" s="300" t="str">
        <f>③職員名簿【年間実績】!BF91</f>
        <v/>
      </c>
      <c r="T79" s="304"/>
      <c r="U79" s="302" t="str">
        <f>③職員名簿【年間実績】!BW91</f>
        <v/>
      </c>
      <c r="V79" s="300" t="str">
        <f>③職員名簿【年間実績】!BG91</f>
        <v/>
      </c>
      <c r="W79" s="304"/>
      <c r="X79" s="302" t="str">
        <f>③職員名簿【年間実績】!BX91</f>
        <v/>
      </c>
      <c r="Y79" s="300" t="str">
        <f>③職員名簿【年間実績】!BH91</f>
        <v/>
      </c>
      <c r="Z79" s="304"/>
      <c r="AA79" s="302" t="str">
        <f>③職員名簿【年間実績】!BY91</f>
        <v/>
      </c>
      <c r="AB79" s="300" t="str">
        <f>③職員名簿【年間実績】!BI91</f>
        <v/>
      </c>
      <c r="AC79" s="304"/>
      <c r="AD79" s="302" t="str">
        <f>③職員名簿【年間実績】!BZ91</f>
        <v/>
      </c>
      <c r="AE79" s="300" t="str">
        <f>③職員名簿【年間実績】!BJ91</f>
        <v/>
      </c>
      <c r="AF79" s="304"/>
      <c r="AG79" s="302" t="str">
        <f>③職員名簿【年間実績】!CA91</f>
        <v/>
      </c>
      <c r="AH79" s="300" t="str">
        <f>③職員名簿【年間実績】!BK91</f>
        <v/>
      </c>
      <c r="AI79" s="304"/>
      <c r="AJ79" s="302" t="str">
        <f>③職員名簿【年間実績】!CB91</f>
        <v/>
      </c>
      <c r="AK79" s="300" t="str">
        <f>③職員名簿【年間実績】!BL91</f>
        <v/>
      </c>
      <c r="AL79" s="304"/>
    </row>
    <row r="80" spans="1:38" ht="30" customHeight="1">
      <c r="A80">
        <v>76</v>
      </c>
      <c r="B80" s="123" t="str">
        <f>③職員名簿【年間実績】!BP92</f>
        <v/>
      </c>
      <c r="C80" s="299" t="str">
        <f>③職員名簿【年間実績】!BQ92</f>
        <v/>
      </c>
      <c r="D80" s="300" t="str">
        <f>③職員名簿【年間実績】!BA92</f>
        <v/>
      </c>
      <c r="E80" s="304"/>
      <c r="F80" s="302" t="str">
        <f>③職員名簿【年間実績】!BR92</f>
        <v/>
      </c>
      <c r="G80" s="300" t="str">
        <f>③職員名簿【年間実績】!BB92</f>
        <v/>
      </c>
      <c r="H80" s="304"/>
      <c r="I80" s="302" t="str">
        <f>③職員名簿【年間実績】!BS92</f>
        <v/>
      </c>
      <c r="J80" s="300" t="str">
        <f>③職員名簿【年間実績】!BC92</f>
        <v/>
      </c>
      <c r="K80" s="304"/>
      <c r="L80" s="302" t="str">
        <f>③職員名簿【年間実績】!BT92</f>
        <v/>
      </c>
      <c r="M80" s="300" t="str">
        <f>③職員名簿【年間実績】!BD92</f>
        <v/>
      </c>
      <c r="N80" s="304"/>
      <c r="O80" s="302" t="str">
        <f>③職員名簿【年間実績】!BU92</f>
        <v/>
      </c>
      <c r="P80" s="300" t="str">
        <f>③職員名簿【年間実績】!BE92</f>
        <v/>
      </c>
      <c r="Q80" s="304"/>
      <c r="R80" s="302" t="str">
        <f>③職員名簿【年間実績】!BV92</f>
        <v/>
      </c>
      <c r="S80" s="300" t="str">
        <f>③職員名簿【年間実績】!BF92</f>
        <v/>
      </c>
      <c r="T80" s="304"/>
      <c r="U80" s="302" t="str">
        <f>③職員名簿【年間実績】!BW92</f>
        <v/>
      </c>
      <c r="V80" s="300" t="str">
        <f>③職員名簿【年間実績】!BG92</f>
        <v/>
      </c>
      <c r="W80" s="304"/>
      <c r="X80" s="302" t="str">
        <f>③職員名簿【年間実績】!BX92</f>
        <v/>
      </c>
      <c r="Y80" s="300" t="str">
        <f>③職員名簿【年間実績】!BH92</f>
        <v/>
      </c>
      <c r="Z80" s="304"/>
      <c r="AA80" s="302" t="str">
        <f>③職員名簿【年間実績】!BY92</f>
        <v/>
      </c>
      <c r="AB80" s="300" t="str">
        <f>③職員名簿【年間実績】!BI92</f>
        <v/>
      </c>
      <c r="AC80" s="304"/>
      <c r="AD80" s="302" t="str">
        <f>③職員名簿【年間実績】!BZ92</f>
        <v/>
      </c>
      <c r="AE80" s="300" t="str">
        <f>③職員名簿【年間実績】!BJ92</f>
        <v/>
      </c>
      <c r="AF80" s="304"/>
      <c r="AG80" s="302" t="str">
        <f>③職員名簿【年間実績】!CA92</f>
        <v/>
      </c>
      <c r="AH80" s="300" t="str">
        <f>③職員名簿【年間実績】!BK92</f>
        <v/>
      </c>
      <c r="AI80" s="304"/>
      <c r="AJ80" s="302" t="str">
        <f>③職員名簿【年間実績】!CB92</f>
        <v/>
      </c>
      <c r="AK80" s="300" t="str">
        <f>③職員名簿【年間実績】!BL92</f>
        <v/>
      </c>
      <c r="AL80" s="304"/>
    </row>
    <row r="81" spans="1:38" ht="30" customHeight="1">
      <c r="A81">
        <v>77</v>
      </c>
      <c r="B81" s="123" t="str">
        <f>③職員名簿【年間実績】!BP93</f>
        <v/>
      </c>
      <c r="C81" s="299" t="str">
        <f>③職員名簿【年間実績】!BQ93</f>
        <v/>
      </c>
      <c r="D81" s="300" t="str">
        <f>③職員名簿【年間実績】!BA93</f>
        <v/>
      </c>
      <c r="E81" s="304"/>
      <c r="F81" s="302" t="str">
        <f>③職員名簿【年間実績】!BR93</f>
        <v/>
      </c>
      <c r="G81" s="300" t="str">
        <f>③職員名簿【年間実績】!BB93</f>
        <v/>
      </c>
      <c r="H81" s="304"/>
      <c r="I81" s="302" t="str">
        <f>③職員名簿【年間実績】!BS93</f>
        <v/>
      </c>
      <c r="J81" s="300" t="str">
        <f>③職員名簿【年間実績】!BC93</f>
        <v/>
      </c>
      <c r="K81" s="304"/>
      <c r="L81" s="302" t="str">
        <f>③職員名簿【年間実績】!BT93</f>
        <v/>
      </c>
      <c r="M81" s="300" t="str">
        <f>③職員名簿【年間実績】!BD93</f>
        <v/>
      </c>
      <c r="N81" s="304"/>
      <c r="O81" s="302" t="str">
        <f>③職員名簿【年間実績】!BU93</f>
        <v/>
      </c>
      <c r="P81" s="300" t="str">
        <f>③職員名簿【年間実績】!BE93</f>
        <v/>
      </c>
      <c r="Q81" s="304"/>
      <c r="R81" s="302" t="str">
        <f>③職員名簿【年間実績】!BV93</f>
        <v/>
      </c>
      <c r="S81" s="300" t="str">
        <f>③職員名簿【年間実績】!BF93</f>
        <v/>
      </c>
      <c r="T81" s="304"/>
      <c r="U81" s="302" t="str">
        <f>③職員名簿【年間実績】!BW93</f>
        <v/>
      </c>
      <c r="V81" s="300" t="str">
        <f>③職員名簿【年間実績】!BG93</f>
        <v/>
      </c>
      <c r="W81" s="304"/>
      <c r="X81" s="302" t="str">
        <f>③職員名簿【年間実績】!BX93</f>
        <v/>
      </c>
      <c r="Y81" s="300" t="str">
        <f>③職員名簿【年間実績】!BH93</f>
        <v/>
      </c>
      <c r="Z81" s="304"/>
      <c r="AA81" s="302" t="str">
        <f>③職員名簿【年間実績】!BY93</f>
        <v/>
      </c>
      <c r="AB81" s="300" t="str">
        <f>③職員名簿【年間実績】!BI93</f>
        <v/>
      </c>
      <c r="AC81" s="304"/>
      <c r="AD81" s="302" t="str">
        <f>③職員名簿【年間実績】!BZ93</f>
        <v/>
      </c>
      <c r="AE81" s="300" t="str">
        <f>③職員名簿【年間実績】!BJ93</f>
        <v/>
      </c>
      <c r="AF81" s="304"/>
      <c r="AG81" s="302" t="str">
        <f>③職員名簿【年間実績】!CA93</f>
        <v/>
      </c>
      <c r="AH81" s="300" t="str">
        <f>③職員名簿【年間実績】!BK93</f>
        <v/>
      </c>
      <c r="AI81" s="304"/>
      <c r="AJ81" s="302" t="str">
        <f>③職員名簿【年間実績】!CB93</f>
        <v/>
      </c>
      <c r="AK81" s="300" t="str">
        <f>③職員名簿【年間実績】!BL93</f>
        <v/>
      </c>
      <c r="AL81" s="304"/>
    </row>
    <row r="82" spans="1:38" ht="30" customHeight="1">
      <c r="A82">
        <v>78</v>
      </c>
      <c r="B82" s="123" t="str">
        <f>③職員名簿【年間実績】!BP94</f>
        <v/>
      </c>
      <c r="C82" s="299" t="str">
        <f>③職員名簿【年間実績】!BQ94</f>
        <v/>
      </c>
      <c r="D82" s="300" t="str">
        <f>③職員名簿【年間実績】!BA94</f>
        <v/>
      </c>
      <c r="E82" s="304"/>
      <c r="F82" s="302" t="str">
        <f>③職員名簿【年間実績】!BR94</f>
        <v/>
      </c>
      <c r="G82" s="300" t="str">
        <f>③職員名簿【年間実績】!BB94</f>
        <v/>
      </c>
      <c r="H82" s="304"/>
      <c r="I82" s="302" t="str">
        <f>③職員名簿【年間実績】!BS94</f>
        <v/>
      </c>
      <c r="J82" s="300" t="str">
        <f>③職員名簿【年間実績】!BC94</f>
        <v/>
      </c>
      <c r="K82" s="304"/>
      <c r="L82" s="302" t="str">
        <f>③職員名簿【年間実績】!BT94</f>
        <v/>
      </c>
      <c r="M82" s="300" t="str">
        <f>③職員名簿【年間実績】!BD94</f>
        <v/>
      </c>
      <c r="N82" s="304"/>
      <c r="O82" s="302" t="str">
        <f>③職員名簿【年間実績】!BU94</f>
        <v/>
      </c>
      <c r="P82" s="300" t="str">
        <f>③職員名簿【年間実績】!BE94</f>
        <v/>
      </c>
      <c r="Q82" s="304"/>
      <c r="R82" s="302" t="str">
        <f>③職員名簿【年間実績】!BV94</f>
        <v/>
      </c>
      <c r="S82" s="300" t="str">
        <f>③職員名簿【年間実績】!BF94</f>
        <v/>
      </c>
      <c r="T82" s="304"/>
      <c r="U82" s="302" t="str">
        <f>③職員名簿【年間実績】!BW94</f>
        <v/>
      </c>
      <c r="V82" s="300" t="str">
        <f>③職員名簿【年間実績】!BG94</f>
        <v/>
      </c>
      <c r="W82" s="304"/>
      <c r="X82" s="302" t="str">
        <f>③職員名簿【年間実績】!BX94</f>
        <v/>
      </c>
      <c r="Y82" s="300" t="str">
        <f>③職員名簿【年間実績】!BH94</f>
        <v/>
      </c>
      <c r="Z82" s="304"/>
      <c r="AA82" s="302" t="str">
        <f>③職員名簿【年間実績】!BY94</f>
        <v/>
      </c>
      <c r="AB82" s="300" t="str">
        <f>③職員名簿【年間実績】!BI94</f>
        <v/>
      </c>
      <c r="AC82" s="304"/>
      <c r="AD82" s="302" t="str">
        <f>③職員名簿【年間実績】!BZ94</f>
        <v/>
      </c>
      <c r="AE82" s="300" t="str">
        <f>③職員名簿【年間実績】!BJ94</f>
        <v/>
      </c>
      <c r="AF82" s="304"/>
      <c r="AG82" s="302" t="str">
        <f>③職員名簿【年間実績】!CA94</f>
        <v/>
      </c>
      <c r="AH82" s="300" t="str">
        <f>③職員名簿【年間実績】!BK94</f>
        <v/>
      </c>
      <c r="AI82" s="304"/>
      <c r="AJ82" s="302" t="str">
        <f>③職員名簿【年間実績】!CB94</f>
        <v/>
      </c>
      <c r="AK82" s="300" t="str">
        <f>③職員名簿【年間実績】!BL94</f>
        <v/>
      </c>
      <c r="AL82" s="304"/>
    </row>
    <row r="83" spans="1:38" ht="30" customHeight="1">
      <c r="A83">
        <v>79</v>
      </c>
      <c r="B83" s="123" t="str">
        <f>③職員名簿【年間実績】!BP95</f>
        <v/>
      </c>
      <c r="C83" s="299" t="str">
        <f>③職員名簿【年間実績】!BQ95</f>
        <v/>
      </c>
      <c r="D83" s="300" t="str">
        <f>③職員名簿【年間実績】!BA95</f>
        <v/>
      </c>
      <c r="E83" s="304"/>
      <c r="F83" s="302" t="str">
        <f>③職員名簿【年間実績】!BR95</f>
        <v/>
      </c>
      <c r="G83" s="300" t="str">
        <f>③職員名簿【年間実績】!BB95</f>
        <v/>
      </c>
      <c r="H83" s="304"/>
      <c r="I83" s="302" t="str">
        <f>③職員名簿【年間実績】!BS95</f>
        <v/>
      </c>
      <c r="J83" s="300" t="str">
        <f>③職員名簿【年間実績】!BC95</f>
        <v/>
      </c>
      <c r="K83" s="304"/>
      <c r="L83" s="302" t="str">
        <f>③職員名簿【年間実績】!BT95</f>
        <v/>
      </c>
      <c r="M83" s="300" t="str">
        <f>③職員名簿【年間実績】!BD95</f>
        <v/>
      </c>
      <c r="N83" s="304"/>
      <c r="O83" s="302" t="str">
        <f>③職員名簿【年間実績】!BU95</f>
        <v/>
      </c>
      <c r="P83" s="300" t="str">
        <f>③職員名簿【年間実績】!BE95</f>
        <v/>
      </c>
      <c r="Q83" s="304"/>
      <c r="R83" s="302" t="str">
        <f>③職員名簿【年間実績】!BV95</f>
        <v/>
      </c>
      <c r="S83" s="300" t="str">
        <f>③職員名簿【年間実績】!BF95</f>
        <v/>
      </c>
      <c r="T83" s="304"/>
      <c r="U83" s="302" t="str">
        <f>③職員名簿【年間実績】!BW95</f>
        <v/>
      </c>
      <c r="V83" s="300" t="str">
        <f>③職員名簿【年間実績】!BG95</f>
        <v/>
      </c>
      <c r="W83" s="304"/>
      <c r="X83" s="302" t="str">
        <f>③職員名簿【年間実績】!BX95</f>
        <v/>
      </c>
      <c r="Y83" s="300" t="str">
        <f>③職員名簿【年間実績】!BH95</f>
        <v/>
      </c>
      <c r="Z83" s="304"/>
      <c r="AA83" s="302" t="str">
        <f>③職員名簿【年間実績】!BY95</f>
        <v/>
      </c>
      <c r="AB83" s="300" t="str">
        <f>③職員名簿【年間実績】!BI95</f>
        <v/>
      </c>
      <c r="AC83" s="304"/>
      <c r="AD83" s="302" t="str">
        <f>③職員名簿【年間実績】!BZ95</f>
        <v/>
      </c>
      <c r="AE83" s="300" t="str">
        <f>③職員名簿【年間実績】!BJ95</f>
        <v/>
      </c>
      <c r="AF83" s="304"/>
      <c r="AG83" s="302" t="str">
        <f>③職員名簿【年間実績】!CA95</f>
        <v/>
      </c>
      <c r="AH83" s="300" t="str">
        <f>③職員名簿【年間実績】!BK95</f>
        <v/>
      </c>
      <c r="AI83" s="304"/>
      <c r="AJ83" s="302" t="str">
        <f>③職員名簿【年間実績】!CB95</f>
        <v/>
      </c>
      <c r="AK83" s="300" t="str">
        <f>③職員名簿【年間実績】!BL95</f>
        <v/>
      </c>
      <c r="AL83" s="304"/>
    </row>
    <row r="84" spans="1:38" ht="30" customHeight="1">
      <c r="A84">
        <v>80</v>
      </c>
      <c r="B84" s="123" t="str">
        <f>③職員名簿【年間実績】!BP96</f>
        <v/>
      </c>
      <c r="C84" s="299" t="str">
        <f>③職員名簿【年間実績】!BQ96</f>
        <v/>
      </c>
      <c r="D84" s="300" t="str">
        <f>③職員名簿【年間実績】!BA96</f>
        <v/>
      </c>
      <c r="E84" s="304"/>
      <c r="F84" s="302" t="str">
        <f>③職員名簿【年間実績】!BR96</f>
        <v/>
      </c>
      <c r="G84" s="300" t="str">
        <f>③職員名簿【年間実績】!BB96</f>
        <v/>
      </c>
      <c r="H84" s="304"/>
      <c r="I84" s="302" t="str">
        <f>③職員名簿【年間実績】!BS96</f>
        <v/>
      </c>
      <c r="J84" s="300" t="str">
        <f>③職員名簿【年間実績】!BC96</f>
        <v/>
      </c>
      <c r="K84" s="304"/>
      <c r="L84" s="302" t="str">
        <f>③職員名簿【年間実績】!BT96</f>
        <v/>
      </c>
      <c r="M84" s="300" t="str">
        <f>③職員名簿【年間実績】!BD96</f>
        <v/>
      </c>
      <c r="N84" s="304"/>
      <c r="O84" s="302" t="str">
        <f>③職員名簿【年間実績】!BU96</f>
        <v/>
      </c>
      <c r="P84" s="300" t="str">
        <f>③職員名簿【年間実績】!BE96</f>
        <v/>
      </c>
      <c r="Q84" s="304"/>
      <c r="R84" s="302" t="str">
        <f>③職員名簿【年間実績】!BV96</f>
        <v/>
      </c>
      <c r="S84" s="300" t="str">
        <f>③職員名簿【年間実績】!BF96</f>
        <v/>
      </c>
      <c r="T84" s="304"/>
      <c r="U84" s="302" t="str">
        <f>③職員名簿【年間実績】!BW96</f>
        <v/>
      </c>
      <c r="V84" s="300" t="str">
        <f>③職員名簿【年間実績】!BG96</f>
        <v/>
      </c>
      <c r="W84" s="304"/>
      <c r="X84" s="302" t="str">
        <f>③職員名簿【年間実績】!BX96</f>
        <v/>
      </c>
      <c r="Y84" s="300" t="str">
        <f>③職員名簿【年間実績】!BH96</f>
        <v/>
      </c>
      <c r="Z84" s="304"/>
      <c r="AA84" s="302" t="str">
        <f>③職員名簿【年間実績】!BY96</f>
        <v/>
      </c>
      <c r="AB84" s="300" t="str">
        <f>③職員名簿【年間実績】!BI96</f>
        <v/>
      </c>
      <c r="AC84" s="304"/>
      <c r="AD84" s="302" t="str">
        <f>③職員名簿【年間実績】!BZ96</f>
        <v/>
      </c>
      <c r="AE84" s="300" t="str">
        <f>③職員名簿【年間実績】!BJ96</f>
        <v/>
      </c>
      <c r="AF84" s="304"/>
      <c r="AG84" s="302" t="str">
        <f>③職員名簿【年間実績】!CA96</f>
        <v/>
      </c>
      <c r="AH84" s="300" t="str">
        <f>③職員名簿【年間実績】!BK96</f>
        <v/>
      </c>
      <c r="AI84" s="304"/>
      <c r="AJ84" s="302" t="str">
        <f>③職員名簿【年間実績】!CB96</f>
        <v/>
      </c>
      <c r="AK84" s="300" t="str">
        <f>③職員名簿【年間実績】!BL96</f>
        <v/>
      </c>
      <c r="AL84" s="304"/>
    </row>
    <row r="85" spans="1:38" ht="30" customHeight="1">
      <c r="A85">
        <v>81</v>
      </c>
      <c r="B85" s="123" t="str">
        <f>③職員名簿【年間実績】!BP97</f>
        <v/>
      </c>
      <c r="C85" s="299" t="str">
        <f>③職員名簿【年間実績】!BQ97</f>
        <v/>
      </c>
      <c r="D85" s="300" t="str">
        <f>③職員名簿【年間実績】!BA97</f>
        <v/>
      </c>
      <c r="E85" s="304"/>
      <c r="F85" s="302" t="str">
        <f>③職員名簿【年間実績】!BR97</f>
        <v/>
      </c>
      <c r="G85" s="300" t="str">
        <f>③職員名簿【年間実績】!BB97</f>
        <v/>
      </c>
      <c r="H85" s="304"/>
      <c r="I85" s="302" t="str">
        <f>③職員名簿【年間実績】!BS97</f>
        <v/>
      </c>
      <c r="J85" s="300" t="str">
        <f>③職員名簿【年間実績】!BC97</f>
        <v/>
      </c>
      <c r="K85" s="304"/>
      <c r="L85" s="302" t="str">
        <f>③職員名簿【年間実績】!BT97</f>
        <v/>
      </c>
      <c r="M85" s="300" t="str">
        <f>③職員名簿【年間実績】!BD97</f>
        <v/>
      </c>
      <c r="N85" s="304"/>
      <c r="O85" s="302" t="str">
        <f>③職員名簿【年間実績】!BU97</f>
        <v/>
      </c>
      <c r="P85" s="300" t="str">
        <f>③職員名簿【年間実績】!BE97</f>
        <v/>
      </c>
      <c r="Q85" s="304"/>
      <c r="R85" s="302" t="str">
        <f>③職員名簿【年間実績】!BV97</f>
        <v/>
      </c>
      <c r="S85" s="300" t="str">
        <f>③職員名簿【年間実績】!BF97</f>
        <v/>
      </c>
      <c r="T85" s="304"/>
      <c r="U85" s="302" t="str">
        <f>③職員名簿【年間実績】!BW97</f>
        <v/>
      </c>
      <c r="V85" s="300" t="str">
        <f>③職員名簿【年間実績】!BG97</f>
        <v/>
      </c>
      <c r="W85" s="304"/>
      <c r="X85" s="302" t="str">
        <f>③職員名簿【年間実績】!BX97</f>
        <v/>
      </c>
      <c r="Y85" s="300" t="str">
        <f>③職員名簿【年間実績】!BH97</f>
        <v/>
      </c>
      <c r="Z85" s="304"/>
      <c r="AA85" s="302" t="str">
        <f>③職員名簿【年間実績】!BY97</f>
        <v/>
      </c>
      <c r="AB85" s="300" t="str">
        <f>③職員名簿【年間実績】!BI97</f>
        <v/>
      </c>
      <c r="AC85" s="304"/>
      <c r="AD85" s="302" t="str">
        <f>③職員名簿【年間実績】!BZ97</f>
        <v/>
      </c>
      <c r="AE85" s="300" t="str">
        <f>③職員名簿【年間実績】!BJ97</f>
        <v/>
      </c>
      <c r="AF85" s="304"/>
      <c r="AG85" s="302" t="str">
        <f>③職員名簿【年間実績】!CA97</f>
        <v/>
      </c>
      <c r="AH85" s="300" t="str">
        <f>③職員名簿【年間実績】!BK97</f>
        <v/>
      </c>
      <c r="AI85" s="304"/>
      <c r="AJ85" s="302" t="str">
        <f>③職員名簿【年間実績】!CB97</f>
        <v/>
      </c>
      <c r="AK85" s="300" t="str">
        <f>③職員名簿【年間実績】!BL97</f>
        <v/>
      </c>
      <c r="AL85" s="304"/>
    </row>
    <row r="86" spans="1:38" ht="30" customHeight="1">
      <c r="A86">
        <v>82</v>
      </c>
      <c r="B86" s="123" t="str">
        <f>③職員名簿【年間実績】!BP98</f>
        <v/>
      </c>
      <c r="C86" s="299" t="str">
        <f>③職員名簿【年間実績】!BQ98</f>
        <v/>
      </c>
      <c r="D86" s="300" t="str">
        <f>③職員名簿【年間実績】!BA98</f>
        <v/>
      </c>
      <c r="E86" s="304"/>
      <c r="F86" s="302" t="str">
        <f>③職員名簿【年間実績】!BR98</f>
        <v/>
      </c>
      <c r="G86" s="300" t="str">
        <f>③職員名簿【年間実績】!BB98</f>
        <v/>
      </c>
      <c r="H86" s="304"/>
      <c r="I86" s="302" t="str">
        <f>③職員名簿【年間実績】!BS98</f>
        <v/>
      </c>
      <c r="J86" s="300" t="str">
        <f>③職員名簿【年間実績】!BC98</f>
        <v/>
      </c>
      <c r="K86" s="304"/>
      <c r="L86" s="302" t="str">
        <f>③職員名簿【年間実績】!BT98</f>
        <v/>
      </c>
      <c r="M86" s="300" t="str">
        <f>③職員名簿【年間実績】!BD98</f>
        <v/>
      </c>
      <c r="N86" s="304"/>
      <c r="O86" s="302" t="str">
        <f>③職員名簿【年間実績】!BU98</f>
        <v/>
      </c>
      <c r="P86" s="300" t="str">
        <f>③職員名簿【年間実績】!BE98</f>
        <v/>
      </c>
      <c r="Q86" s="304"/>
      <c r="R86" s="302" t="str">
        <f>③職員名簿【年間実績】!BV98</f>
        <v/>
      </c>
      <c r="S86" s="300" t="str">
        <f>③職員名簿【年間実績】!BF98</f>
        <v/>
      </c>
      <c r="T86" s="304"/>
      <c r="U86" s="302" t="str">
        <f>③職員名簿【年間実績】!BW98</f>
        <v/>
      </c>
      <c r="V86" s="300" t="str">
        <f>③職員名簿【年間実績】!BG98</f>
        <v/>
      </c>
      <c r="W86" s="304"/>
      <c r="X86" s="302" t="str">
        <f>③職員名簿【年間実績】!BX98</f>
        <v/>
      </c>
      <c r="Y86" s="300" t="str">
        <f>③職員名簿【年間実績】!BH98</f>
        <v/>
      </c>
      <c r="Z86" s="304"/>
      <c r="AA86" s="302" t="str">
        <f>③職員名簿【年間実績】!BY98</f>
        <v/>
      </c>
      <c r="AB86" s="300" t="str">
        <f>③職員名簿【年間実績】!BI98</f>
        <v/>
      </c>
      <c r="AC86" s="304"/>
      <c r="AD86" s="302" t="str">
        <f>③職員名簿【年間実績】!BZ98</f>
        <v/>
      </c>
      <c r="AE86" s="300" t="str">
        <f>③職員名簿【年間実績】!BJ98</f>
        <v/>
      </c>
      <c r="AF86" s="304"/>
      <c r="AG86" s="302" t="str">
        <f>③職員名簿【年間実績】!CA98</f>
        <v/>
      </c>
      <c r="AH86" s="300" t="str">
        <f>③職員名簿【年間実績】!BK98</f>
        <v/>
      </c>
      <c r="AI86" s="304"/>
      <c r="AJ86" s="302" t="str">
        <f>③職員名簿【年間実績】!CB98</f>
        <v/>
      </c>
      <c r="AK86" s="300" t="str">
        <f>③職員名簿【年間実績】!BL98</f>
        <v/>
      </c>
      <c r="AL86" s="304"/>
    </row>
    <row r="87" spans="1:38" ht="30" customHeight="1">
      <c r="A87">
        <v>83</v>
      </c>
      <c r="B87" s="123" t="str">
        <f>③職員名簿【年間実績】!BP99</f>
        <v/>
      </c>
      <c r="C87" s="299" t="str">
        <f>③職員名簿【年間実績】!BQ99</f>
        <v/>
      </c>
      <c r="D87" s="300" t="str">
        <f>③職員名簿【年間実績】!BA99</f>
        <v/>
      </c>
      <c r="E87" s="304"/>
      <c r="F87" s="302" t="str">
        <f>③職員名簿【年間実績】!BR99</f>
        <v/>
      </c>
      <c r="G87" s="300" t="str">
        <f>③職員名簿【年間実績】!BB99</f>
        <v/>
      </c>
      <c r="H87" s="304"/>
      <c r="I87" s="302" t="str">
        <f>③職員名簿【年間実績】!BS99</f>
        <v/>
      </c>
      <c r="J87" s="300" t="str">
        <f>③職員名簿【年間実績】!BC99</f>
        <v/>
      </c>
      <c r="K87" s="304"/>
      <c r="L87" s="302" t="str">
        <f>③職員名簿【年間実績】!BT99</f>
        <v/>
      </c>
      <c r="M87" s="300" t="str">
        <f>③職員名簿【年間実績】!BD99</f>
        <v/>
      </c>
      <c r="N87" s="304"/>
      <c r="O87" s="302" t="str">
        <f>③職員名簿【年間実績】!BU99</f>
        <v/>
      </c>
      <c r="P87" s="300" t="str">
        <f>③職員名簿【年間実績】!BE99</f>
        <v/>
      </c>
      <c r="Q87" s="304"/>
      <c r="R87" s="302" t="str">
        <f>③職員名簿【年間実績】!BV99</f>
        <v/>
      </c>
      <c r="S87" s="300" t="str">
        <f>③職員名簿【年間実績】!BF99</f>
        <v/>
      </c>
      <c r="T87" s="304"/>
      <c r="U87" s="302" t="str">
        <f>③職員名簿【年間実績】!BW99</f>
        <v/>
      </c>
      <c r="V87" s="300" t="str">
        <f>③職員名簿【年間実績】!BG99</f>
        <v/>
      </c>
      <c r="W87" s="304"/>
      <c r="X87" s="302" t="str">
        <f>③職員名簿【年間実績】!BX99</f>
        <v/>
      </c>
      <c r="Y87" s="300" t="str">
        <f>③職員名簿【年間実績】!BH99</f>
        <v/>
      </c>
      <c r="Z87" s="304"/>
      <c r="AA87" s="302" t="str">
        <f>③職員名簿【年間実績】!BY99</f>
        <v/>
      </c>
      <c r="AB87" s="300" t="str">
        <f>③職員名簿【年間実績】!BI99</f>
        <v/>
      </c>
      <c r="AC87" s="304"/>
      <c r="AD87" s="302" t="str">
        <f>③職員名簿【年間実績】!BZ99</f>
        <v/>
      </c>
      <c r="AE87" s="300" t="str">
        <f>③職員名簿【年間実績】!BJ99</f>
        <v/>
      </c>
      <c r="AF87" s="304"/>
      <c r="AG87" s="302" t="str">
        <f>③職員名簿【年間実績】!CA99</f>
        <v/>
      </c>
      <c r="AH87" s="300" t="str">
        <f>③職員名簿【年間実績】!BK99</f>
        <v/>
      </c>
      <c r="AI87" s="304"/>
      <c r="AJ87" s="302" t="str">
        <f>③職員名簿【年間実績】!CB99</f>
        <v/>
      </c>
      <c r="AK87" s="300" t="str">
        <f>③職員名簿【年間実績】!BL99</f>
        <v/>
      </c>
      <c r="AL87" s="304"/>
    </row>
    <row r="88" spans="1:38" ht="30" customHeight="1">
      <c r="A88">
        <v>84</v>
      </c>
      <c r="B88" s="123" t="str">
        <f>③職員名簿【年間実績】!BP100</f>
        <v/>
      </c>
      <c r="C88" s="299" t="str">
        <f>③職員名簿【年間実績】!BQ100</f>
        <v/>
      </c>
      <c r="D88" s="300" t="str">
        <f>③職員名簿【年間実績】!BA100</f>
        <v/>
      </c>
      <c r="E88" s="304"/>
      <c r="F88" s="302" t="str">
        <f>③職員名簿【年間実績】!BR100</f>
        <v/>
      </c>
      <c r="G88" s="300" t="str">
        <f>③職員名簿【年間実績】!BB100</f>
        <v/>
      </c>
      <c r="H88" s="304"/>
      <c r="I88" s="302" t="str">
        <f>③職員名簿【年間実績】!BS100</f>
        <v/>
      </c>
      <c r="J88" s="300" t="str">
        <f>③職員名簿【年間実績】!BC100</f>
        <v/>
      </c>
      <c r="K88" s="304"/>
      <c r="L88" s="302" t="str">
        <f>③職員名簿【年間実績】!BT100</f>
        <v/>
      </c>
      <c r="M88" s="300" t="str">
        <f>③職員名簿【年間実績】!BD100</f>
        <v/>
      </c>
      <c r="N88" s="304"/>
      <c r="O88" s="302" t="str">
        <f>③職員名簿【年間実績】!BU100</f>
        <v/>
      </c>
      <c r="P88" s="300" t="str">
        <f>③職員名簿【年間実績】!BE100</f>
        <v/>
      </c>
      <c r="Q88" s="304"/>
      <c r="R88" s="302" t="str">
        <f>③職員名簿【年間実績】!BV100</f>
        <v/>
      </c>
      <c r="S88" s="300" t="str">
        <f>③職員名簿【年間実績】!BF100</f>
        <v/>
      </c>
      <c r="T88" s="304"/>
      <c r="U88" s="302" t="str">
        <f>③職員名簿【年間実績】!BW100</f>
        <v/>
      </c>
      <c r="V88" s="300" t="str">
        <f>③職員名簿【年間実績】!BG100</f>
        <v/>
      </c>
      <c r="W88" s="304"/>
      <c r="X88" s="302" t="str">
        <f>③職員名簿【年間実績】!BX100</f>
        <v/>
      </c>
      <c r="Y88" s="300" t="str">
        <f>③職員名簿【年間実績】!BH100</f>
        <v/>
      </c>
      <c r="Z88" s="304"/>
      <c r="AA88" s="302" t="str">
        <f>③職員名簿【年間実績】!BY100</f>
        <v/>
      </c>
      <c r="AB88" s="300" t="str">
        <f>③職員名簿【年間実績】!BI100</f>
        <v/>
      </c>
      <c r="AC88" s="304"/>
      <c r="AD88" s="302" t="str">
        <f>③職員名簿【年間実績】!BZ100</f>
        <v/>
      </c>
      <c r="AE88" s="300" t="str">
        <f>③職員名簿【年間実績】!BJ100</f>
        <v/>
      </c>
      <c r="AF88" s="304"/>
      <c r="AG88" s="302" t="str">
        <f>③職員名簿【年間実績】!CA100</f>
        <v/>
      </c>
      <c r="AH88" s="300" t="str">
        <f>③職員名簿【年間実績】!BK100</f>
        <v/>
      </c>
      <c r="AI88" s="304"/>
      <c r="AJ88" s="302" t="str">
        <f>③職員名簿【年間実績】!CB100</f>
        <v/>
      </c>
      <c r="AK88" s="300" t="str">
        <f>③職員名簿【年間実績】!BL100</f>
        <v/>
      </c>
      <c r="AL88" s="304"/>
    </row>
    <row r="89" spans="1:38" ht="30" customHeight="1">
      <c r="A89">
        <v>85</v>
      </c>
      <c r="B89" s="123" t="str">
        <f>③職員名簿【年間実績】!BP101</f>
        <v/>
      </c>
      <c r="C89" s="299" t="str">
        <f>③職員名簿【年間実績】!BQ101</f>
        <v/>
      </c>
      <c r="D89" s="300" t="str">
        <f>③職員名簿【年間実績】!BA101</f>
        <v/>
      </c>
      <c r="E89" s="304"/>
      <c r="F89" s="302" t="str">
        <f>③職員名簿【年間実績】!BR101</f>
        <v/>
      </c>
      <c r="G89" s="300" t="str">
        <f>③職員名簿【年間実績】!BB101</f>
        <v/>
      </c>
      <c r="H89" s="304"/>
      <c r="I89" s="302" t="str">
        <f>③職員名簿【年間実績】!BS101</f>
        <v/>
      </c>
      <c r="J89" s="300" t="str">
        <f>③職員名簿【年間実績】!BC101</f>
        <v/>
      </c>
      <c r="K89" s="304"/>
      <c r="L89" s="302" t="str">
        <f>③職員名簿【年間実績】!BT101</f>
        <v/>
      </c>
      <c r="M89" s="300" t="str">
        <f>③職員名簿【年間実績】!BD101</f>
        <v/>
      </c>
      <c r="N89" s="304"/>
      <c r="O89" s="302" t="str">
        <f>③職員名簿【年間実績】!BU101</f>
        <v/>
      </c>
      <c r="P89" s="300" t="str">
        <f>③職員名簿【年間実績】!BE101</f>
        <v/>
      </c>
      <c r="Q89" s="304"/>
      <c r="R89" s="302" t="str">
        <f>③職員名簿【年間実績】!BV101</f>
        <v/>
      </c>
      <c r="S89" s="300" t="str">
        <f>③職員名簿【年間実績】!BF101</f>
        <v/>
      </c>
      <c r="T89" s="304"/>
      <c r="U89" s="302" t="str">
        <f>③職員名簿【年間実績】!BW101</f>
        <v/>
      </c>
      <c r="V89" s="300" t="str">
        <f>③職員名簿【年間実績】!BG101</f>
        <v/>
      </c>
      <c r="W89" s="304"/>
      <c r="X89" s="302" t="str">
        <f>③職員名簿【年間実績】!BX101</f>
        <v/>
      </c>
      <c r="Y89" s="300" t="str">
        <f>③職員名簿【年間実績】!BH101</f>
        <v/>
      </c>
      <c r="Z89" s="304"/>
      <c r="AA89" s="302" t="str">
        <f>③職員名簿【年間実績】!BY101</f>
        <v/>
      </c>
      <c r="AB89" s="300" t="str">
        <f>③職員名簿【年間実績】!BI101</f>
        <v/>
      </c>
      <c r="AC89" s="304"/>
      <c r="AD89" s="302" t="str">
        <f>③職員名簿【年間実績】!BZ101</f>
        <v/>
      </c>
      <c r="AE89" s="300" t="str">
        <f>③職員名簿【年間実績】!BJ101</f>
        <v/>
      </c>
      <c r="AF89" s="304"/>
      <c r="AG89" s="302" t="str">
        <f>③職員名簿【年間実績】!CA101</f>
        <v/>
      </c>
      <c r="AH89" s="300" t="str">
        <f>③職員名簿【年間実績】!BK101</f>
        <v/>
      </c>
      <c r="AI89" s="304"/>
      <c r="AJ89" s="302" t="str">
        <f>③職員名簿【年間実績】!CB101</f>
        <v/>
      </c>
      <c r="AK89" s="300" t="str">
        <f>③職員名簿【年間実績】!BL101</f>
        <v/>
      </c>
      <c r="AL89" s="304"/>
    </row>
    <row r="90" spans="1:38" ht="30" customHeight="1">
      <c r="A90">
        <v>86</v>
      </c>
      <c r="B90" s="123" t="str">
        <f>③職員名簿【年間実績】!BP102</f>
        <v/>
      </c>
      <c r="C90" s="299" t="str">
        <f>③職員名簿【年間実績】!BQ102</f>
        <v/>
      </c>
      <c r="D90" s="300" t="str">
        <f>③職員名簿【年間実績】!BA102</f>
        <v/>
      </c>
      <c r="E90" s="304"/>
      <c r="F90" s="302" t="str">
        <f>③職員名簿【年間実績】!BR102</f>
        <v/>
      </c>
      <c r="G90" s="300" t="str">
        <f>③職員名簿【年間実績】!BB102</f>
        <v/>
      </c>
      <c r="H90" s="304"/>
      <c r="I90" s="302" t="str">
        <f>③職員名簿【年間実績】!BS102</f>
        <v/>
      </c>
      <c r="J90" s="300" t="str">
        <f>③職員名簿【年間実績】!BC102</f>
        <v/>
      </c>
      <c r="K90" s="304"/>
      <c r="L90" s="302" t="str">
        <f>③職員名簿【年間実績】!BT102</f>
        <v/>
      </c>
      <c r="M90" s="300" t="str">
        <f>③職員名簿【年間実績】!BD102</f>
        <v/>
      </c>
      <c r="N90" s="304"/>
      <c r="O90" s="302" t="str">
        <f>③職員名簿【年間実績】!BU102</f>
        <v/>
      </c>
      <c r="P90" s="300" t="str">
        <f>③職員名簿【年間実績】!BE102</f>
        <v/>
      </c>
      <c r="Q90" s="304"/>
      <c r="R90" s="302" t="str">
        <f>③職員名簿【年間実績】!BV102</f>
        <v/>
      </c>
      <c r="S90" s="300" t="str">
        <f>③職員名簿【年間実績】!BF102</f>
        <v/>
      </c>
      <c r="T90" s="304"/>
      <c r="U90" s="302" t="str">
        <f>③職員名簿【年間実績】!BW102</f>
        <v/>
      </c>
      <c r="V90" s="300" t="str">
        <f>③職員名簿【年間実績】!BG102</f>
        <v/>
      </c>
      <c r="W90" s="304"/>
      <c r="X90" s="302" t="str">
        <f>③職員名簿【年間実績】!BX102</f>
        <v/>
      </c>
      <c r="Y90" s="300" t="str">
        <f>③職員名簿【年間実績】!BH102</f>
        <v/>
      </c>
      <c r="Z90" s="304"/>
      <c r="AA90" s="302" t="str">
        <f>③職員名簿【年間実績】!BY102</f>
        <v/>
      </c>
      <c r="AB90" s="300" t="str">
        <f>③職員名簿【年間実績】!BI102</f>
        <v/>
      </c>
      <c r="AC90" s="304"/>
      <c r="AD90" s="302" t="str">
        <f>③職員名簿【年間実績】!BZ102</f>
        <v/>
      </c>
      <c r="AE90" s="300" t="str">
        <f>③職員名簿【年間実績】!BJ102</f>
        <v/>
      </c>
      <c r="AF90" s="304"/>
      <c r="AG90" s="302" t="str">
        <f>③職員名簿【年間実績】!CA102</f>
        <v/>
      </c>
      <c r="AH90" s="300" t="str">
        <f>③職員名簿【年間実績】!BK102</f>
        <v/>
      </c>
      <c r="AI90" s="304"/>
      <c r="AJ90" s="302" t="str">
        <f>③職員名簿【年間実績】!CB102</f>
        <v/>
      </c>
      <c r="AK90" s="300" t="str">
        <f>③職員名簿【年間実績】!BL102</f>
        <v/>
      </c>
      <c r="AL90" s="304"/>
    </row>
    <row r="91" spans="1:38" ht="30" customHeight="1">
      <c r="A91">
        <v>87</v>
      </c>
      <c r="B91" s="123" t="str">
        <f>③職員名簿【年間実績】!BP103</f>
        <v/>
      </c>
      <c r="C91" s="299" t="str">
        <f>③職員名簿【年間実績】!BQ103</f>
        <v/>
      </c>
      <c r="D91" s="300" t="str">
        <f>③職員名簿【年間実績】!BA103</f>
        <v/>
      </c>
      <c r="E91" s="304"/>
      <c r="F91" s="302" t="str">
        <f>③職員名簿【年間実績】!BR103</f>
        <v/>
      </c>
      <c r="G91" s="300" t="str">
        <f>③職員名簿【年間実績】!BB103</f>
        <v/>
      </c>
      <c r="H91" s="304"/>
      <c r="I91" s="302" t="str">
        <f>③職員名簿【年間実績】!BS103</f>
        <v/>
      </c>
      <c r="J91" s="300" t="str">
        <f>③職員名簿【年間実績】!BC103</f>
        <v/>
      </c>
      <c r="K91" s="304"/>
      <c r="L91" s="302" t="str">
        <f>③職員名簿【年間実績】!BT103</f>
        <v/>
      </c>
      <c r="M91" s="300" t="str">
        <f>③職員名簿【年間実績】!BD103</f>
        <v/>
      </c>
      <c r="N91" s="304"/>
      <c r="O91" s="302" t="str">
        <f>③職員名簿【年間実績】!BU103</f>
        <v/>
      </c>
      <c r="P91" s="300" t="str">
        <f>③職員名簿【年間実績】!BE103</f>
        <v/>
      </c>
      <c r="Q91" s="304"/>
      <c r="R91" s="302" t="str">
        <f>③職員名簿【年間実績】!BV103</f>
        <v/>
      </c>
      <c r="S91" s="300" t="str">
        <f>③職員名簿【年間実績】!BF103</f>
        <v/>
      </c>
      <c r="T91" s="304"/>
      <c r="U91" s="302" t="str">
        <f>③職員名簿【年間実績】!BW103</f>
        <v/>
      </c>
      <c r="V91" s="300" t="str">
        <f>③職員名簿【年間実績】!BG103</f>
        <v/>
      </c>
      <c r="W91" s="304"/>
      <c r="X91" s="302" t="str">
        <f>③職員名簿【年間実績】!BX103</f>
        <v/>
      </c>
      <c r="Y91" s="300" t="str">
        <f>③職員名簿【年間実績】!BH103</f>
        <v/>
      </c>
      <c r="Z91" s="304"/>
      <c r="AA91" s="302" t="str">
        <f>③職員名簿【年間実績】!BY103</f>
        <v/>
      </c>
      <c r="AB91" s="300" t="str">
        <f>③職員名簿【年間実績】!BI103</f>
        <v/>
      </c>
      <c r="AC91" s="304"/>
      <c r="AD91" s="302" t="str">
        <f>③職員名簿【年間実績】!BZ103</f>
        <v/>
      </c>
      <c r="AE91" s="300" t="str">
        <f>③職員名簿【年間実績】!BJ103</f>
        <v/>
      </c>
      <c r="AF91" s="304"/>
      <c r="AG91" s="302" t="str">
        <f>③職員名簿【年間実績】!CA103</f>
        <v/>
      </c>
      <c r="AH91" s="300" t="str">
        <f>③職員名簿【年間実績】!BK103</f>
        <v/>
      </c>
      <c r="AI91" s="304"/>
      <c r="AJ91" s="302" t="str">
        <f>③職員名簿【年間実績】!CB103</f>
        <v/>
      </c>
      <c r="AK91" s="300" t="str">
        <f>③職員名簿【年間実績】!BL103</f>
        <v/>
      </c>
      <c r="AL91" s="304"/>
    </row>
    <row r="92" spans="1:38" ht="30" customHeight="1">
      <c r="A92">
        <v>88</v>
      </c>
      <c r="B92" s="123" t="str">
        <f>③職員名簿【年間実績】!BP104</f>
        <v/>
      </c>
      <c r="C92" s="299" t="str">
        <f>③職員名簿【年間実績】!BQ104</f>
        <v/>
      </c>
      <c r="D92" s="300" t="str">
        <f>③職員名簿【年間実績】!BA104</f>
        <v/>
      </c>
      <c r="E92" s="304"/>
      <c r="F92" s="302" t="str">
        <f>③職員名簿【年間実績】!BR104</f>
        <v/>
      </c>
      <c r="G92" s="300" t="str">
        <f>③職員名簿【年間実績】!BB104</f>
        <v/>
      </c>
      <c r="H92" s="304"/>
      <c r="I92" s="302" t="str">
        <f>③職員名簿【年間実績】!BS104</f>
        <v/>
      </c>
      <c r="J92" s="300" t="str">
        <f>③職員名簿【年間実績】!BC104</f>
        <v/>
      </c>
      <c r="K92" s="304"/>
      <c r="L92" s="302" t="str">
        <f>③職員名簿【年間実績】!BT104</f>
        <v/>
      </c>
      <c r="M92" s="300" t="str">
        <f>③職員名簿【年間実績】!BD104</f>
        <v/>
      </c>
      <c r="N92" s="304"/>
      <c r="O92" s="302" t="str">
        <f>③職員名簿【年間実績】!BU104</f>
        <v/>
      </c>
      <c r="P92" s="300" t="str">
        <f>③職員名簿【年間実績】!BE104</f>
        <v/>
      </c>
      <c r="Q92" s="304"/>
      <c r="R92" s="302" t="str">
        <f>③職員名簿【年間実績】!BV104</f>
        <v/>
      </c>
      <c r="S92" s="300" t="str">
        <f>③職員名簿【年間実績】!BF104</f>
        <v/>
      </c>
      <c r="T92" s="304"/>
      <c r="U92" s="302" t="str">
        <f>③職員名簿【年間実績】!BW104</f>
        <v/>
      </c>
      <c r="V92" s="300" t="str">
        <f>③職員名簿【年間実績】!BG104</f>
        <v/>
      </c>
      <c r="W92" s="304"/>
      <c r="X92" s="302" t="str">
        <f>③職員名簿【年間実績】!BX104</f>
        <v/>
      </c>
      <c r="Y92" s="300" t="str">
        <f>③職員名簿【年間実績】!BH104</f>
        <v/>
      </c>
      <c r="Z92" s="304"/>
      <c r="AA92" s="302" t="str">
        <f>③職員名簿【年間実績】!BY104</f>
        <v/>
      </c>
      <c r="AB92" s="300" t="str">
        <f>③職員名簿【年間実績】!BI104</f>
        <v/>
      </c>
      <c r="AC92" s="304"/>
      <c r="AD92" s="302" t="str">
        <f>③職員名簿【年間実績】!BZ104</f>
        <v/>
      </c>
      <c r="AE92" s="300" t="str">
        <f>③職員名簿【年間実績】!BJ104</f>
        <v/>
      </c>
      <c r="AF92" s="304"/>
      <c r="AG92" s="302" t="str">
        <f>③職員名簿【年間実績】!CA104</f>
        <v/>
      </c>
      <c r="AH92" s="300" t="str">
        <f>③職員名簿【年間実績】!BK104</f>
        <v/>
      </c>
      <c r="AI92" s="304"/>
      <c r="AJ92" s="302" t="str">
        <f>③職員名簿【年間実績】!CB104</f>
        <v/>
      </c>
      <c r="AK92" s="300" t="str">
        <f>③職員名簿【年間実績】!BL104</f>
        <v/>
      </c>
      <c r="AL92" s="304"/>
    </row>
    <row r="93" spans="1:38" ht="30" customHeight="1">
      <c r="A93">
        <v>89</v>
      </c>
      <c r="B93" s="123" t="str">
        <f>③職員名簿【年間実績】!BP105</f>
        <v/>
      </c>
      <c r="C93" s="299" t="str">
        <f>③職員名簿【年間実績】!BQ105</f>
        <v/>
      </c>
      <c r="D93" s="300" t="str">
        <f>③職員名簿【年間実績】!BA105</f>
        <v/>
      </c>
      <c r="E93" s="304"/>
      <c r="F93" s="302" t="str">
        <f>③職員名簿【年間実績】!BR105</f>
        <v/>
      </c>
      <c r="G93" s="300" t="str">
        <f>③職員名簿【年間実績】!BB105</f>
        <v/>
      </c>
      <c r="H93" s="304"/>
      <c r="I93" s="302" t="str">
        <f>③職員名簿【年間実績】!BS105</f>
        <v/>
      </c>
      <c r="J93" s="300" t="str">
        <f>③職員名簿【年間実績】!BC105</f>
        <v/>
      </c>
      <c r="K93" s="304"/>
      <c r="L93" s="302" t="str">
        <f>③職員名簿【年間実績】!BT105</f>
        <v/>
      </c>
      <c r="M93" s="300" t="str">
        <f>③職員名簿【年間実績】!BD105</f>
        <v/>
      </c>
      <c r="N93" s="304"/>
      <c r="O93" s="302" t="str">
        <f>③職員名簿【年間実績】!BU105</f>
        <v/>
      </c>
      <c r="P93" s="300" t="str">
        <f>③職員名簿【年間実績】!BE105</f>
        <v/>
      </c>
      <c r="Q93" s="304"/>
      <c r="R93" s="302" t="str">
        <f>③職員名簿【年間実績】!BV105</f>
        <v/>
      </c>
      <c r="S93" s="300" t="str">
        <f>③職員名簿【年間実績】!BF105</f>
        <v/>
      </c>
      <c r="T93" s="304"/>
      <c r="U93" s="302" t="str">
        <f>③職員名簿【年間実績】!BW105</f>
        <v/>
      </c>
      <c r="V93" s="300" t="str">
        <f>③職員名簿【年間実績】!BG105</f>
        <v/>
      </c>
      <c r="W93" s="304"/>
      <c r="X93" s="302" t="str">
        <f>③職員名簿【年間実績】!BX105</f>
        <v/>
      </c>
      <c r="Y93" s="300" t="str">
        <f>③職員名簿【年間実績】!BH105</f>
        <v/>
      </c>
      <c r="Z93" s="304"/>
      <c r="AA93" s="302" t="str">
        <f>③職員名簿【年間実績】!BY105</f>
        <v/>
      </c>
      <c r="AB93" s="300" t="str">
        <f>③職員名簿【年間実績】!BI105</f>
        <v/>
      </c>
      <c r="AC93" s="304"/>
      <c r="AD93" s="302" t="str">
        <f>③職員名簿【年間実績】!BZ105</f>
        <v/>
      </c>
      <c r="AE93" s="300" t="str">
        <f>③職員名簿【年間実績】!BJ105</f>
        <v/>
      </c>
      <c r="AF93" s="304"/>
      <c r="AG93" s="302" t="str">
        <f>③職員名簿【年間実績】!CA105</f>
        <v/>
      </c>
      <c r="AH93" s="300" t="str">
        <f>③職員名簿【年間実績】!BK105</f>
        <v/>
      </c>
      <c r="AI93" s="304"/>
      <c r="AJ93" s="302" t="str">
        <f>③職員名簿【年間実績】!CB105</f>
        <v/>
      </c>
      <c r="AK93" s="300" t="str">
        <f>③職員名簿【年間実績】!BL105</f>
        <v/>
      </c>
      <c r="AL93" s="304"/>
    </row>
    <row r="94" spans="1:38" ht="30" customHeight="1">
      <c r="A94">
        <v>90</v>
      </c>
      <c r="B94" s="123" t="str">
        <f>③職員名簿【年間実績】!BP106</f>
        <v/>
      </c>
      <c r="C94" s="299" t="str">
        <f>③職員名簿【年間実績】!BQ106</f>
        <v/>
      </c>
      <c r="D94" s="300" t="str">
        <f>③職員名簿【年間実績】!BA106</f>
        <v/>
      </c>
      <c r="E94" s="304"/>
      <c r="F94" s="302" t="str">
        <f>③職員名簿【年間実績】!BR106</f>
        <v/>
      </c>
      <c r="G94" s="300" t="str">
        <f>③職員名簿【年間実績】!BB106</f>
        <v/>
      </c>
      <c r="H94" s="304"/>
      <c r="I94" s="302" t="str">
        <f>③職員名簿【年間実績】!BS106</f>
        <v/>
      </c>
      <c r="J94" s="300" t="str">
        <f>③職員名簿【年間実績】!BC106</f>
        <v/>
      </c>
      <c r="K94" s="304"/>
      <c r="L94" s="302" t="str">
        <f>③職員名簿【年間実績】!BT106</f>
        <v/>
      </c>
      <c r="M94" s="300" t="str">
        <f>③職員名簿【年間実績】!BD106</f>
        <v/>
      </c>
      <c r="N94" s="304"/>
      <c r="O94" s="302" t="str">
        <f>③職員名簿【年間実績】!BU106</f>
        <v/>
      </c>
      <c r="P94" s="300" t="str">
        <f>③職員名簿【年間実績】!BE106</f>
        <v/>
      </c>
      <c r="Q94" s="304"/>
      <c r="R94" s="302" t="str">
        <f>③職員名簿【年間実績】!BV106</f>
        <v/>
      </c>
      <c r="S94" s="300" t="str">
        <f>③職員名簿【年間実績】!BF106</f>
        <v/>
      </c>
      <c r="T94" s="304"/>
      <c r="U94" s="302" t="str">
        <f>③職員名簿【年間実績】!BW106</f>
        <v/>
      </c>
      <c r="V94" s="300" t="str">
        <f>③職員名簿【年間実績】!BG106</f>
        <v/>
      </c>
      <c r="W94" s="304"/>
      <c r="X94" s="302" t="str">
        <f>③職員名簿【年間実績】!BX106</f>
        <v/>
      </c>
      <c r="Y94" s="300" t="str">
        <f>③職員名簿【年間実績】!BH106</f>
        <v/>
      </c>
      <c r="Z94" s="304"/>
      <c r="AA94" s="302" t="str">
        <f>③職員名簿【年間実績】!BY106</f>
        <v/>
      </c>
      <c r="AB94" s="300" t="str">
        <f>③職員名簿【年間実績】!BI106</f>
        <v/>
      </c>
      <c r="AC94" s="304"/>
      <c r="AD94" s="302" t="str">
        <f>③職員名簿【年間実績】!BZ106</f>
        <v/>
      </c>
      <c r="AE94" s="300" t="str">
        <f>③職員名簿【年間実績】!BJ106</f>
        <v/>
      </c>
      <c r="AF94" s="304"/>
      <c r="AG94" s="302" t="str">
        <f>③職員名簿【年間実績】!CA106</f>
        <v/>
      </c>
      <c r="AH94" s="300" t="str">
        <f>③職員名簿【年間実績】!BK106</f>
        <v/>
      </c>
      <c r="AI94" s="304"/>
      <c r="AJ94" s="302" t="str">
        <f>③職員名簿【年間実績】!CB106</f>
        <v/>
      </c>
      <c r="AK94" s="300" t="str">
        <f>③職員名簿【年間実績】!BL106</f>
        <v/>
      </c>
      <c r="AL94" s="304"/>
    </row>
    <row r="95" spans="1:38" ht="30" customHeight="1">
      <c r="A95">
        <v>91</v>
      </c>
      <c r="B95" s="123" t="str">
        <f>③職員名簿【年間実績】!BP107</f>
        <v/>
      </c>
      <c r="C95" s="299" t="str">
        <f>③職員名簿【年間実績】!BQ107</f>
        <v/>
      </c>
      <c r="D95" s="300" t="str">
        <f>③職員名簿【年間実績】!BA107</f>
        <v/>
      </c>
      <c r="E95" s="304"/>
      <c r="F95" s="302" t="str">
        <f>③職員名簿【年間実績】!BR107</f>
        <v/>
      </c>
      <c r="G95" s="300" t="str">
        <f>③職員名簿【年間実績】!BB107</f>
        <v/>
      </c>
      <c r="H95" s="304"/>
      <c r="I95" s="302" t="str">
        <f>③職員名簿【年間実績】!BS107</f>
        <v/>
      </c>
      <c r="J95" s="300" t="str">
        <f>③職員名簿【年間実績】!BC107</f>
        <v/>
      </c>
      <c r="K95" s="304"/>
      <c r="L95" s="302" t="str">
        <f>③職員名簿【年間実績】!BT107</f>
        <v/>
      </c>
      <c r="M95" s="300" t="str">
        <f>③職員名簿【年間実績】!BD107</f>
        <v/>
      </c>
      <c r="N95" s="304"/>
      <c r="O95" s="302" t="str">
        <f>③職員名簿【年間実績】!BU107</f>
        <v/>
      </c>
      <c r="P95" s="300" t="str">
        <f>③職員名簿【年間実績】!BE107</f>
        <v/>
      </c>
      <c r="Q95" s="304"/>
      <c r="R95" s="302" t="str">
        <f>③職員名簿【年間実績】!BV107</f>
        <v/>
      </c>
      <c r="S95" s="300" t="str">
        <f>③職員名簿【年間実績】!BF107</f>
        <v/>
      </c>
      <c r="T95" s="304"/>
      <c r="U95" s="302" t="str">
        <f>③職員名簿【年間実績】!BW107</f>
        <v/>
      </c>
      <c r="V95" s="300" t="str">
        <f>③職員名簿【年間実績】!BG107</f>
        <v/>
      </c>
      <c r="W95" s="304"/>
      <c r="X95" s="302" t="str">
        <f>③職員名簿【年間実績】!BX107</f>
        <v/>
      </c>
      <c r="Y95" s="300" t="str">
        <f>③職員名簿【年間実績】!BH107</f>
        <v/>
      </c>
      <c r="Z95" s="304"/>
      <c r="AA95" s="302" t="str">
        <f>③職員名簿【年間実績】!BY107</f>
        <v/>
      </c>
      <c r="AB95" s="300" t="str">
        <f>③職員名簿【年間実績】!BI107</f>
        <v/>
      </c>
      <c r="AC95" s="304"/>
      <c r="AD95" s="302" t="str">
        <f>③職員名簿【年間実績】!BZ107</f>
        <v/>
      </c>
      <c r="AE95" s="300" t="str">
        <f>③職員名簿【年間実績】!BJ107</f>
        <v/>
      </c>
      <c r="AF95" s="304"/>
      <c r="AG95" s="302" t="str">
        <f>③職員名簿【年間実績】!CA107</f>
        <v/>
      </c>
      <c r="AH95" s="300" t="str">
        <f>③職員名簿【年間実績】!BK107</f>
        <v/>
      </c>
      <c r="AI95" s="304"/>
      <c r="AJ95" s="302" t="str">
        <f>③職員名簿【年間実績】!CB107</f>
        <v/>
      </c>
      <c r="AK95" s="300" t="str">
        <f>③職員名簿【年間実績】!BL107</f>
        <v/>
      </c>
      <c r="AL95" s="304"/>
    </row>
    <row r="96" spans="1:38" ht="30" customHeight="1">
      <c r="A96">
        <v>92</v>
      </c>
      <c r="B96" s="123" t="str">
        <f>③職員名簿【年間実績】!BP108</f>
        <v/>
      </c>
      <c r="C96" s="299" t="str">
        <f>③職員名簿【年間実績】!BQ108</f>
        <v/>
      </c>
      <c r="D96" s="300" t="str">
        <f>③職員名簿【年間実績】!BA108</f>
        <v/>
      </c>
      <c r="E96" s="304"/>
      <c r="F96" s="302" t="str">
        <f>③職員名簿【年間実績】!BR108</f>
        <v/>
      </c>
      <c r="G96" s="300" t="str">
        <f>③職員名簿【年間実績】!BB108</f>
        <v/>
      </c>
      <c r="H96" s="304"/>
      <c r="I96" s="302" t="str">
        <f>③職員名簿【年間実績】!BS108</f>
        <v/>
      </c>
      <c r="J96" s="300" t="str">
        <f>③職員名簿【年間実績】!BC108</f>
        <v/>
      </c>
      <c r="K96" s="304"/>
      <c r="L96" s="302" t="str">
        <f>③職員名簿【年間実績】!BT108</f>
        <v/>
      </c>
      <c r="M96" s="300" t="str">
        <f>③職員名簿【年間実績】!BD108</f>
        <v/>
      </c>
      <c r="N96" s="304"/>
      <c r="O96" s="302" t="str">
        <f>③職員名簿【年間実績】!BU108</f>
        <v/>
      </c>
      <c r="P96" s="300" t="str">
        <f>③職員名簿【年間実績】!BE108</f>
        <v/>
      </c>
      <c r="Q96" s="304"/>
      <c r="R96" s="302" t="str">
        <f>③職員名簿【年間実績】!BV108</f>
        <v/>
      </c>
      <c r="S96" s="300" t="str">
        <f>③職員名簿【年間実績】!BF108</f>
        <v/>
      </c>
      <c r="T96" s="304"/>
      <c r="U96" s="302" t="str">
        <f>③職員名簿【年間実績】!BW108</f>
        <v/>
      </c>
      <c r="V96" s="300" t="str">
        <f>③職員名簿【年間実績】!BG108</f>
        <v/>
      </c>
      <c r="W96" s="304"/>
      <c r="X96" s="302" t="str">
        <f>③職員名簿【年間実績】!BX108</f>
        <v/>
      </c>
      <c r="Y96" s="300" t="str">
        <f>③職員名簿【年間実績】!BH108</f>
        <v/>
      </c>
      <c r="Z96" s="304"/>
      <c r="AA96" s="302" t="str">
        <f>③職員名簿【年間実績】!BY108</f>
        <v/>
      </c>
      <c r="AB96" s="300" t="str">
        <f>③職員名簿【年間実績】!BI108</f>
        <v/>
      </c>
      <c r="AC96" s="304"/>
      <c r="AD96" s="302" t="str">
        <f>③職員名簿【年間実績】!BZ108</f>
        <v/>
      </c>
      <c r="AE96" s="300" t="str">
        <f>③職員名簿【年間実績】!BJ108</f>
        <v/>
      </c>
      <c r="AF96" s="304"/>
      <c r="AG96" s="302" t="str">
        <f>③職員名簿【年間実績】!CA108</f>
        <v/>
      </c>
      <c r="AH96" s="300" t="str">
        <f>③職員名簿【年間実績】!BK108</f>
        <v/>
      </c>
      <c r="AI96" s="304"/>
      <c r="AJ96" s="302" t="str">
        <f>③職員名簿【年間実績】!CB108</f>
        <v/>
      </c>
      <c r="AK96" s="300" t="str">
        <f>③職員名簿【年間実績】!BL108</f>
        <v/>
      </c>
      <c r="AL96" s="304"/>
    </row>
    <row r="97" spans="1:38" ht="30" customHeight="1">
      <c r="A97">
        <v>93</v>
      </c>
      <c r="B97" s="123" t="str">
        <f>③職員名簿【年間実績】!BP109</f>
        <v/>
      </c>
      <c r="C97" s="299" t="str">
        <f>③職員名簿【年間実績】!BQ109</f>
        <v/>
      </c>
      <c r="D97" s="300" t="str">
        <f>③職員名簿【年間実績】!BA109</f>
        <v/>
      </c>
      <c r="E97" s="304"/>
      <c r="F97" s="302" t="str">
        <f>③職員名簿【年間実績】!BR109</f>
        <v/>
      </c>
      <c r="G97" s="300" t="str">
        <f>③職員名簿【年間実績】!BB109</f>
        <v/>
      </c>
      <c r="H97" s="304"/>
      <c r="I97" s="302" t="str">
        <f>③職員名簿【年間実績】!BS109</f>
        <v/>
      </c>
      <c r="J97" s="300" t="str">
        <f>③職員名簿【年間実績】!BC109</f>
        <v/>
      </c>
      <c r="K97" s="304"/>
      <c r="L97" s="302" t="str">
        <f>③職員名簿【年間実績】!BT109</f>
        <v/>
      </c>
      <c r="M97" s="300" t="str">
        <f>③職員名簿【年間実績】!BD109</f>
        <v/>
      </c>
      <c r="N97" s="304"/>
      <c r="O97" s="302" t="str">
        <f>③職員名簿【年間実績】!BU109</f>
        <v/>
      </c>
      <c r="P97" s="300" t="str">
        <f>③職員名簿【年間実績】!BE109</f>
        <v/>
      </c>
      <c r="Q97" s="304"/>
      <c r="R97" s="302" t="str">
        <f>③職員名簿【年間実績】!BV109</f>
        <v/>
      </c>
      <c r="S97" s="300" t="str">
        <f>③職員名簿【年間実績】!BF109</f>
        <v/>
      </c>
      <c r="T97" s="304"/>
      <c r="U97" s="302" t="str">
        <f>③職員名簿【年間実績】!BW109</f>
        <v/>
      </c>
      <c r="V97" s="300" t="str">
        <f>③職員名簿【年間実績】!BG109</f>
        <v/>
      </c>
      <c r="W97" s="304"/>
      <c r="X97" s="302" t="str">
        <f>③職員名簿【年間実績】!BX109</f>
        <v/>
      </c>
      <c r="Y97" s="300" t="str">
        <f>③職員名簿【年間実績】!BH109</f>
        <v/>
      </c>
      <c r="Z97" s="304"/>
      <c r="AA97" s="302" t="str">
        <f>③職員名簿【年間実績】!BY109</f>
        <v/>
      </c>
      <c r="AB97" s="300" t="str">
        <f>③職員名簿【年間実績】!BI109</f>
        <v/>
      </c>
      <c r="AC97" s="304"/>
      <c r="AD97" s="302" t="str">
        <f>③職員名簿【年間実績】!BZ109</f>
        <v/>
      </c>
      <c r="AE97" s="300" t="str">
        <f>③職員名簿【年間実績】!BJ109</f>
        <v/>
      </c>
      <c r="AF97" s="304"/>
      <c r="AG97" s="302" t="str">
        <f>③職員名簿【年間実績】!CA109</f>
        <v/>
      </c>
      <c r="AH97" s="300" t="str">
        <f>③職員名簿【年間実績】!BK109</f>
        <v/>
      </c>
      <c r="AI97" s="304"/>
      <c r="AJ97" s="302" t="str">
        <f>③職員名簿【年間実績】!CB109</f>
        <v/>
      </c>
      <c r="AK97" s="300" t="str">
        <f>③職員名簿【年間実績】!BL109</f>
        <v/>
      </c>
      <c r="AL97" s="304"/>
    </row>
    <row r="98" spans="1:38" ht="30" customHeight="1">
      <c r="A98">
        <v>94</v>
      </c>
      <c r="B98" s="123" t="str">
        <f>③職員名簿【年間実績】!BP110</f>
        <v/>
      </c>
      <c r="C98" s="299" t="str">
        <f>③職員名簿【年間実績】!BQ110</f>
        <v/>
      </c>
      <c r="D98" s="300" t="str">
        <f>③職員名簿【年間実績】!BA110</f>
        <v/>
      </c>
      <c r="E98" s="304"/>
      <c r="F98" s="302" t="str">
        <f>③職員名簿【年間実績】!BR110</f>
        <v/>
      </c>
      <c r="G98" s="300" t="str">
        <f>③職員名簿【年間実績】!BB110</f>
        <v/>
      </c>
      <c r="H98" s="304"/>
      <c r="I98" s="302" t="str">
        <f>③職員名簿【年間実績】!BS110</f>
        <v/>
      </c>
      <c r="J98" s="300" t="str">
        <f>③職員名簿【年間実績】!BC110</f>
        <v/>
      </c>
      <c r="K98" s="304"/>
      <c r="L98" s="302" t="str">
        <f>③職員名簿【年間実績】!BT110</f>
        <v/>
      </c>
      <c r="M98" s="300" t="str">
        <f>③職員名簿【年間実績】!BD110</f>
        <v/>
      </c>
      <c r="N98" s="304"/>
      <c r="O98" s="302" t="str">
        <f>③職員名簿【年間実績】!BU110</f>
        <v/>
      </c>
      <c r="P98" s="300" t="str">
        <f>③職員名簿【年間実績】!BE110</f>
        <v/>
      </c>
      <c r="Q98" s="304"/>
      <c r="R98" s="302" t="str">
        <f>③職員名簿【年間実績】!BV110</f>
        <v/>
      </c>
      <c r="S98" s="300" t="str">
        <f>③職員名簿【年間実績】!BF110</f>
        <v/>
      </c>
      <c r="T98" s="304"/>
      <c r="U98" s="302" t="str">
        <f>③職員名簿【年間実績】!BW110</f>
        <v/>
      </c>
      <c r="V98" s="300" t="str">
        <f>③職員名簿【年間実績】!BG110</f>
        <v/>
      </c>
      <c r="W98" s="304"/>
      <c r="X98" s="302" t="str">
        <f>③職員名簿【年間実績】!BX110</f>
        <v/>
      </c>
      <c r="Y98" s="300" t="str">
        <f>③職員名簿【年間実績】!BH110</f>
        <v/>
      </c>
      <c r="Z98" s="304"/>
      <c r="AA98" s="302" t="str">
        <f>③職員名簿【年間実績】!BY110</f>
        <v/>
      </c>
      <c r="AB98" s="300" t="str">
        <f>③職員名簿【年間実績】!BI110</f>
        <v/>
      </c>
      <c r="AC98" s="304"/>
      <c r="AD98" s="302" t="str">
        <f>③職員名簿【年間実績】!BZ110</f>
        <v/>
      </c>
      <c r="AE98" s="300" t="str">
        <f>③職員名簿【年間実績】!BJ110</f>
        <v/>
      </c>
      <c r="AF98" s="304"/>
      <c r="AG98" s="302" t="str">
        <f>③職員名簿【年間実績】!CA110</f>
        <v/>
      </c>
      <c r="AH98" s="300" t="str">
        <f>③職員名簿【年間実績】!BK110</f>
        <v/>
      </c>
      <c r="AI98" s="304"/>
      <c r="AJ98" s="302" t="str">
        <f>③職員名簿【年間実績】!CB110</f>
        <v/>
      </c>
      <c r="AK98" s="300" t="str">
        <f>③職員名簿【年間実績】!BL110</f>
        <v/>
      </c>
      <c r="AL98" s="304"/>
    </row>
    <row r="99" spans="1:38" ht="30" customHeight="1">
      <c r="A99">
        <v>95</v>
      </c>
      <c r="B99" s="123" t="str">
        <f>③職員名簿【年間実績】!BP111</f>
        <v/>
      </c>
      <c r="C99" s="299" t="str">
        <f>③職員名簿【年間実績】!BQ111</f>
        <v/>
      </c>
      <c r="D99" s="300" t="str">
        <f>③職員名簿【年間実績】!BA111</f>
        <v/>
      </c>
      <c r="E99" s="304"/>
      <c r="F99" s="302" t="str">
        <f>③職員名簿【年間実績】!BR111</f>
        <v/>
      </c>
      <c r="G99" s="300" t="str">
        <f>③職員名簿【年間実績】!BB111</f>
        <v/>
      </c>
      <c r="H99" s="304"/>
      <c r="I99" s="302" t="str">
        <f>③職員名簿【年間実績】!BS111</f>
        <v/>
      </c>
      <c r="J99" s="300" t="str">
        <f>③職員名簿【年間実績】!BC111</f>
        <v/>
      </c>
      <c r="K99" s="304"/>
      <c r="L99" s="302" t="str">
        <f>③職員名簿【年間実績】!BT111</f>
        <v/>
      </c>
      <c r="M99" s="300" t="str">
        <f>③職員名簿【年間実績】!BD111</f>
        <v/>
      </c>
      <c r="N99" s="304"/>
      <c r="O99" s="302" t="str">
        <f>③職員名簿【年間実績】!BU111</f>
        <v/>
      </c>
      <c r="P99" s="300" t="str">
        <f>③職員名簿【年間実績】!BE111</f>
        <v/>
      </c>
      <c r="Q99" s="304"/>
      <c r="R99" s="302" t="str">
        <f>③職員名簿【年間実績】!BV111</f>
        <v/>
      </c>
      <c r="S99" s="300" t="str">
        <f>③職員名簿【年間実績】!BF111</f>
        <v/>
      </c>
      <c r="T99" s="304"/>
      <c r="U99" s="302" t="str">
        <f>③職員名簿【年間実績】!BW111</f>
        <v/>
      </c>
      <c r="V99" s="300" t="str">
        <f>③職員名簿【年間実績】!BG111</f>
        <v/>
      </c>
      <c r="W99" s="304"/>
      <c r="X99" s="302" t="str">
        <f>③職員名簿【年間実績】!BX111</f>
        <v/>
      </c>
      <c r="Y99" s="300" t="str">
        <f>③職員名簿【年間実績】!BH111</f>
        <v/>
      </c>
      <c r="Z99" s="304"/>
      <c r="AA99" s="302" t="str">
        <f>③職員名簿【年間実績】!BY111</f>
        <v/>
      </c>
      <c r="AB99" s="300" t="str">
        <f>③職員名簿【年間実績】!BI111</f>
        <v/>
      </c>
      <c r="AC99" s="304"/>
      <c r="AD99" s="302" t="str">
        <f>③職員名簿【年間実績】!BZ111</f>
        <v/>
      </c>
      <c r="AE99" s="300" t="str">
        <f>③職員名簿【年間実績】!BJ111</f>
        <v/>
      </c>
      <c r="AF99" s="304"/>
      <c r="AG99" s="302" t="str">
        <f>③職員名簿【年間実績】!CA111</f>
        <v/>
      </c>
      <c r="AH99" s="300" t="str">
        <f>③職員名簿【年間実績】!BK111</f>
        <v/>
      </c>
      <c r="AI99" s="304"/>
      <c r="AJ99" s="302" t="str">
        <f>③職員名簿【年間実績】!CB111</f>
        <v/>
      </c>
      <c r="AK99" s="300" t="str">
        <f>③職員名簿【年間実績】!BL111</f>
        <v/>
      </c>
      <c r="AL99" s="304"/>
    </row>
    <row r="100" spans="1:38" ht="30" customHeight="1">
      <c r="A100">
        <v>96</v>
      </c>
      <c r="B100" s="123" t="str">
        <f>③職員名簿【年間実績】!BP112</f>
        <v/>
      </c>
      <c r="C100" s="299" t="str">
        <f>③職員名簿【年間実績】!BQ112</f>
        <v/>
      </c>
      <c r="D100" s="300" t="str">
        <f>③職員名簿【年間実績】!BA112</f>
        <v/>
      </c>
      <c r="E100" s="304"/>
      <c r="F100" s="302" t="str">
        <f>③職員名簿【年間実績】!BR112</f>
        <v/>
      </c>
      <c r="G100" s="300" t="str">
        <f>③職員名簿【年間実績】!BB112</f>
        <v/>
      </c>
      <c r="H100" s="304"/>
      <c r="I100" s="302" t="str">
        <f>③職員名簿【年間実績】!BS112</f>
        <v/>
      </c>
      <c r="J100" s="300" t="str">
        <f>③職員名簿【年間実績】!BC112</f>
        <v/>
      </c>
      <c r="K100" s="304"/>
      <c r="L100" s="302" t="str">
        <f>③職員名簿【年間実績】!BT112</f>
        <v/>
      </c>
      <c r="M100" s="300" t="str">
        <f>③職員名簿【年間実績】!BD112</f>
        <v/>
      </c>
      <c r="N100" s="304"/>
      <c r="O100" s="302" t="str">
        <f>③職員名簿【年間実績】!BU112</f>
        <v/>
      </c>
      <c r="P100" s="300" t="str">
        <f>③職員名簿【年間実績】!BE112</f>
        <v/>
      </c>
      <c r="Q100" s="304"/>
      <c r="R100" s="302" t="str">
        <f>③職員名簿【年間実績】!BV112</f>
        <v/>
      </c>
      <c r="S100" s="300" t="str">
        <f>③職員名簿【年間実績】!BF112</f>
        <v/>
      </c>
      <c r="T100" s="304"/>
      <c r="U100" s="302" t="str">
        <f>③職員名簿【年間実績】!BW112</f>
        <v/>
      </c>
      <c r="V100" s="300" t="str">
        <f>③職員名簿【年間実績】!BG112</f>
        <v/>
      </c>
      <c r="W100" s="304"/>
      <c r="X100" s="302" t="str">
        <f>③職員名簿【年間実績】!BX112</f>
        <v/>
      </c>
      <c r="Y100" s="300" t="str">
        <f>③職員名簿【年間実績】!BH112</f>
        <v/>
      </c>
      <c r="Z100" s="304"/>
      <c r="AA100" s="302" t="str">
        <f>③職員名簿【年間実績】!BY112</f>
        <v/>
      </c>
      <c r="AB100" s="300" t="str">
        <f>③職員名簿【年間実績】!BI112</f>
        <v/>
      </c>
      <c r="AC100" s="304"/>
      <c r="AD100" s="302" t="str">
        <f>③職員名簿【年間実績】!BZ112</f>
        <v/>
      </c>
      <c r="AE100" s="300" t="str">
        <f>③職員名簿【年間実績】!BJ112</f>
        <v/>
      </c>
      <c r="AF100" s="304"/>
      <c r="AG100" s="302" t="str">
        <f>③職員名簿【年間実績】!CA112</f>
        <v/>
      </c>
      <c r="AH100" s="300" t="str">
        <f>③職員名簿【年間実績】!BK112</f>
        <v/>
      </c>
      <c r="AI100" s="304"/>
      <c r="AJ100" s="302" t="str">
        <f>③職員名簿【年間実績】!CB112</f>
        <v/>
      </c>
      <c r="AK100" s="300" t="str">
        <f>③職員名簿【年間実績】!BL112</f>
        <v/>
      </c>
      <c r="AL100" s="304"/>
    </row>
    <row r="101" spans="1:38" ht="30" customHeight="1">
      <c r="A101">
        <v>97</v>
      </c>
      <c r="B101" s="123" t="str">
        <f>③職員名簿【年間実績】!BP113</f>
        <v/>
      </c>
      <c r="C101" s="299" t="str">
        <f>③職員名簿【年間実績】!BQ113</f>
        <v/>
      </c>
      <c r="D101" s="300" t="str">
        <f>③職員名簿【年間実績】!BA113</f>
        <v/>
      </c>
      <c r="E101" s="304"/>
      <c r="F101" s="302" t="str">
        <f>③職員名簿【年間実績】!BR113</f>
        <v/>
      </c>
      <c r="G101" s="300" t="str">
        <f>③職員名簿【年間実績】!BB113</f>
        <v/>
      </c>
      <c r="H101" s="304"/>
      <c r="I101" s="302" t="str">
        <f>③職員名簿【年間実績】!BS113</f>
        <v/>
      </c>
      <c r="J101" s="300" t="str">
        <f>③職員名簿【年間実績】!BC113</f>
        <v/>
      </c>
      <c r="K101" s="304"/>
      <c r="L101" s="302" t="str">
        <f>③職員名簿【年間実績】!BT113</f>
        <v/>
      </c>
      <c r="M101" s="300" t="str">
        <f>③職員名簿【年間実績】!BD113</f>
        <v/>
      </c>
      <c r="N101" s="304"/>
      <c r="O101" s="302" t="str">
        <f>③職員名簿【年間実績】!BU113</f>
        <v/>
      </c>
      <c r="P101" s="300" t="str">
        <f>③職員名簿【年間実績】!BE113</f>
        <v/>
      </c>
      <c r="Q101" s="304"/>
      <c r="R101" s="302" t="str">
        <f>③職員名簿【年間実績】!BV113</f>
        <v/>
      </c>
      <c r="S101" s="300" t="str">
        <f>③職員名簿【年間実績】!BF113</f>
        <v/>
      </c>
      <c r="T101" s="304"/>
      <c r="U101" s="302" t="str">
        <f>③職員名簿【年間実績】!BW113</f>
        <v/>
      </c>
      <c r="V101" s="300" t="str">
        <f>③職員名簿【年間実績】!BG113</f>
        <v/>
      </c>
      <c r="W101" s="304"/>
      <c r="X101" s="302" t="str">
        <f>③職員名簿【年間実績】!BX113</f>
        <v/>
      </c>
      <c r="Y101" s="300" t="str">
        <f>③職員名簿【年間実績】!BH113</f>
        <v/>
      </c>
      <c r="Z101" s="304"/>
      <c r="AA101" s="302" t="str">
        <f>③職員名簿【年間実績】!BY113</f>
        <v/>
      </c>
      <c r="AB101" s="300" t="str">
        <f>③職員名簿【年間実績】!BI113</f>
        <v/>
      </c>
      <c r="AC101" s="304"/>
      <c r="AD101" s="302" t="str">
        <f>③職員名簿【年間実績】!BZ113</f>
        <v/>
      </c>
      <c r="AE101" s="300" t="str">
        <f>③職員名簿【年間実績】!BJ113</f>
        <v/>
      </c>
      <c r="AF101" s="304"/>
      <c r="AG101" s="302" t="str">
        <f>③職員名簿【年間実績】!CA113</f>
        <v/>
      </c>
      <c r="AH101" s="300" t="str">
        <f>③職員名簿【年間実績】!BK113</f>
        <v/>
      </c>
      <c r="AI101" s="304"/>
      <c r="AJ101" s="302" t="str">
        <f>③職員名簿【年間実績】!CB113</f>
        <v/>
      </c>
      <c r="AK101" s="300" t="str">
        <f>③職員名簿【年間実績】!BL113</f>
        <v/>
      </c>
      <c r="AL101" s="304"/>
    </row>
    <row r="102" spans="1:38" ht="30" customHeight="1">
      <c r="A102">
        <v>98</v>
      </c>
      <c r="B102" s="123" t="str">
        <f>③職員名簿【年間実績】!BP114</f>
        <v/>
      </c>
      <c r="C102" s="299" t="str">
        <f>③職員名簿【年間実績】!BQ114</f>
        <v/>
      </c>
      <c r="D102" s="300" t="str">
        <f>③職員名簿【年間実績】!BA114</f>
        <v/>
      </c>
      <c r="E102" s="304"/>
      <c r="F102" s="302" t="str">
        <f>③職員名簿【年間実績】!BR114</f>
        <v/>
      </c>
      <c r="G102" s="300" t="str">
        <f>③職員名簿【年間実績】!BB114</f>
        <v/>
      </c>
      <c r="H102" s="304"/>
      <c r="I102" s="302" t="str">
        <f>③職員名簿【年間実績】!BS114</f>
        <v/>
      </c>
      <c r="J102" s="300" t="str">
        <f>③職員名簿【年間実績】!BC114</f>
        <v/>
      </c>
      <c r="K102" s="304"/>
      <c r="L102" s="302" t="str">
        <f>③職員名簿【年間実績】!BT114</f>
        <v/>
      </c>
      <c r="M102" s="300" t="str">
        <f>③職員名簿【年間実績】!BD114</f>
        <v/>
      </c>
      <c r="N102" s="304"/>
      <c r="O102" s="302" t="str">
        <f>③職員名簿【年間実績】!BU114</f>
        <v/>
      </c>
      <c r="P102" s="300" t="str">
        <f>③職員名簿【年間実績】!BE114</f>
        <v/>
      </c>
      <c r="Q102" s="304"/>
      <c r="R102" s="302" t="str">
        <f>③職員名簿【年間実績】!BV114</f>
        <v/>
      </c>
      <c r="S102" s="300" t="str">
        <f>③職員名簿【年間実績】!BF114</f>
        <v/>
      </c>
      <c r="T102" s="304"/>
      <c r="U102" s="302" t="str">
        <f>③職員名簿【年間実績】!BW114</f>
        <v/>
      </c>
      <c r="V102" s="300" t="str">
        <f>③職員名簿【年間実績】!BG114</f>
        <v/>
      </c>
      <c r="W102" s="304"/>
      <c r="X102" s="302" t="str">
        <f>③職員名簿【年間実績】!BX114</f>
        <v/>
      </c>
      <c r="Y102" s="300" t="str">
        <f>③職員名簿【年間実績】!BH114</f>
        <v/>
      </c>
      <c r="Z102" s="304"/>
      <c r="AA102" s="302" t="str">
        <f>③職員名簿【年間実績】!BY114</f>
        <v/>
      </c>
      <c r="AB102" s="300" t="str">
        <f>③職員名簿【年間実績】!BI114</f>
        <v/>
      </c>
      <c r="AC102" s="304"/>
      <c r="AD102" s="302" t="str">
        <f>③職員名簿【年間実績】!BZ114</f>
        <v/>
      </c>
      <c r="AE102" s="300" t="str">
        <f>③職員名簿【年間実績】!BJ114</f>
        <v/>
      </c>
      <c r="AF102" s="304"/>
      <c r="AG102" s="302" t="str">
        <f>③職員名簿【年間実績】!CA114</f>
        <v/>
      </c>
      <c r="AH102" s="300" t="str">
        <f>③職員名簿【年間実績】!BK114</f>
        <v/>
      </c>
      <c r="AI102" s="304"/>
      <c r="AJ102" s="302" t="str">
        <f>③職員名簿【年間実績】!CB114</f>
        <v/>
      </c>
      <c r="AK102" s="300" t="str">
        <f>③職員名簿【年間実績】!BL114</f>
        <v/>
      </c>
      <c r="AL102" s="304"/>
    </row>
    <row r="103" spans="1:38" ht="30" customHeight="1">
      <c r="A103">
        <v>99</v>
      </c>
      <c r="B103" s="123" t="str">
        <f>③職員名簿【年間実績】!BP115</f>
        <v/>
      </c>
      <c r="C103" s="299" t="str">
        <f>③職員名簿【年間実績】!BQ115</f>
        <v/>
      </c>
      <c r="D103" s="300" t="str">
        <f>③職員名簿【年間実績】!BA115</f>
        <v/>
      </c>
      <c r="E103" s="304"/>
      <c r="F103" s="302" t="str">
        <f>③職員名簿【年間実績】!BR115</f>
        <v/>
      </c>
      <c r="G103" s="300" t="str">
        <f>③職員名簿【年間実績】!BB115</f>
        <v/>
      </c>
      <c r="H103" s="304"/>
      <c r="I103" s="302" t="str">
        <f>③職員名簿【年間実績】!BS115</f>
        <v/>
      </c>
      <c r="J103" s="300" t="str">
        <f>③職員名簿【年間実績】!BC115</f>
        <v/>
      </c>
      <c r="K103" s="304"/>
      <c r="L103" s="302" t="str">
        <f>③職員名簿【年間実績】!BT115</f>
        <v/>
      </c>
      <c r="M103" s="300" t="str">
        <f>③職員名簿【年間実績】!BD115</f>
        <v/>
      </c>
      <c r="N103" s="304"/>
      <c r="O103" s="302" t="str">
        <f>③職員名簿【年間実績】!BU115</f>
        <v/>
      </c>
      <c r="P103" s="300" t="str">
        <f>③職員名簿【年間実績】!BE115</f>
        <v/>
      </c>
      <c r="Q103" s="304"/>
      <c r="R103" s="302" t="str">
        <f>③職員名簿【年間実績】!BV115</f>
        <v/>
      </c>
      <c r="S103" s="300" t="str">
        <f>③職員名簿【年間実績】!BF115</f>
        <v/>
      </c>
      <c r="T103" s="304"/>
      <c r="U103" s="302" t="str">
        <f>③職員名簿【年間実績】!BW115</f>
        <v/>
      </c>
      <c r="V103" s="300" t="str">
        <f>③職員名簿【年間実績】!BG115</f>
        <v/>
      </c>
      <c r="W103" s="304"/>
      <c r="X103" s="302" t="str">
        <f>③職員名簿【年間実績】!BX115</f>
        <v/>
      </c>
      <c r="Y103" s="300" t="str">
        <f>③職員名簿【年間実績】!BH115</f>
        <v/>
      </c>
      <c r="Z103" s="304"/>
      <c r="AA103" s="302" t="str">
        <f>③職員名簿【年間実績】!BY115</f>
        <v/>
      </c>
      <c r="AB103" s="300" t="str">
        <f>③職員名簿【年間実績】!BI115</f>
        <v/>
      </c>
      <c r="AC103" s="304"/>
      <c r="AD103" s="302" t="str">
        <f>③職員名簿【年間実績】!BZ115</f>
        <v/>
      </c>
      <c r="AE103" s="300" t="str">
        <f>③職員名簿【年間実績】!BJ115</f>
        <v/>
      </c>
      <c r="AF103" s="304"/>
      <c r="AG103" s="302" t="str">
        <f>③職員名簿【年間実績】!CA115</f>
        <v/>
      </c>
      <c r="AH103" s="300" t="str">
        <f>③職員名簿【年間実績】!BK115</f>
        <v/>
      </c>
      <c r="AI103" s="304"/>
      <c r="AJ103" s="302" t="str">
        <f>③職員名簿【年間実績】!CB115</f>
        <v/>
      </c>
      <c r="AK103" s="300" t="str">
        <f>③職員名簿【年間実績】!BL115</f>
        <v/>
      </c>
      <c r="AL103" s="304"/>
    </row>
    <row r="104" spans="1:38" ht="30" customHeight="1">
      <c r="A104">
        <v>100</v>
      </c>
      <c r="B104" s="123" t="str">
        <f>③職員名簿【年間実績】!BP116</f>
        <v/>
      </c>
      <c r="C104" s="299" t="str">
        <f>③職員名簿【年間実績】!BQ116</f>
        <v/>
      </c>
      <c r="D104" s="300" t="str">
        <f>③職員名簿【年間実績】!BA116</f>
        <v/>
      </c>
      <c r="E104" s="304"/>
      <c r="F104" s="302" t="str">
        <f>③職員名簿【年間実績】!BR116</f>
        <v/>
      </c>
      <c r="G104" s="300" t="str">
        <f>③職員名簿【年間実績】!BB116</f>
        <v/>
      </c>
      <c r="H104" s="304"/>
      <c r="I104" s="302" t="str">
        <f>③職員名簿【年間実績】!BS116</f>
        <v/>
      </c>
      <c r="J104" s="300" t="str">
        <f>③職員名簿【年間実績】!BC116</f>
        <v/>
      </c>
      <c r="K104" s="304"/>
      <c r="L104" s="302" t="str">
        <f>③職員名簿【年間実績】!BT116</f>
        <v/>
      </c>
      <c r="M104" s="300" t="str">
        <f>③職員名簿【年間実績】!BD116</f>
        <v/>
      </c>
      <c r="N104" s="304"/>
      <c r="O104" s="302" t="str">
        <f>③職員名簿【年間実績】!BU116</f>
        <v/>
      </c>
      <c r="P104" s="300" t="str">
        <f>③職員名簿【年間実績】!BE116</f>
        <v/>
      </c>
      <c r="Q104" s="304"/>
      <c r="R104" s="302" t="str">
        <f>③職員名簿【年間実績】!BV116</f>
        <v/>
      </c>
      <c r="S104" s="300" t="str">
        <f>③職員名簿【年間実績】!BF116</f>
        <v/>
      </c>
      <c r="T104" s="304"/>
      <c r="U104" s="302" t="str">
        <f>③職員名簿【年間実績】!BW116</f>
        <v/>
      </c>
      <c r="V104" s="300" t="str">
        <f>③職員名簿【年間実績】!BG116</f>
        <v/>
      </c>
      <c r="W104" s="304"/>
      <c r="X104" s="302" t="str">
        <f>③職員名簿【年間実績】!BX116</f>
        <v/>
      </c>
      <c r="Y104" s="300" t="str">
        <f>③職員名簿【年間実績】!BH116</f>
        <v/>
      </c>
      <c r="Z104" s="304"/>
      <c r="AA104" s="302" t="str">
        <f>③職員名簿【年間実績】!BY116</f>
        <v/>
      </c>
      <c r="AB104" s="300" t="str">
        <f>③職員名簿【年間実績】!BI116</f>
        <v/>
      </c>
      <c r="AC104" s="304"/>
      <c r="AD104" s="302" t="str">
        <f>③職員名簿【年間実績】!BZ116</f>
        <v/>
      </c>
      <c r="AE104" s="300" t="str">
        <f>③職員名簿【年間実績】!BJ116</f>
        <v/>
      </c>
      <c r="AF104" s="304"/>
      <c r="AG104" s="302" t="str">
        <f>③職員名簿【年間実績】!CA116</f>
        <v/>
      </c>
      <c r="AH104" s="300" t="str">
        <f>③職員名簿【年間実績】!BK116</f>
        <v/>
      </c>
      <c r="AI104" s="304"/>
      <c r="AJ104" s="302" t="str">
        <f>③職員名簿【年間実績】!CB116</f>
        <v/>
      </c>
      <c r="AK104" s="300" t="str">
        <f>③職員名簿【年間実績】!BL116</f>
        <v/>
      </c>
      <c r="AL104" s="304"/>
    </row>
    <row r="105" spans="1:38" ht="30" customHeight="1">
      <c r="B105" t="s">
        <v>451</v>
      </c>
      <c r="C105" s="128">
        <v>1</v>
      </c>
      <c r="E105" s="129">
        <f>SUMIF($D$5:$D$104,C105,$E$5:$E$104)</f>
        <v>0</v>
      </c>
      <c r="F105" s="130">
        <v>1</v>
      </c>
      <c r="G105" s="130" t="s">
        <v>451</v>
      </c>
      <c r="H105" s="131">
        <f>SUMIF($G$5:$G$104,F105,$H$5:$H$104)</f>
        <v>0</v>
      </c>
      <c r="I105" s="130">
        <v>1</v>
      </c>
      <c r="J105" s="130" t="s">
        <v>451</v>
      </c>
      <c r="K105" s="131">
        <f>SUMIF($J$5:$J$104,I105,$K$5:$K$104)</f>
        <v>0</v>
      </c>
      <c r="L105" s="130">
        <v>1</v>
      </c>
      <c r="M105" s="130" t="s">
        <v>451</v>
      </c>
      <c r="N105" s="131">
        <f>SUMIF($M$5:$M$104,L105,$N$5:$N$104)</f>
        <v>0</v>
      </c>
      <c r="O105" s="130">
        <v>1</v>
      </c>
      <c r="P105" s="130" t="s">
        <v>451</v>
      </c>
      <c r="Q105" s="131">
        <f>SUMIF($P$5:$P$104,O105,$Q$5:$Q$104)</f>
        <v>0</v>
      </c>
      <c r="R105" s="130">
        <v>1</v>
      </c>
      <c r="S105" s="130" t="s">
        <v>451</v>
      </c>
      <c r="T105" s="131">
        <f>SUMIF($S$5:$S$104,R105,$T$5:$T$104)</f>
        <v>0</v>
      </c>
      <c r="U105" s="130">
        <v>1</v>
      </c>
      <c r="V105" s="130" t="s">
        <v>451</v>
      </c>
      <c r="W105" s="131">
        <f>SUMIF($V$5:$V$104,U105,$W$5:$W$104)</f>
        <v>0</v>
      </c>
      <c r="X105" s="130">
        <v>1</v>
      </c>
      <c r="Y105" s="130" t="s">
        <v>451</v>
      </c>
      <c r="Z105" s="131">
        <f>SUMIF($Y$5:$Y$104,X105,$Z$5:$Z$104)</f>
        <v>0</v>
      </c>
      <c r="AA105" s="130">
        <v>1</v>
      </c>
      <c r="AB105" s="130" t="s">
        <v>451</v>
      </c>
      <c r="AC105" s="131">
        <f>SUMIF($AB$5:$AB$104,AA105,$AC$5:$AC$104)</f>
        <v>0</v>
      </c>
      <c r="AD105" s="130">
        <v>1</v>
      </c>
      <c r="AE105" s="130" t="s">
        <v>451</v>
      </c>
      <c r="AF105" s="131">
        <f>SUMIF($AE$5:$AE$104,AD105,$AF$5:$AF$104)</f>
        <v>0</v>
      </c>
      <c r="AG105" s="130">
        <v>1</v>
      </c>
      <c r="AH105" s="130" t="s">
        <v>451</v>
      </c>
      <c r="AI105" s="131">
        <f>SUMIF($AH$5:$AH$104,AG105,$AI$5:$AI$104)</f>
        <v>0</v>
      </c>
      <c r="AJ105" s="130">
        <v>1</v>
      </c>
      <c r="AK105" s="130" t="s">
        <v>451</v>
      </c>
      <c r="AL105" s="131">
        <f>SUMIF($AK$5:$AK$104,AJ105,$AL$5:$AL$104)</f>
        <v>0</v>
      </c>
    </row>
    <row r="106" spans="1:38" ht="30" customHeight="1">
      <c r="B106" t="s">
        <v>452</v>
      </c>
      <c r="C106" s="132">
        <v>2</v>
      </c>
      <c r="E106" s="129">
        <f>SUMIF($D$5:$D$104,C106,$E$5:$E$104)</f>
        <v>0</v>
      </c>
      <c r="F106" s="133">
        <v>2</v>
      </c>
      <c r="G106" s="133" t="s">
        <v>452</v>
      </c>
      <c r="H106" s="131">
        <f>SUMIF($G$5:$G$104,F106,$H$5:$H$104)</f>
        <v>0</v>
      </c>
      <c r="I106" s="133">
        <v>2</v>
      </c>
      <c r="J106" s="133" t="s">
        <v>452</v>
      </c>
      <c r="K106" s="131">
        <f>SUMIF($J$5:$J$104,I106,$K$5:$K$104)</f>
        <v>0</v>
      </c>
      <c r="L106" s="133">
        <v>2</v>
      </c>
      <c r="M106" s="133" t="s">
        <v>452</v>
      </c>
      <c r="N106" s="131">
        <f>SUMIF($M$5:$M$104,L106,$N$5:$N$104)</f>
        <v>0</v>
      </c>
      <c r="O106" s="133">
        <v>2</v>
      </c>
      <c r="P106" s="133" t="s">
        <v>452</v>
      </c>
      <c r="Q106" s="131">
        <f>SUMIF($P$5:$P$104,O106,$Q$5:$Q$104)</f>
        <v>0</v>
      </c>
      <c r="R106" s="133">
        <v>2</v>
      </c>
      <c r="S106" s="133" t="s">
        <v>452</v>
      </c>
      <c r="T106" s="131">
        <f>SUMIF($S$5:$S$104,R106,$T$5:$T$104)</f>
        <v>0</v>
      </c>
      <c r="U106" s="133">
        <v>2</v>
      </c>
      <c r="V106" s="133" t="s">
        <v>452</v>
      </c>
      <c r="W106" s="131">
        <f>SUMIF($V$5:$V$104,U106,$W$5:$W$104)</f>
        <v>0</v>
      </c>
      <c r="X106" s="133">
        <v>2</v>
      </c>
      <c r="Y106" s="133" t="s">
        <v>452</v>
      </c>
      <c r="Z106" s="131">
        <f>SUMIF($Y$5:$Y$104,X106,$Z$5:$Z$104)</f>
        <v>0</v>
      </c>
      <c r="AA106" s="133">
        <v>2</v>
      </c>
      <c r="AB106" s="133" t="s">
        <v>452</v>
      </c>
      <c r="AC106" s="131">
        <f t="shared" ref="AC106:AC109" si="0">SUMIF($AB$5:$AB$104,AA106,$AC$5:$AC$104)</f>
        <v>0</v>
      </c>
      <c r="AD106" s="133">
        <v>2</v>
      </c>
      <c r="AE106" s="133" t="s">
        <v>452</v>
      </c>
      <c r="AF106" s="131">
        <f t="shared" ref="AF106:AF109" si="1">SUMIF($AE$5:$AE$104,AD106,$AF$5:$AF$104)</f>
        <v>0</v>
      </c>
      <c r="AG106" s="133">
        <v>2</v>
      </c>
      <c r="AH106" s="133" t="s">
        <v>452</v>
      </c>
      <c r="AI106" s="131">
        <f>SUMIF($AH$5:$AH$104,AG106,$AI$5:$AI$104)</f>
        <v>0</v>
      </c>
      <c r="AJ106" s="133">
        <v>2</v>
      </c>
      <c r="AK106" s="133" t="s">
        <v>452</v>
      </c>
      <c r="AL106" s="131">
        <f t="shared" ref="AL106:AL107" si="2">SUMIF($AK$5:$AK$104,AJ106,$AL$5:$AL$104)</f>
        <v>0</v>
      </c>
    </row>
    <row r="107" spans="1:38" ht="30" customHeight="1">
      <c r="B107" t="s">
        <v>453</v>
      </c>
      <c r="C107" s="132">
        <v>3</v>
      </c>
      <c r="E107" s="129">
        <f>SUMIF($D$5:$D$104,C107,$E$5:$E$104)</f>
        <v>0</v>
      </c>
      <c r="F107" s="133">
        <v>3</v>
      </c>
      <c r="G107" s="133" t="s">
        <v>453</v>
      </c>
      <c r="H107" s="131">
        <f>SUMIF($G$5:$G$104,F107,$H$5:$H$104)</f>
        <v>0</v>
      </c>
      <c r="I107" s="133">
        <v>3</v>
      </c>
      <c r="J107" s="133" t="s">
        <v>453</v>
      </c>
      <c r="K107" s="131">
        <f t="shared" ref="K107:K109" si="3">SUMIF($J$5:$J$104,I107,$K$5:$K$104)</f>
        <v>0</v>
      </c>
      <c r="L107" s="133">
        <v>3</v>
      </c>
      <c r="M107" s="133" t="s">
        <v>453</v>
      </c>
      <c r="N107" s="131">
        <f t="shared" ref="N107:N109" si="4">SUMIF($M$5:$M$104,L107,$N$5:$N$104)</f>
        <v>0</v>
      </c>
      <c r="O107" s="133">
        <v>3</v>
      </c>
      <c r="P107" s="133" t="s">
        <v>453</v>
      </c>
      <c r="Q107" s="131">
        <f t="shared" ref="Q107:Q109" si="5">SUMIF($P$5:$P$104,O107,$Q$5:$Q$104)</f>
        <v>0</v>
      </c>
      <c r="R107" s="133">
        <v>3</v>
      </c>
      <c r="S107" s="133" t="s">
        <v>453</v>
      </c>
      <c r="T107" s="131">
        <f t="shared" ref="T107:T109" si="6">SUMIF($S$5:$S$104,R107,$T$5:$T$104)</f>
        <v>0</v>
      </c>
      <c r="U107" s="133">
        <v>3</v>
      </c>
      <c r="V107" s="133" t="s">
        <v>453</v>
      </c>
      <c r="W107" s="131">
        <f t="shared" ref="W107:W109" si="7">SUMIF($V$5:$V$104,U107,$W$5:$W$104)</f>
        <v>0</v>
      </c>
      <c r="X107" s="133">
        <v>3</v>
      </c>
      <c r="Y107" s="133" t="s">
        <v>453</v>
      </c>
      <c r="Z107" s="131">
        <f t="shared" ref="Z107:Z109" si="8">SUMIF($Y$5:$Y$104,X107,$Z$5:$Z$104)</f>
        <v>0</v>
      </c>
      <c r="AA107" s="133">
        <v>3</v>
      </c>
      <c r="AB107" s="133" t="s">
        <v>453</v>
      </c>
      <c r="AC107" s="131">
        <f t="shared" si="0"/>
        <v>0</v>
      </c>
      <c r="AD107" s="133">
        <v>3</v>
      </c>
      <c r="AE107" s="133" t="s">
        <v>453</v>
      </c>
      <c r="AF107" s="131">
        <f t="shared" si="1"/>
        <v>0</v>
      </c>
      <c r="AG107" s="133">
        <v>3</v>
      </c>
      <c r="AH107" s="133" t="s">
        <v>453</v>
      </c>
      <c r="AI107" s="131">
        <f>SUMIF($AH$5:$AH$104,AG107,$AI$5:$AI$104)</f>
        <v>0</v>
      </c>
      <c r="AJ107" s="133">
        <v>3</v>
      </c>
      <c r="AK107" s="133" t="s">
        <v>453</v>
      </c>
      <c r="AL107" s="131">
        <f t="shared" si="2"/>
        <v>0</v>
      </c>
    </row>
    <row r="108" spans="1:38" ht="30" customHeight="1">
      <c r="B108" t="s">
        <v>454</v>
      </c>
      <c r="C108" s="132">
        <v>4</v>
      </c>
      <c r="E108" s="129">
        <f>SUMIF($D$5:$D$104,C108,$E$5:$E$104)</f>
        <v>0</v>
      </c>
      <c r="F108" s="133">
        <v>4</v>
      </c>
      <c r="G108" s="133" t="s">
        <v>454</v>
      </c>
      <c r="H108" s="131">
        <f>SUMIF($G$5:$G$104,F108,$H$5:$H$104)</f>
        <v>0</v>
      </c>
      <c r="I108" s="133">
        <v>4</v>
      </c>
      <c r="J108" s="133" t="s">
        <v>454</v>
      </c>
      <c r="K108" s="131">
        <f t="shared" si="3"/>
        <v>0</v>
      </c>
      <c r="L108" s="133">
        <v>4</v>
      </c>
      <c r="M108" s="133" t="s">
        <v>454</v>
      </c>
      <c r="N108" s="131">
        <f t="shared" si="4"/>
        <v>0</v>
      </c>
      <c r="O108" s="133">
        <v>4</v>
      </c>
      <c r="P108" s="133" t="s">
        <v>454</v>
      </c>
      <c r="Q108" s="131">
        <f t="shared" si="5"/>
        <v>0</v>
      </c>
      <c r="R108" s="133">
        <v>4</v>
      </c>
      <c r="S108" s="133" t="s">
        <v>454</v>
      </c>
      <c r="T108" s="131">
        <f t="shared" si="6"/>
        <v>0</v>
      </c>
      <c r="U108" s="133">
        <v>4</v>
      </c>
      <c r="V108" s="133" t="s">
        <v>454</v>
      </c>
      <c r="W108" s="131">
        <f t="shared" si="7"/>
        <v>0</v>
      </c>
      <c r="X108" s="133">
        <v>4</v>
      </c>
      <c r="Y108" s="133" t="s">
        <v>454</v>
      </c>
      <c r="Z108" s="131">
        <f t="shared" si="8"/>
        <v>0</v>
      </c>
      <c r="AA108" s="133">
        <v>4</v>
      </c>
      <c r="AB108" s="133" t="s">
        <v>454</v>
      </c>
      <c r="AC108" s="131">
        <f t="shared" si="0"/>
        <v>0</v>
      </c>
      <c r="AD108" s="133">
        <v>4</v>
      </c>
      <c r="AE108" s="133" t="s">
        <v>454</v>
      </c>
      <c r="AF108" s="131">
        <f t="shared" si="1"/>
        <v>0</v>
      </c>
      <c r="AG108" s="133">
        <v>4</v>
      </c>
      <c r="AH108" s="133" t="s">
        <v>454</v>
      </c>
      <c r="AI108" s="131">
        <f t="shared" ref="AI108:AI109" si="9">SUMIF($AH$5:$AH$104,AG108,$AI$5:$AI$104)</f>
        <v>0</v>
      </c>
      <c r="AJ108" s="133">
        <v>4</v>
      </c>
      <c r="AK108" s="133" t="s">
        <v>454</v>
      </c>
      <c r="AL108" s="131">
        <f>SUMIF($AK$5:$AK$104,AJ108,$AL$5:$AL$104)</f>
        <v>0</v>
      </c>
    </row>
    <row r="109" spans="1:38" ht="33.75" customHeight="1">
      <c r="B109" s="220" t="s">
        <v>1157</v>
      </c>
      <c r="C109" s="221">
        <v>5</v>
      </c>
      <c r="D109" s="221" t="s">
        <v>1157</v>
      </c>
      <c r="E109" s="129">
        <f>SUMIF($D$5:$D$104,C109,$E$5:$E$104)</f>
        <v>0</v>
      </c>
      <c r="F109" s="221">
        <v>5</v>
      </c>
      <c r="G109" s="221" t="s">
        <v>1157</v>
      </c>
      <c r="H109" s="131">
        <f>SUMIF($G$5:$G$104,F109,$H$5:$H$104)</f>
        <v>0</v>
      </c>
      <c r="I109" s="221">
        <v>5</v>
      </c>
      <c r="J109" s="221" t="s">
        <v>1157</v>
      </c>
      <c r="K109" s="131">
        <f t="shared" si="3"/>
        <v>0</v>
      </c>
      <c r="L109" s="221">
        <v>5</v>
      </c>
      <c r="M109" s="221" t="s">
        <v>1157</v>
      </c>
      <c r="N109" s="131">
        <f t="shared" si="4"/>
        <v>0</v>
      </c>
      <c r="O109" s="221">
        <v>5</v>
      </c>
      <c r="P109" s="221" t="s">
        <v>1157</v>
      </c>
      <c r="Q109" s="131">
        <f t="shared" si="5"/>
        <v>0</v>
      </c>
      <c r="R109" s="221">
        <v>5</v>
      </c>
      <c r="S109" s="221" t="s">
        <v>1157</v>
      </c>
      <c r="T109" s="131">
        <f t="shared" si="6"/>
        <v>0</v>
      </c>
      <c r="U109" s="221">
        <v>5</v>
      </c>
      <c r="V109" s="221" t="s">
        <v>1157</v>
      </c>
      <c r="W109" s="131">
        <f t="shared" si="7"/>
        <v>0</v>
      </c>
      <c r="X109" s="221">
        <v>5</v>
      </c>
      <c r="Y109" s="221" t="s">
        <v>1157</v>
      </c>
      <c r="Z109" s="131">
        <f t="shared" si="8"/>
        <v>0</v>
      </c>
      <c r="AA109" s="221">
        <v>5</v>
      </c>
      <c r="AB109" s="221" t="s">
        <v>1157</v>
      </c>
      <c r="AC109" s="131">
        <f t="shared" si="0"/>
        <v>0</v>
      </c>
      <c r="AD109" s="221">
        <v>5</v>
      </c>
      <c r="AE109" s="221" t="s">
        <v>1157</v>
      </c>
      <c r="AF109" s="131">
        <f t="shared" si="1"/>
        <v>0</v>
      </c>
      <c r="AG109" s="221">
        <v>5</v>
      </c>
      <c r="AH109" s="221" t="s">
        <v>1157</v>
      </c>
      <c r="AI109" s="131">
        <f t="shared" si="9"/>
        <v>0</v>
      </c>
      <c r="AJ109" s="221">
        <v>5</v>
      </c>
      <c r="AK109" s="221" t="s">
        <v>1157</v>
      </c>
      <c r="AL109" s="131">
        <f>SUMIF($AK$5:$AK$104,AJ109,$AL$5:$AL$104)</f>
        <v>0</v>
      </c>
    </row>
    <row r="110" spans="1:38" ht="33.75" customHeight="1"/>
  </sheetData>
  <sheetProtection password="CCCF" sheet="1" selectLockedCells="1"/>
  <mergeCells count="28">
    <mergeCell ref="L2:N2"/>
    <mergeCell ref="O2:Q2"/>
    <mergeCell ref="AJ1:AL1"/>
    <mergeCell ref="AJ3:AK4"/>
    <mergeCell ref="AG3:AH4"/>
    <mergeCell ref="AD3:AE4"/>
    <mergeCell ref="AA3:AB4"/>
    <mergeCell ref="AD2:AF2"/>
    <mergeCell ref="AG2:AI2"/>
    <mergeCell ref="AJ2:AL2"/>
    <mergeCell ref="AA2:AC2"/>
    <mergeCell ref="R2:T2"/>
    <mergeCell ref="C1:F1"/>
    <mergeCell ref="G1:T1"/>
    <mergeCell ref="B3:B4"/>
    <mergeCell ref="U2:W2"/>
    <mergeCell ref="X2:Z2"/>
    <mergeCell ref="F3:G4"/>
    <mergeCell ref="C3:D4"/>
    <mergeCell ref="U3:V4"/>
    <mergeCell ref="R3:S4"/>
    <mergeCell ref="O3:P4"/>
    <mergeCell ref="L3:M4"/>
    <mergeCell ref="I3:J4"/>
    <mergeCell ref="X3:Y4"/>
    <mergeCell ref="C2:E2"/>
    <mergeCell ref="F2:H2"/>
    <mergeCell ref="I2:K2"/>
  </mergeCells>
  <phoneticPr fontId="1"/>
  <conditionalFormatting sqref="E3 H3 K3 N3 Q3 T3 W3 Z3 AC3 AF3 AI3 AL3">
    <cfRule type="expression" dxfId="7" priority="8">
      <formula>E3="エラー"</formula>
    </cfRule>
  </conditionalFormatting>
  <pageMargins left="0.7" right="0.7" top="0.75" bottom="0.75" header="0.3" footer="0.3"/>
  <pageSetup paperSize="9" scale="41"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3" id="{39730718-A090-49D7-B3BF-690F3D50DDAF}">
            <xm:f>①基本情報【名簿入力前に必須入力】!$S$12=1</xm:f>
            <x14:dxf>
              <fill>
                <patternFill>
                  <bgColor theme="2" tint="-0.499984740745262"/>
                </patternFill>
              </fill>
            </x14:dxf>
          </x14:cfRule>
          <xm:sqref>A1:F1 U1:AL1 A2:AL109</xm:sqref>
        </x14:conditionalFormatting>
        <x14:conditionalFormatting xmlns:xm="http://schemas.microsoft.com/office/excel/2006/main">
          <x14:cfRule type="expression" priority="1" id="{00796D60-72A6-450A-A1CD-6F85558601BB}">
            <xm:f>①基本情報【名簿入力前に必須入力】!$S$12=0</xm:f>
            <x14:dxf>
              <fill>
                <patternFill>
                  <bgColor theme="2" tint="-0.499984740745262"/>
                </patternFill>
              </fill>
            </x14:dxf>
          </x14:cfRule>
          <x14:cfRule type="expression" priority="2" id="{289E12A3-5C22-4B1F-A0AA-D6554E992330}">
            <xm:f>①基本情報【名簿入力前に必須入力】!$S$12=2</xm:f>
            <x14:dxf>
              <fill>
                <patternFill>
                  <bgColor theme="2" tint="-0.499984740745262"/>
                </patternFill>
              </fill>
            </x14:dxf>
          </x14:cfRule>
          <xm:sqref>E109 H109 K109 N109 Q109 T109 W109 Z109 AC109 AF109 AI109 AL109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sheetPr>
  <dimension ref="B1:P41"/>
  <sheetViews>
    <sheetView view="pageBreakPreview" zoomScale="70" zoomScaleNormal="100" zoomScaleSheetLayoutView="70" workbookViewId="0">
      <selection activeCell="F3" sqref="F3"/>
    </sheetView>
  </sheetViews>
  <sheetFormatPr defaultColWidth="9" defaultRowHeight="13"/>
  <cols>
    <col min="1" max="1" width="9" style="7"/>
    <col min="2" max="2" width="5.453125" style="10" customWidth="1"/>
    <col min="3" max="3" width="31.6328125" style="7" customWidth="1"/>
    <col min="4" max="4" width="4.90625" style="7" customWidth="1"/>
    <col min="5" max="5" width="20.08984375" style="7" customWidth="1"/>
    <col min="6" max="6" width="17.36328125" style="7" bestFit="1" customWidth="1"/>
    <col min="7" max="7" width="5.6328125" style="7" customWidth="1"/>
    <col min="8" max="8" width="28.7265625" style="10" customWidth="1"/>
    <col min="9" max="9" width="8.36328125" style="7" customWidth="1"/>
    <col min="10" max="10" width="20.08984375" style="7" customWidth="1"/>
    <col min="11" max="11" width="17.36328125" style="7" bestFit="1" customWidth="1"/>
    <col min="12" max="12" width="16" style="7" customWidth="1"/>
    <col min="13" max="13" width="2.7265625" style="7" customWidth="1"/>
    <col min="14" max="14" width="9" style="7"/>
    <col min="15" max="15" width="9.453125" style="7" customWidth="1"/>
    <col min="16" max="16" width="11.54296875" style="7" customWidth="1"/>
    <col min="17" max="17" width="11.26953125" style="7" customWidth="1"/>
    <col min="18" max="16384" width="9" style="7"/>
  </cols>
  <sheetData>
    <row r="1" spans="2:16" ht="101.25" customHeight="1"/>
    <row r="2" spans="2:16" ht="30.75" customHeight="1">
      <c r="B2" s="608" t="s">
        <v>123</v>
      </c>
      <c r="C2" s="608"/>
      <c r="D2" s="608"/>
      <c r="E2" s="608"/>
      <c r="F2" s="608"/>
      <c r="G2" s="608" t="s">
        <v>123</v>
      </c>
      <c r="H2" s="608"/>
      <c r="I2" s="608"/>
      <c r="J2" s="608"/>
      <c r="K2" s="608"/>
      <c r="L2" s="7" t="e">
        <f>③職員名簿【年間実績】!L3</f>
        <v>#N/A</v>
      </c>
    </row>
    <row r="3" spans="2:16" ht="27" customHeight="1">
      <c r="B3" s="157" t="s">
        <v>1031</v>
      </c>
      <c r="C3" s="159">
        <f>IF(③職員名簿【年間実績】!L4="","",③職員名簿【年間実績】!L4)</f>
        <v>0</v>
      </c>
      <c r="D3" s="9"/>
      <c r="G3" s="157" t="s">
        <v>1031</v>
      </c>
      <c r="H3" s="159">
        <f>IF(③職員名簿【年間実績】!L4="","",③職員名簿【年間実績】!L4)</f>
        <v>0</v>
      </c>
      <c r="I3" s="9"/>
      <c r="J3" s="9"/>
      <c r="K3" s="611"/>
      <c r="L3" s="611"/>
    </row>
    <row r="4" spans="2:16" ht="17.25" customHeight="1">
      <c r="B4" s="8"/>
      <c r="C4" s="9"/>
      <c r="D4" s="9"/>
      <c r="E4" s="9"/>
      <c r="F4" s="9"/>
      <c r="G4" s="9"/>
      <c r="H4" s="8"/>
      <c r="I4" s="9"/>
      <c r="J4" s="9"/>
      <c r="K4" s="9"/>
      <c r="L4" s="9"/>
    </row>
    <row r="5" spans="2:16" ht="17.25" customHeight="1">
      <c r="B5" s="606" t="s">
        <v>63</v>
      </c>
      <c r="C5" s="606" t="s">
        <v>64</v>
      </c>
      <c r="D5" s="241" t="s">
        <v>58</v>
      </c>
      <c r="E5" s="609" t="s">
        <v>114</v>
      </c>
      <c r="F5" s="604" t="s">
        <v>115</v>
      </c>
      <c r="G5" s="606" t="s">
        <v>63</v>
      </c>
      <c r="H5" s="606" t="s">
        <v>64</v>
      </c>
      <c r="I5" s="241" t="s">
        <v>58</v>
      </c>
      <c r="J5" s="609" t="s">
        <v>114</v>
      </c>
      <c r="K5" s="604" t="s">
        <v>115</v>
      </c>
    </row>
    <row r="6" spans="2:16" ht="17.25" customHeight="1" thickBot="1">
      <c r="B6" s="607"/>
      <c r="C6" s="607"/>
      <c r="D6" s="242" t="s">
        <v>61</v>
      </c>
      <c r="E6" s="610"/>
      <c r="F6" s="605"/>
      <c r="G6" s="607"/>
      <c r="H6" s="607"/>
      <c r="I6" s="242" t="s">
        <v>61</v>
      </c>
      <c r="J6" s="610"/>
      <c r="K6" s="605"/>
      <c r="O6" s="7" t="s">
        <v>1686</v>
      </c>
    </row>
    <row r="7" spans="2:16" ht="25" customHeight="1">
      <c r="B7" s="597">
        <v>4</v>
      </c>
      <c r="C7" s="13" t="s">
        <v>60</v>
      </c>
      <c r="D7" s="222">
        <f>③職員名簿【年間実績】!V4</f>
        <v>0</v>
      </c>
      <c r="E7" s="615">
        <f>IF(①基本情報【名簿入力前に必須入力】!$S$12=1,①基本情報【名簿入力前に必須入力】!E16,"賃金台帳参照")</f>
        <v>0</v>
      </c>
      <c r="F7" s="224">
        <f>IF(①基本情報【名簿入力前に必須入力】!$S$12=1,D7*①基本情報【名簿入力前に必須入力】!$E$16,'④-2【変動】金額確認用シート'!E105)</f>
        <v>0</v>
      </c>
      <c r="G7" s="597">
        <v>10</v>
      </c>
      <c r="H7" s="13" t="s">
        <v>60</v>
      </c>
      <c r="I7" s="222">
        <f>③職員名簿【年間実績】!AB4</f>
        <v>0</v>
      </c>
      <c r="J7" s="612">
        <f>E7</f>
        <v>0</v>
      </c>
      <c r="K7" s="158">
        <f>IF(①基本情報【名簿入力前に必須入力】!$S$12=1,I7*①基本情報【名簿入力前に必須入力】!$E$16,'④-2【変動】金額確認用シート'!W105)</f>
        <v>0</v>
      </c>
      <c r="O7" s="332" t="s">
        <v>23</v>
      </c>
      <c r="P7" s="333" t="e">
        <f>VLOOKUP($L$2,補助金用基本データ!$D$5:$AW$500,34,FALSE)</f>
        <v>#N/A</v>
      </c>
    </row>
    <row r="8" spans="2:16" ht="25" customHeight="1">
      <c r="B8" s="597"/>
      <c r="C8" s="37" t="s">
        <v>94</v>
      </c>
      <c r="D8" s="222">
        <f>③職員名簿【年間実績】!V5</f>
        <v>0</v>
      </c>
      <c r="E8" s="616"/>
      <c r="F8" s="224">
        <f>IF(①基本情報【名簿入力前に必須入力】!$S$12=1,D8*①基本情報【名簿入力前に必須入力】!$E$16,'④-2【変動】金額確認用シート'!E106)</f>
        <v>0</v>
      </c>
      <c r="G8" s="597"/>
      <c r="H8" s="37" t="s">
        <v>94</v>
      </c>
      <c r="I8" s="222">
        <f>③職員名簿【年間実績】!AB5</f>
        <v>0</v>
      </c>
      <c r="J8" s="613"/>
      <c r="K8" s="158">
        <f>IF(①基本情報【名簿入力前に必須入力】!$S$12=1,I8*①基本情報【名簿入力前に必須入力】!$E$16,'④-2【変動】金額確認用シート'!W106)</f>
        <v>0</v>
      </c>
      <c r="O8" s="332" t="s">
        <v>1039</v>
      </c>
      <c r="P8" s="333" t="e">
        <f>VLOOKUP($L$2,補助金用基本データ!$D$5:$AW$500,35,FALSE)</f>
        <v>#N/A</v>
      </c>
    </row>
    <row r="9" spans="2:16" ht="25" customHeight="1">
      <c r="B9" s="597"/>
      <c r="C9" s="38" t="s">
        <v>91</v>
      </c>
      <c r="D9" s="222">
        <f>③職員名簿【年間実績】!V6</f>
        <v>0</v>
      </c>
      <c r="E9" s="616"/>
      <c r="F9" s="224">
        <f>IF(①基本情報【名簿入力前に必須入力】!$S$12=1,D9*①基本情報【名簿入力前に必須入力】!$E$16,'④-2【変動】金額確認用シート'!E107)</f>
        <v>0</v>
      </c>
      <c r="G9" s="597"/>
      <c r="H9" s="38" t="s">
        <v>91</v>
      </c>
      <c r="I9" s="222">
        <f>③職員名簿【年間実績】!AB6</f>
        <v>0</v>
      </c>
      <c r="J9" s="613"/>
      <c r="K9" s="158">
        <f>IF(①基本情報【名簿入力前に必須入力】!$S$12=1,I9*①基本情報【名簿入力前に必須入力】!$E$16,'④-2【変動】金額確認用シート'!W107)</f>
        <v>0</v>
      </c>
      <c r="O9" s="332" t="s">
        <v>25</v>
      </c>
      <c r="P9" s="333" t="e">
        <f>VLOOKUP($L$2,補助金用基本データ!$D$5:$AW$500,36,FALSE)</f>
        <v>#N/A</v>
      </c>
    </row>
    <row r="10" spans="2:16" ht="25" customHeight="1">
      <c r="B10" s="597"/>
      <c r="C10" s="39" t="s">
        <v>137</v>
      </c>
      <c r="D10" s="222">
        <f>③職員名簿【年間実績】!V7</f>
        <v>0</v>
      </c>
      <c r="E10" s="616"/>
      <c r="F10" s="224">
        <f>IF(①基本情報【名簿入力前に必須入力】!$S$12=1,D10*①基本情報【名簿入力前に必須入力】!$E$16,'④-2【変動】金額確認用シート'!E108)</f>
        <v>0</v>
      </c>
      <c r="G10" s="597"/>
      <c r="H10" s="39" t="s">
        <v>137</v>
      </c>
      <c r="I10" s="222">
        <f>③職員名簿【年間実績】!AB7</f>
        <v>0</v>
      </c>
      <c r="J10" s="613"/>
      <c r="K10" s="158">
        <f>IF(①基本情報【名簿入力前に必須入力】!$S$12=1,I10*①基本情報【名簿入力前に必須入力】!$E$16,'④-2【変動】金額確認用シート'!W108)</f>
        <v>0</v>
      </c>
      <c r="O10" s="332" t="s">
        <v>26</v>
      </c>
      <c r="P10" s="333" t="e">
        <f>VLOOKUP($L$2,補助金用基本データ!$D$5:$AW$500,37,FALSE)</f>
        <v>#N/A</v>
      </c>
    </row>
    <row r="11" spans="2:16" ht="25" customHeight="1">
      <c r="B11" s="597"/>
      <c r="C11" s="39" t="s">
        <v>1158</v>
      </c>
      <c r="D11" s="222">
        <f>③職員名簿【年間実績】!V8</f>
        <v>0</v>
      </c>
      <c r="E11" s="616"/>
      <c r="F11" s="224">
        <f>IF(①基本情報【名簿入力前に必須入力】!$S$12=1,D11*①基本情報【名簿入力前に必須入力】!$E$16,'④-2【変動】金額確認用シート'!E109)</f>
        <v>0</v>
      </c>
      <c r="G11" s="597"/>
      <c r="H11" s="39" t="s">
        <v>1159</v>
      </c>
      <c r="I11" s="222">
        <f>③職員名簿【年間実績】!AB8</f>
        <v>0</v>
      </c>
      <c r="J11" s="613"/>
      <c r="K11" s="158">
        <f>IF(①基本情報【名簿入力前に必須入力】!$S$12=1,I11*①基本情報【名簿入力前に必須入力】!$E$16,'④-2【変動】金額確認用シート'!W109)</f>
        <v>0</v>
      </c>
      <c r="O11" s="332" t="s">
        <v>27</v>
      </c>
      <c r="P11" s="333" t="e">
        <f>VLOOKUP($L$2,補助金用基本データ!$D$5:$AW$500,38,FALSE)</f>
        <v>#N/A</v>
      </c>
    </row>
    <row r="12" spans="2:16" ht="25" customHeight="1">
      <c r="B12" s="600">
        <v>5</v>
      </c>
      <c r="C12" s="13" t="s">
        <v>60</v>
      </c>
      <c r="D12" s="222">
        <f>③職員名簿【年間実績】!W4</f>
        <v>0</v>
      </c>
      <c r="E12" s="616"/>
      <c r="F12" s="224">
        <f>IF(①基本情報【名簿入力前に必須入力】!$S$12=1,D12*①基本情報【名簿入力前に必須入力】!$E$16,'④-2【変動】金額確認用シート'!H105)</f>
        <v>0</v>
      </c>
      <c r="G12" s="600">
        <v>11</v>
      </c>
      <c r="H12" s="13" t="s">
        <v>60</v>
      </c>
      <c r="I12" s="222">
        <f>③職員名簿【年間実績】!AC4</f>
        <v>0</v>
      </c>
      <c r="J12" s="613"/>
      <c r="K12" s="158">
        <f>IF(①基本情報【名簿入力前に必須入力】!$S$12=1,I12*①基本情報【名簿入力前に必須入力】!$E$16,'④-2【変動】金額確認用シート'!Z105)</f>
        <v>0</v>
      </c>
      <c r="O12" s="332" t="s">
        <v>28</v>
      </c>
      <c r="P12" s="333" t="e">
        <f>VLOOKUP($L$2,補助金用基本データ!$D$5:$AW$500,39,FALSE)</f>
        <v>#N/A</v>
      </c>
    </row>
    <row r="13" spans="2:16" ht="25" customHeight="1">
      <c r="B13" s="601"/>
      <c r="C13" s="37" t="s">
        <v>94</v>
      </c>
      <c r="D13" s="222">
        <f>③職員名簿【年間実績】!W5</f>
        <v>0</v>
      </c>
      <c r="E13" s="616"/>
      <c r="F13" s="224">
        <f>IF(①基本情報【名簿入力前に必須入力】!$S$12=1,D13*①基本情報【名簿入力前に必須入力】!$E$16,'④-2【変動】金額確認用シート'!H106)</f>
        <v>0</v>
      </c>
      <c r="G13" s="601"/>
      <c r="H13" s="37" t="s">
        <v>94</v>
      </c>
      <c r="I13" s="222">
        <f>③職員名簿【年間実績】!AC5</f>
        <v>0</v>
      </c>
      <c r="J13" s="613"/>
      <c r="K13" s="158">
        <f>IF(①基本情報【名簿入力前に必須入力】!$S$12=1,I13*①基本情報【名簿入力前に必須入力】!$E$16,'④-2【変動】金額確認用シート'!Z106)</f>
        <v>0</v>
      </c>
      <c r="O13" s="332" t="s">
        <v>29</v>
      </c>
      <c r="P13" s="333" t="e">
        <f>VLOOKUP($L$2,補助金用基本データ!$D$5:$AW$500,40,FALSE)</f>
        <v>#N/A</v>
      </c>
    </row>
    <row r="14" spans="2:16" ht="25" customHeight="1">
      <c r="B14" s="601"/>
      <c r="C14" s="38" t="s">
        <v>91</v>
      </c>
      <c r="D14" s="222">
        <f>③職員名簿【年間実績】!W6</f>
        <v>0</v>
      </c>
      <c r="E14" s="616"/>
      <c r="F14" s="224">
        <f>IF(①基本情報【名簿入力前に必須入力】!$S$12=1,D14*①基本情報【名簿入力前に必須入力】!$E$16,'④-2【変動】金額確認用シート'!H107)</f>
        <v>0</v>
      </c>
      <c r="G14" s="601"/>
      <c r="H14" s="38" t="s">
        <v>91</v>
      </c>
      <c r="I14" s="222">
        <f>③職員名簿【年間実績】!AC6</f>
        <v>0</v>
      </c>
      <c r="J14" s="613"/>
      <c r="K14" s="158">
        <f>IF(①基本情報【名簿入力前に必須入力】!$S$12=1,I14*①基本情報【名簿入力前に必須入力】!$E$16,'④-2【変動】金額確認用シート'!Z107)</f>
        <v>0</v>
      </c>
    </row>
    <row r="15" spans="2:16" ht="25" customHeight="1">
      <c r="B15" s="601"/>
      <c r="C15" s="39" t="s">
        <v>137</v>
      </c>
      <c r="D15" s="222">
        <f>③職員名簿【年間実績】!W7</f>
        <v>0</v>
      </c>
      <c r="E15" s="616"/>
      <c r="F15" s="224">
        <f>IF(①基本情報【名簿入力前に必須入力】!$S$12=1,D15*①基本情報【名簿入力前に必須入力】!$E$16,'④-2【変動】金額確認用シート'!H108)</f>
        <v>0</v>
      </c>
      <c r="G15" s="601"/>
      <c r="H15" s="39" t="s">
        <v>137</v>
      </c>
      <c r="I15" s="222">
        <f>③職員名簿【年間実績】!AC7</f>
        <v>0</v>
      </c>
      <c r="J15" s="613"/>
      <c r="K15" s="158">
        <f>IF(①基本情報【名簿入力前に必須入力】!$S$12=1,I15*①基本情報【名簿入力前に必須入力】!$E$16,'④-2【変動】金額確認用シート'!Z108)</f>
        <v>0</v>
      </c>
    </row>
    <row r="16" spans="2:16" ht="25" customHeight="1">
      <c r="B16" s="602"/>
      <c r="C16" s="39" t="s">
        <v>1158</v>
      </c>
      <c r="D16" s="222">
        <f>③職員名簿【年間実績】!W8</f>
        <v>0</v>
      </c>
      <c r="E16" s="616"/>
      <c r="F16" s="224">
        <f>IF(①基本情報【名簿入力前に必須入力】!$S$12=1,D16*①基本情報【名簿入力前に必須入力】!$E$16,'④-2【変動】金額確認用シート'!H109)</f>
        <v>0</v>
      </c>
      <c r="G16" s="602"/>
      <c r="H16" s="39" t="s">
        <v>1159</v>
      </c>
      <c r="I16" s="222">
        <f>③職員名簿【年間実績】!AC8</f>
        <v>0</v>
      </c>
      <c r="J16" s="613"/>
      <c r="K16" s="158">
        <f>IF(①基本情報【名簿入力前に必須入力】!$S$12=1,I16*①基本情報【名簿入力前に必須入力】!$E$16,'④-2【変動】金額確認用シート'!Z109)</f>
        <v>0</v>
      </c>
    </row>
    <row r="17" spans="2:11" ht="25" customHeight="1">
      <c r="B17" s="600">
        <v>6</v>
      </c>
      <c r="C17" s="13" t="s">
        <v>60</v>
      </c>
      <c r="D17" s="222">
        <f>③職員名簿【年間実績】!X4</f>
        <v>0</v>
      </c>
      <c r="E17" s="616"/>
      <c r="F17" s="224">
        <f>IF(①基本情報【名簿入力前に必須入力】!$S$12=1,D17*①基本情報【名簿入力前に必須入力】!$E$16,'④-2【変動】金額確認用シート'!K105)</f>
        <v>0</v>
      </c>
      <c r="G17" s="600">
        <v>12</v>
      </c>
      <c r="H17" s="13" t="s">
        <v>60</v>
      </c>
      <c r="I17" s="222">
        <f>③職員名簿【年間実績】!AD4</f>
        <v>0</v>
      </c>
      <c r="J17" s="613"/>
      <c r="K17" s="158">
        <f>IF(①基本情報【名簿入力前に必須入力】!$S$12=1,I17*①基本情報【名簿入力前に必須入力】!$E$16,'④-2【変動】金額確認用シート'!AC105)</f>
        <v>0</v>
      </c>
    </row>
    <row r="18" spans="2:11" ht="25" customHeight="1">
      <c r="B18" s="601"/>
      <c r="C18" s="37" t="s">
        <v>94</v>
      </c>
      <c r="D18" s="222">
        <f>③職員名簿【年間実績】!X5</f>
        <v>0</v>
      </c>
      <c r="E18" s="616"/>
      <c r="F18" s="224">
        <f>IF(①基本情報【名簿入力前に必須入力】!$S$12=1,D18*①基本情報【名簿入力前に必須入力】!$E$16,'④-2【変動】金額確認用シート'!K106)</f>
        <v>0</v>
      </c>
      <c r="G18" s="601"/>
      <c r="H18" s="37" t="s">
        <v>94</v>
      </c>
      <c r="I18" s="222">
        <f>③職員名簿【年間実績】!AD5</f>
        <v>0</v>
      </c>
      <c r="J18" s="613"/>
      <c r="K18" s="158">
        <f>IF(①基本情報【名簿入力前に必須入力】!$S$12=1,I18*①基本情報【名簿入力前に必須入力】!$E$16,'④-2【変動】金額確認用シート'!AC106)</f>
        <v>0</v>
      </c>
    </row>
    <row r="19" spans="2:11" ht="25" customHeight="1">
      <c r="B19" s="601"/>
      <c r="C19" s="38" t="s">
        <v>91</v>
      </c>
      <c r="D19" s="222">
        <f>③職員名簿【年間実績】!X6</f>
        <v>0</v>
      </c>
      <c r="E19" s="616"/>
      <c r="F19" s="224">
        <f>IF(①基本情報【名簿入力前に必須入力】!$S$12=1,D19*①基本情報【名簿入力前に必須入力】!$E$16,'④-2【変動】金額確認用シート'!K107)</f>
        <v>0</v>
      </c>
      <c r="G19" s="601"/>
      <c r="H19" s="38" t="s">
        <v>91</v>
      </c>
      <c r="I19" s="222">
        <f>③職員名簿【年間実績】!AD6</f>
        <v>0</v>
      </c>
      <c r="J19" s="613"/>
      <c r="K19" s="158">
        <f>IF(①基本情報【名簿入力前に必須入力】!$S$12=1,I19*①基本情報【名簿入力前に必須入力】!$E$16,'④-2【変動】金額確認用シート'!AC107)</f>
        <v>0</v>
      </c>
    </row>
    <row r="20" spans="2:11" ht="25" customHeight="1">
      <c r="B20" s="601"/>
      <c r="C20" s="39" t="s">
        <v>137</v>
      </c>
      <c r="D20" s="222">
        <f>③職員名簿【年間実績】!X7</f>
        <v>0</v>
      </c>
      <c r="E20" s="616"/>
      <c r="F20" s="224">
        <f>IF(①基本情報【名簿入力前に必須入力】!$S$12=1,D20*①基本情報【名簿入力前に必須入力】!$E$16,'④-2【変動】金額確認用シート'!K108)</f>
        <v>0</v>
      </c>
      <c r="G20" s="601"/>
      <c r="H20" s="39" t="s">
        <v>137</v>
      </c>
      <c r="I20" s="222">
        <f>③職員名簿【年間実績】!AD7</f>
        <v>0</v>
      </c>
      <c r="J20" s="613"/>
      <c r="K20" s="158">
        <f>IF(①基本情報【名簿入力前に必須入力】!$S$12=1,I20*①基本情報【名簿入力前に必須入力】!$E$16,'④-2【変動】金額確認用シート'!AC108)</f>
        <v>0</v>
      </c>
    </row>
    <row r="21" spans="2:11" ht="25" customHeight="1">
      <c r="B21" s="602"/>
      <c r="C21" s="39" t="s">
        <v>1158</v>
      </c>
      <c r="D21" s="222">
        <f>③職員名簿【年間実績】!X8</f>
        <v>0</v>
      </c>
      <c r="E21" s="616"/>
      <c r="F21" s="224">
        <f>IF(①基本情報【名簿入力前に必須入力】!$S$12=1,D21*①基本情報【名簿入力前に必須入力】!$E$16,'④-2【変動】金額確認用シート'!K109)</f>
        <v>0</v>
      </c>
      <c r="G21" s="602"/>
      <c r="H21" s="39" t="s">
        <v>1159</v>
      </c>
      <c r="I21" s="222">
        <f>③職員名簿【年間実績】!AD8</f>
        <v>0</v>
      </c>
      <c r="J21" s="613"/>
      <c r="K21" s="158">
        <f>IF(①基本情報【名簿入力前に必須入力】!$S$12=1,I21*①基本情報【名簿入力前に必須入力】!$E$16,'④-2【変動】金額確認用シート'!AC109)</f>
        <v>0</v>
      </c>
    </row>
    <row r="22" spans="2:11" ht="25" customHeight="1">
      <c r="B22" s="600">
        <v>7</v>
      </c>
      <c r="C22" s="13" t="s">
        <v>60</v>
      </c>
      <c r="D22" s="222">
        <f>③職員名簿【年間実績】!Y4</f>
        <v>0</v>
      </c>
      <c r="E22" s="616"/>
      <c r="F22" s="224">
        <f>IF(①基本情報【名簿入力前に必須入力】!$S$12=1,D22*①基本情報【名簿入力前に必須入力】!$E$16,'④-2【変動】金額確認用シート'!N105)</f>
        <v>0</v>
      </c>
      <c r="G22" s="600">
        <v>1</v>
      </c>
      <c r="H22" s="13" t="s">
        <v>60</v>
      </c>
      <c r="I22" s="222">
        <f>③職員名簿【年間実績】!AE4</f>
        <v>0</v>
      </c>
      <c r="J22" s="613"/>
      <c r="K22" s="158">
        <f>IF(①基本情報【名簿入力前に必須入力】!$S$12=1,I22*①基本情報【名簿入力前に必須入力】!$E$16,'④-2【変動】金額確認用シート'!AF105)</f>
        <v>0</v>
      </c>
    </row>
    <row r="23" spans="2:11" ht="25" customHeight="1">
      <c r="B23" s="601"/>
      <c r="C23" s="37" t="s">
        <v>94</v>
      </c>
      <c r="D23" s="222">
        <f>③職員名簿【年間実績】!Y5</f>
        <v>0</v>
      </c>
      <c r="E23" s="616"/>
      <c r="F23" s="224">
        <f>IF(①基本情報【名簿入力前に必須入力】!$S$12=1,D23*①基本情報【名簿入力前に必須入力】!$E$16,'④-2【変動】金額確認用シート'!N106)</f>
        <v>0</v>
      </c>
      <c r="G23" s="601"/>
      <c r="H23" s="37" t="s">
        <v>94</v>
      </c>
      <c r="I23" s="222">
        <f>③職員名簿【年間実績】!AE5</f>
        <v>0</v>
      </c>
      <c r="J23" s="613"/>
      <c r="K23" s="158">
        <f>IF(①基本情報【名簿入力前に必須入力】!$S$12=1,I23*①基本情報【名簿入力前に必須入力】!$E$16,'④-2【変動】金額確認用シート'!AF106)</f>
        <v>0</v>
      </c>
    </row>
    <row r="24" spans="2:11" ht="25" customHeight="1">
      <c r="B24" s="601"/>
      <c r="C24" s="38" t="s">
        <v>91</v>
      </c>
      <c r="D24" s="222">
        <f>③職員名簿【年間実績】!Y6</f>
        <v>0</v>
      </c>
      <c r="E24" s="616"/>
      <c r="F24" s="224">
        <f>IF(①基本情報【名簿入力前に必須入力】!$S$12=1,D24*①基本情報【名簿入力前に必須入力】!$E$16,'④-2【変動】金額確認用シート'!N107)</f>
        <v>0</v>
      </c>
      <c r="G24" s="601"/>
      <c r="H24" s="38" t="s">
        <v>91</v>
      </c>
      <c r="I24" s="222">
        <f>③職員名簿【年間実績】!AE6</f>
        <v>0</v>
      </c>
      <c r="J24" s="613"/>
      <c r="K24" s="158">
        <f>IF(①基本情報【名簿入力前に必須入力】!$S$12=1,I24*①基本情報【名簿入力前に必須入力】!$E$16,'④-2【変動】金額確認用シート'!AF107)</f>
        <v>0</v>
      </c>
    </row>
    <row r="25" spans="2:11" ht="25" customHeight="1">
      <c r="B25" s="601"/>
      <c r="C25" s="39" t="s">
        <v>137</v>
      </c>
      <c r="D25" s="222">
        <f>③職員名簿【年間実績】!Y7</f>
        <v>0</v>
      </c>
      <c r="E25" s="616"/>
      <c r="F25" s="224">
        <f>IF(①基本情報【名簿入力前に必須入力】!$S$12=1,D25*①基本情報【名簿入力前に必須入力】!$E$16,'④-2【変動】金額確認用シート'!N108)</f>
        <v>0</v>
      </c>
      <c r="G25" s="601"/>
      <c r="H25" s="39" t="s">
        <v>137</v>
      </c>
      <c r="I25" s="222">
        <f>③職員名簿【年間実績】!AE7</f>
        <v>0</v>
      </c>
      <c r="J25" s="613"/>
      <c r="K25" s="158">
        <f>IF(①基本情報【名簿入力前に必須入力】!$S$12=1,I25*①基本情報【名簿入力前に必須入力】!$E$16,'④-2【変動】金額確認用シート'!AF108)</f>
        <v>0</v>
      </c>
    </row>
    <row r="26" spans="2:11" ht="25" customHeight="1">
      <c r="B26" s="602"/>
      <c r="C26" s="39" t="s">
        <v>1158</v>
      </c>
      <c r="D26" s="222">
        <f>③職員名簿【年間実績】!Y8</f>
        <v>0</v>
      </c>
      <c r="E26" s="616"/>
      <c r="F26" s="224">
        <f>IF(①基本情報【名簿入力前に必須入力】!$S$12=1,D26*①基本情報【名簿入力前に必須入力】!$E$16,'④-2【変動】金額確認用シート'!N109)</f>
        <v>0</v>
      </c>
      <c r="G26" s="602"/>
      <c r="H26" s="39" t="s">
        <v>1159</v>
      </c>
      <c r="I26" s="222">
        <f>③職員名簿【年間実績】!AE8</f>
        <v>0</v>
      </c>
      <c r="J26" s="613"/>
      <c r="K26" s="158">
        <f>IF(①基本情報【名簿入力前に必須入力】!$S$12=1,I26*①基本情報【名簿入力前に必須入力】!$E$16,'④-2【変動】金額確認用シート'!AF109)</f>
        <v>0</v>
      </c>
    </row>
    <row r="27" spans="2:11" ht="25" customHeight="1">
      <c r="B27" s="600">
        <v>8</v>
      </c>
      <c r="C27" s="13" t="s">
        <v>60</v>
      </c>
      <c r="D27" s="222">
        <f>③職員名簿【年間実績】!Z4</f>
        <v>0</v>
      </c>
      <c r="E27" s="616"/>
      <c r="F27" s="224">
        <f>IF(①基本情報【名簿入力前に必須入力】!$S$12=1,D27*①基本情報【名簿入力前に必須入力】!$E$16,'④-2【変動】金額確認用シート'!Q105)</f>
        <v>0</v>
      </c>
      <c r="G27" s="600">
        <v>2</v>
      </c>
      <c r="H27" s="13" t="s">
        <v>60</v>
      </c>
      <c r="I27" s="222">
        <f>③職員名簿【年間実績】!AF4</f>
        <v>0</v>
      </c>
      <c r="J27" s="613"/>
      <c r="K27" s="158">
        <f>IF(①基本情報【名簿入力前に必須入力】!$S$12=1,I27*①基本情報【名簿入力前に必須入力】!$E$16,'④-2【変動】金額確認用シート'!AI105)</f>
        <v>0</v>
      </c>
    </row>
    <row r="28" spans="2:11" ht="25" customHeight="1">
      <c r="B28" s="601"/>
      <c r="C28" s="37" t="s">
        <v>94</v>
      </c>
      <c r="D28" s="222">
        <f>③職員名簿【年間実績】!Z5</f>
        <v>0</v>
      </c>
      <c r="E28" s="616"/>
      <c r="F28" s="224">
        <f>IF(①基本情報【名簿入力前に必須入力】!$S$12=1,D28*①基本情報【名簿入力前に必須入力】!$E$16,'④-2【変動】金額確認用シート'!Q106)</f>
        <v>0</v>
      </c>
      <c r="G28" s="601"/>
      <c r="H28" s="37" t="s">
        <v>94</v>
      </c>
      <c r="I28" s="222">
        <f>③職員名簿【年間実績】!AF5</f>
        <v>0</v>
      </c>
      <c r="J28" s="613"/>
      <c r="K28" s="158">
        <f>IF(①基本情報【名簿入力前に必須入力】!$S$12=1,I28*①基本情報【名簿入力前に必須入力】!$E$16,'④-2【変動】金額確認用シート'!AI106)</f>
        <v>0</v>
      </c>
    </row>
    <row r="29" spans="2:11" ht="25" customHeight="1">
      <c r="B29" s="601"/>
      <c r="C29" s="38" t="s">
        <v>91</v>
      </c>
      <c r="D29" s="222">
        <f>③職員名簿【年間実績】!Z6</f>
        <v>0</v>
      </c>
      <c r="E29" s="616"/>
      <c r="F29" s="224">
        <f>IF(①基本情報【名簿入力前に必須入力】!$S$12=1,D29*①基本情報【名簿入力前に必須入力】!$E$16,'④-2【変動】金額確認用シート'!Q107)</f>
        <v>0</v>
      </c>
      <c r="G29" s="601"/>
      <c r="H29" s="38" t="s">
        <v>91</v>
      </c>
      <c r="I29" s="222">
        <f>③職員名簿【年間実績】!AF6</f>
        <v>0</v>
      </c>
      <c r="J29" s="613"/>
      <c r="K29" s="158">
        <f>IF(①基本情報【名簿入力前に必須入力】!$S$12=1,I29*①基本情報【名簿入力前に必須入力】!$E$16,'④-2【変動】金額確認用シート'!AI107)</f>
        <v>0</v>
      </c>
    </row>
    <row r="30" spans="2:11" ht="25" customHeight="1">
      <c r="B30" s="601"/>
      <c r="C30" s="39" t="s">
        <v>137</v>
      </c>
      <c r="D30" s="222">
        <f>③職員名簿【年間実績】!Z7</f>
        <v>0</v>
      </c>
      <c r="E30" s="616"/>
      <c r="F30" s="224">
        <f>IF(①基本情報【名簿入力前に必須入力】!$S$12=1,D30*①基本情報【名簿入力前に必須入力】!$E$16,'④-2【変動】金額確認用シート'!Q108)</f>
        <v>0</v>
      </c>
      <c r="G30" s="601"/>
      <c r="H30" s="39" t="s">
        <v>137</v>
      </c>
      <c r="I30" s="222">
        <f>③職員名簿【年間実績】!AF7</f>
        <v>0</v>
      </c>
      <c r="J30" s="613"/>
      <c r="K30" s="158">
        <f>IF(①基本情報【名簿入力前に必須入力】!$S$12=1,I30*①基本情報【名簿入力前に必須入力】!$E$16,'④-2【変動】金額確認用シート'!AI108)</f>
        <v>0</v>
      </c>
    </row>
    <row r="31" spans="2:11" ht="25" customHeight="1">
      <c r="B31" s="602"/>
      <c r="C31" s="39" t="s">
        <v>1158</v>
      </c>
      <c r="D31" s="222">
        <f>③職員名簿【年間実績】!Z8</f>
        <v>0</v>
      </c>
      <c r="E31" s="616"/>
      <c r="F31" s="224">
        <f>IF(①基本情報【名簿入力前に必須入力】!$S$12=1,D31*①基本情報【名簿入力前に必須入力】!$E$16,'④-2【変動】金額確認用シート'!Q109)</f>
        <v>0</v>
      </c>
      <c r="G31" s="602"/>
      <c r="H31" s="39" t="s">
        <v>1159</v>
      </c>
      <c r="I31" s="222">
        <f>③職員名簿【年間実績】!AF8</f>
        <v>0</v>
      </c>
      <c r="J31" s="613"/>
      <c r="K31" s="158">
        <f>IF(①基本情報【名簿入力前に必須入力】!$S$12=1,I31*①基本情報【名簿入力前に必須入力】!$E$16,'④-2【変動】金額確認用シート'!AI109)</f>
        <v>0</v>
      </c>
    </row>
    <row r="32" spans="2:11" ht="25" customHeight="1">
      <c r="B32" s="600">
        <v>9</v>
      </c>
      <c r="C32" s="13" t="s">
        <v>60</v>
      </c>
      <c r="D32" s="222">
        <f>③職員名簿【年間実績】!AA4</f>
        <v>0</v>
      </c>
      <c r="E32" s="616"/>
      <c r="F32" s="224">
        <f>IF(①基本情報【名簿入力前に必須入力】!$S$12=1,D32*①基本情報【名簿入力前に必須入力】!$E$16,'④-2【変動】金額確認用シート'!T105)</f>
        <v>0</v>
      </c>
      <c r="G32" s="600">
        <v>3</v>
      </c>
      <c r="H32" s="13" t="s">
        <v>60</v>
      </c>
      <c r="I32" s="222">
        <f>③職員名簿【年間実績】!AG4</f>
        <v>0</v>
      </c>
      <c r="J32" s="613"/>
      <c r="K32" s="158">
        <f>IF(①基本情報【名簿入力前に必須入力】!$S$12=1,I32*①基本情報【名簿入力前に必須入力】!$E$16,'④-2【変動】金額確認用シート'!AL105)</f>
        <v>0</v>
      </c>
    </row>
    <row r="33" spans="2:12" ht="25" customHeight="1">
      <c r="B33" s="601"/>
      <c r="C33" s="37" t="s">
        <v>94</v>
      </c>
      <c r="D33" s="222">
        <f>③職員名簿【年間実績】!AA5</f>
        <v>0</v>
      </c>
      <c r="E33" s="616"/>
      <c r="F33" s="224">
        <f>IF(①基本情報【名簿入力前に必須入力】!$S$12=1,D33*①基本情報【名簿入力前に必須入力】!$E$16,'④-2【変動】金額確認用シート'!T106)</f>
        <v>0</v>
      </c>
      <c r="G33" s="601"/>
      <c r="H33" s="37" t="s">
        <v>94</v>
      </c>
      <c r="I33" s="222">
        <f>③職員名簿【年間実績】!AG5</f>
        <v>0</v>
      </c>
      <c r="J33" s="613"/>
      <c r="K33" s="158">
        <f>IF(①基本情報【名簿入力前に必須入力】!$S$12=1,I33*①基本情報【名簿入力前に必須入力】!$E$16,'④-2【変動】金額確認用シート'!AL106)</f>
        <v>0</v>
      </c>
    </row>
    <row r="34" spans="2:12" ht="25" customHeight="1">
      <c r="B34" s="601"/>
      <c r="C34" s="38" t="s">
        <v>91</v>
      </c>
      <c r="D34" s="222">
        <f>③職員名簿【年間実績】!AA6</f>
        <v>0</v>
      </c>
      <c r="E34" s="616"/>
      <c r="F34" s="224">
        <f>IF(①基本情報【名簿入力前に必須入力】!$S$12=1,D34*①基本情報【名簿入力前に必須入力】!$E$16,'④-2【変動】金額確認用シート'!T107)</f>
        <v>0</v>
      </c>
      <c r="G34" s="601"/>
      <c r="H34" s="38" t="s">
        <v>91</v>
      </c>
      <c r="I34" s="222">
        <f>③職員名簿【年間実績】!AG6</f>
        <v>0</v>
      </c>
      <c r="J34" s="613"/>
      <c r="K34" s="158">
        <f>IF(①基本情報【名簿入力前に必須入力】!$S$12=1,I34*①基本情報【名簿入力前に必須入力】!$E$16,'④-2【変動】金額確認用シート'!AL107)</f>
        <v>0</v>
      </c>
    </row>
    <row r="35" spans="2:12" ht="25" customHeight="1">
      <c r="B35" s="601"/>
      <c r="C35" s="39" t="s">
        <v>137</v>
      </c>
      <c r="D35" s="222">
        <f>③職員名簿【年間実績】!AA7</f>
        <v>0</v>
      </c>
      <c r="E35" s="616"/>
      <c r="F35" s="224">
        <f>IF(①基本情報【名簿入力前に必須入力】!$S$12=1,D35*①基本情報【名簿入力前に必須入力】!$E$16,'④-2【変動】金額確認用シート'!T108)</f>
        <v>0</v>
      </c>
      <c r="G35" s="601"/>
      <c r="H35" s="39" t="s">
        <v>137</v>
      </c>
      <c r="I35" s="222">
        <f>③職員名簿【年間実績】!AG7</f>
        <v>0</v>
      </c>
      <c r="J35" s="613"/>
      <c r="K35" s="158">
        <f>IF(①基本情報【名簿入力前に必須入力】!$S$12=1,I35*①基本情報【名簿入力前に必須入力】!$E$16,'④-2【変動】金額確認用シート'!AL108)</f>
        <v>0</v>
      </c>
    </row>
    <row r="36" spans="2:12" ht="25" customHeight="1" thickBot="1">
      <c r="B36" s="602"/>
      <c r="C36" s="39" t="s">
        <v>1158</v>
      </c>
      <c r="D36" s="223">
        <f>③職員名簿【年間実績】!AA8</f>
        <v>0</v>
      </c>
      <c r="E36" s="617"/>
      <c r="F36" s="224">
        <f>IF(①基本情報【名簿入力前に必須入力】!$S$12=1,D36*①基本情報【名簿入力前に必須入力】!$E$16,'④-2【変動】金額確認用シート'!T109)</f>
        <v>0</v>
      </c>
      <c r="G36" s="603"/>
      <c r="H36" s="39" t="s">
        <v>1159</v>
      </c>
      <c r="I36" s="222">
        <f>③職員名簿【年間実績】!AG8</f>
        <v>0</v>
      </c>
      <c r="J36" s="614"/>
      <c r="K36" s="158">
        <f>IF(①基本情報【名簿入力前に必須入力】!$S$12=1,I36*①基本情報【名簿入力前に必須入力】!$E$16,'④-2【変動】金額確認用シート'!AL109)</f>
        <v>0</v>
      </c>
    </row>
    <row r="37" spans="2:12" ht="25.5" customHeight="1" thickTop="1">
      <c r="B37" s="595"/>
      <c r="C37" s="596"/>
      <c r="D37" s="596"/>
      <c r="E37" s="94"/>
      <c r="F37" s="93"/>
      <c r="G37" s="598" t="s">
        <v>59</v>
      </c>
      <c r="H37" s="599"/>
      <c r="I37" s="14">
        <f>SUM(D7:D36,I7:I36)</f>
        <v>0</v>
      </c>
      <c r="J37" s="40"/>
      <c r="K37" s="95">
        <f>SUM(F7:F36,K7:K36)</f>
        <v>0</v>
      </c>
    </row>
    <row r="38" spans="2:12" ht="23.25" customHeight="1"/>
    <row r="39" spans="2:12" ht="20.25" customHeight="1">
      <c r="B39" s="11"/>
      <c r="C39" s="9"/>
      <c r="D39" s="12"/>
      <c r="E39" s="12"/>
      <c r="F39" s="9"/>
      <c r="G39" s="9"/>
      <c r="H39" s="11"/>
      <c r="I39" s="9"/>
      <c r="J39" s="12"/>
      <c r="K39" s="9"/>
      <c r="L39" s="9"/>
    </row>
    <row r="40" spans="2:12" ht="20.25" customHeight="1">
      <c r="B40" s="9"/>
      <c r="C40" s="9"/>
      <c r="D40" s="9"/>
      <c r="E40" s="9"/>
      <c r="F40" s="9"/>
      <c r="G40" s="9"/>
      <c r="H40" s="9"/>
      <c r="I40" s="9"/>
      <c r="J40" s="9"/>
      <c r="K40" s="9"/>
      <c r="L40" s="9"/>
    </row>
    <row r="41" spans="2:12" ht="12.75" customHeight="1">
      <c r="B41" s="9"/>
      <c r="C41" s="9"/>
      <c r="D41" s="9"/>
      <c r="E41" s="9"/>
      <c r="F41" s="9"/>
      <c r="G41" s="9"/>
      <c r="H41" s="9"/>
      <c r="I41" s="9"/>
      <c r="J41" s="9"/>
      <c r="K41" s="9"/>
      <c r="L41" s="9"/>
    </row>
  </sheetData>
  <sheetProtection algorithmName="SHA-512" hashValue="APvHYmKAxY+9hIXJUrYp2dMmTunVHOBhspG8/AZZC9scN9Seg8f/FKP2sX07yFAjHIvLlZ9dclaZrrLtliQVHQ==" saltValue="yvOnE/Ssw9YuEgi+DPydtA==" spinCount="100000" sheet="1" objects="1" scenarios="1" selectLockedCells="1" selectUnlockedCells="1"/>
  <mergeCells count="27">
    <mergeCell ref="J7:J36"/>
    <mergeCell ref="B32:B36"/>
    <mergeCell ref="G27:G31"/>
    <mergeCell ref="B27:B31"/>
    <mergeCell ref="B22:B26"/>
    <mergeCell ref="G22:G26"/>
    <mergeCell ref="E7:E36"/>
    <mergeCell ref="G17:G21"/>
    <mergeCell ref="B17:B21"/>
    <mergeCell ref="F5:F6"/>
    <mergeCell ref="C5:C6"/>
    <mergeCell ref="B2:F2"/>
    <mergeCell ref="G2:K2"/>
    <mergeCell ref="B5:B6"/>
    <mergeCell ref="E5:E6"/>
    <mergeCell ref="K3:L3"/>
    <mergeCell ref="G5:G6"/>
    <mergeCell ref="H5:H6"/>
    <mergeCell ref="J5:J6"/>
    <mergeCell ref="K5:K6"/>
    <mergeCell ref="B37:D37"/>
    <mergeCell ref="G7:G11"/>
    <mergeCell ref="B7:B11"/>
    <mergeCell ref="G37:H37"/>
    <mergeCell ref="G12:G16"/>
    <mergeCell ref="B12:B16"/>
    <mergeCell ref="G32:G36"/>
  </mergeCells>
  <phoneticPr fontId="1"/>
  <pageMargins left="0.78740157480314965" right="0.35433070866141736" top="0.98425196850393704" bottom="0.98425196850393704" header="0.51181102362204722" footer="0.51181102362204722"/>
  <pageSetup paperSize="9" scale="78" orientation="portrait" blackAndWhite="1" r:id="rId1"/>
  <headerFooter alignWithMargins="0"/>
  <colBreaks count="1" manualBreakCount="1">
    <brk id="6" max="36"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B1:P63"/>
  <sheetViews>
    <sheetView view="pageBreakPreview" zoomScale="75" zoomScaleNormal="100" zoomScaleSheetLayoutView="75" workbookViewId="0">
      <selection activeCell="F8" sqref="F8"/>
    </sheetView>
  </sheetViews>
  <sheetFormatPr defaultColWidth="9" defaultRowHeight="13"/>
  <cols>
    <col min="1" max="1" width="0.7265625" customWidth="1"/>
    <col min="2" max="2" width="4.6328125" style="21" customWidth="1"/>
    <col min="3" max="3" width="12.36328125" style="21" customWidth="1"/>
    <col min="4" max="4" width="5.6328125" style="21" customWidth="1"/>
    <col min="5" max="6" width="12.6328125" customWidth="1"/>
    <col min="7" max="7" width="12.453125" customWidth="1"/>
    <col min="8" max="8" width="12.6328125" customWidth="1"/>
    <col min="9" max="9" width="13.6328125" customWidth="1"/>
    <col min="10" max="10" width="14.81640625" customWidth="1"/>
    <col min="12" max="15" width="10.6328125" customWidth="1"/>
    <col min="16" max="16" width="12.08984375" customWidth="1"/>
  </cols>
  <sheetData>
    <row r="1" spans="2:12" ht="105" customHeight="1"/>
    <row r="2" spans="2:12" ht="35.25" customHeight="1">
      <c r="B2" s="619" t="s">
        <v>124</v>
      </c>
      <c r="C2" s="619"/>
      <c r="D2" s="619"/>
      <c r="E2" s="619"/>
      <c r="F2" s="619"/>
      <c r="G2" s="619"/>
      <c r="H2" s="619"/>
      <c r="I2" s="619"/>
      <c r="J2" s="619"/>
    </row>
    <row r="3" spans="2:12" ht="27" customHeight="1">
      <c r="B3" s="134"/>
      <c r="C3" s="626"/>
      <c r="D3" s="626"/>
      <c r="E3" s="626"/>
      <c r="F3" s="626"/>
      <c r="G3" s="135" t="s">
        <v>1030</v>
      </c>
      <c r="H3" s="625">
        <f>'⑤算出内訳表(1)【自動】'!H3</f>
        <v>0</v>
      </c>
      <c r="I3" s="625"/>
      <c r="J3" s="625"/>
    </row>
    <row r="4" spans="2:12" ht="36.75" customHeight="1">
      <c r="B4" s="134"/>
      <c r="C4" s="626"/>
      <c r="D4" s="626"/>
      <c r="E4" s="626"/>
      <c r="F4" s="626"/>
      <c r="G4" s="134"/>
      <c r="H4" s="134"/>
      <c r="I4" s="134"/>
      <c r="J4" s="134"/>
    </row>
    <row r="5" spans="2:12" ht="27" customHeight="1">
      <c r="B5" s="26"/>
      <c r="C5" s="626"/>
      <c r="D5" s="626"/>
      <c r="E5" s="626"/>
      <c r="F5" s="626"/>
      <c r="G5" s="622" t="s">
        <v>141</v>
      </c>
      <c r="H5" s="622"/>
      <c r="I5" s="618">
        <f>'⑤算出内訳表(1)【自動】'!J7</f>
        <v>0</v>
      </c>
      <c r="J5" s="618"/>
    </row>
    <row r="6" spans="2:12" ht="15" customHeight="1">
      <c r="B6" s="27"/>
      <c r="C6" s="27"/>
      <c r="D6" s="27"/>
      <c r="E6" s="27"/>
      <c r="F6" s="27"/>
      <c r="G6" s="28"/>
      <c r="H6" s="623"/>
      <c r="I6" s="624"/>
      <c r="J6" s="25"/>
    </row>
    <row r="7" spans="2:12" ht="39">
      <c r="B7" s="88"/>
      <c r="C7" s="628" t="s">
        <v>108</v>
      </c>
      <c r="D7" s="629"/>
      <c r="E7" s="89" t="s">
        <v>109</v>
      </c>
      <c r="F7" s="106" t="s">
        <v>110</v>
      </c>
      <c r="G7" s="90" t="s">
        <v>111</v>
      </c>
      <c r="H7" s="90" t="s">
        <v>2332</v>
      </c>
      <c r="I7" s="89" t="s">
        <v>112</v>
      </c>
      <c r="J7" s="90" t="s">
        <v>113</v>
      </c>
    </row>
    <row r="8" spans="2:12" ht="20.149999999999999" customHeight="1">
      <c r="B8" s="630">
        <v>4</v>
      </c>
      <c r="C8" s="45" t="s">
        <v>143</v>
      </c>
      <c r="D8" s="32">
        <f>SUM('⑤算出内訳表(1)【自動】'!D7:D8)</f>
        <v>0</v>
      </c>
      <c r="E8" s="33">
        <f>SUM('⑤算出内訳表(1)【自動】'!F7:F8)</f>
        <v>0</v>
      </c>
      <c r="F8" s="47"/>
      <c r="G8" s="33">
        <f>ROUND(SUM(E8:F8),0)</f>
        <v>0</v>
      </c>
      <c r="H8" s="34">
        <f t="shared" ref="H8:H55" si="0">40000*D8</f>
        <v>0</v>
      </c>
      <c r="I8" s="34">
        <f t="shared" ref="I8:I31" si="1">MIN(G8,H8)</f>
        <v>0</v>
      </c>
      <c r="J8" s="35" t="str">
        <f>IFERROR(F8/E8,"")</f>
        <v/>
      </c>
      <c r="L8" t="str">
        <f>IF(D8&gt;=1,IF(F8&lt;&gt;"","OK","NG"),"OK")</f>
        <v>OK</v>
      </c>
    </row>
    <row r="9" spans="2:12" ht="20.149999999999999" customHeight="1">
      <c r="B9" s="631"/>
      <c r="C9" s="46" t="s">
        <v>56</v>
      </c>
      <c r="D9" s="41">
        <f>'⑤算出内訳表(1)【自動】'!D9</f>
        <v>0</v>
      </c>
      <c r="E9" s="42">
        <f>'⑤算出内訳表(1)【自動】'!F9</f>
        <v>0</v>
      </c>
      <c r="F9" s="48"/>
      <c r="G9" s="42">
        <f t="shared" ref="G9:G55" si="2">ROUND(SUM(E9:F9),0)</f>
        <v>0</v>
      </c>
      <c r="H9" s="43">
        <f t="shared" si="0"/>
        <v>0</v>
      </c>
      <c r="I9" s="43">
        <f t="shared" si="1"/>
        <v>0</v>
      </c>
      <c r="J9" s="44" t="str">
        <f t="shared" ref="J9:J31" si="3">IFERROR(F9/E9,"")</f>
        <v/>
      </c>
      <c r="L9" t="str">
        <f t="shared" ref="L9:L55" si="4">IF(D9&gt;=1,IF(F9&lt;&gt;"","OK","NG"),"OK")</f>
        <v>OK</v>
      </c>
    </row>
    <row r="10" spans="2:12" ht="20.149999999999999" customHeight="1">
      <c r="B10" s="631"/>
      <c r="C10" s="226" t="s">
        <v>136</v>
      </c>
      <c r="D10" s="41">
        <f>'⑤算出内訳表(1)【自動】'!D10</f>
        <v>0</v>
      </c>
      <c r="E10" s="42">
        <f>'⑤算出内訳表(1)【自動】'!F10</f>
        <v>0</v>
      </c>
      <c r="F10" s="48"/>
      <c r="G10" s="42">
        <f t="shared" ref="G10" si="5">ROUND(SUM(E10:F10),0)</f>
        <v>0</v>
      </c>
      <c r="H10" s="43">
        <f t="shared" si="0"/>
        <v>0</v>
      </c>
      <c r="I10" s="43">
        <f t="shared" ref="I10" si="6">MIN(G10,H10)</f>
        <v>0</v>
      </c>
      <c r="J10" s="44" t="str">
        <f t="shared" ref="J10" si="7">IFERROR(F10/E10,"")</f>
        <v/>
      </c>
      <c r="L10" t="str">
        <f t="shared" si="4"/>
        <v>OK</v>
      </c>
    </row>
    <row r="11" spans="2:12" ht="20.149999999999999" customHeight="1">
      <c r="B11" s="632"/>
      <c r="C11" s="225" t="s">
        <v>1159</v>
      </c>
      <c r="D11" s="227">
        <f>'⑤算出内訳表(1)【自動】'!D11</f>
        <v>0</v>
      </c>
      <c r="E11" s="228">
        <f>'⑤算出内訳表(1)【自動】'!F11</f>
        <v>0</v>
      </c>
      <c r="F11" s="229"/>
      <c r="G11" s="228">
        <f t="shared" si="2"/>
        <v>0</v>
      </c>
      <c r="H11" s="230">
        <f t="shared" si="0"/>
        <v>0</v>
      </c>
      <c r="I11" s="230">
        <f t="shared" si="1"/>
        <v>0</v>
      </c>
      <c r="J11" s="231" t="str">
        <f t="shared" si="3"/>
        <v/>
      </c>
      <c r="L11" t="str">
        <f t="shared" si="4"/>
        <v>OK</v>
      </c>
    </row>
    <row r="12" spans="2:12" ht="20.149999999999999" customHeight="1">
      <c r="B12" s="630">
        <v>5</v>
      </c>
      <c r="C12" s="45" t="s">
        <v>143</v>
      </c>
      <c r="D12" s="32">
        <f>SUM('⑤算出内訳表(1)【自動】'!D12:D13)</f>
        <v>0</v>
      </c>
      <c r="E12" s="33">
        <f>SUM('⑤算出内訳表(1)【自動】'!F12:F13)</f>
        <v>0</v>
      </c>
      <c r="F12" s="47"/>
      <c r="G12" s="33">
        <f t="shared" si="2"/>
        <v>0</v>
      </c>
      <c r="H12" s="34">
        <f t="shared" si="0"/>
        <v>0</v>
      </c>
      <c r="I12" s="34">
        <f t="shared" si="1"/>
        <v>0</v>
      </c>
      <c r="J12" s="35" t="str">
        <f t="shared" si="3"/>
        <v/>
      </c>
      <c r="L12" t="str">
        <f t="shared" si="4"/>
        <v>OK</v>
      </c>
    </row>
    <row r="13" spans="2:12" ht="20.149999999999999" customHeight="1">
      <c r="B13" s="631"/>
      <c r="C13" s="46" t="s">
        <v>56</v>
      </c>
      <c r="D13" s="41">
        <f>'⑤算出内訳表(1)【自動】'!D14</f>
        <v>0</v>
      </c>
      <c r="E13" s="42">
        <f>'⑤算出内訳表(1)【自動】'!F14</f>
        <v>0</v>
      </c>
      <c r="F13" s="48"/>
      <c r="G13" s="42">
        <f t="shared" si="2"/>
        <v>0</v>
      </c>
      <c r="H13" s="43">
        <f t="shared" si="0"/>
        <v>0</v>
      </c>
      <c r="I13" s="43">
        <f t="shared" si="1"/>
        <v>0</v>
      </c>
      <c r="J13" s="44" t="str">
        <f t="shared" si="3"/>
        <v/>
      </c>
      <c r="L13" t="str">
        <f t="shared" si="4"/>
        <v>OK</v>
      </c>
    </row>
    <row r="14" spans="2:12" ht="20.149999999999999" customHeight="1">
      <c r="B14" s="631"/>
      <c r="C14" s="226" t="s">
        <v>136</v>
      </c>
      <c r="D14" s="41">
        <f>'⑤算出内訳表(1)【自動】'!D15</f>
        <v>0</v>
      </c>
      <c r="E14" s="42">
        <f>'⑤算出内訳表(1)【自動】'!F15</f>
        <v>0</v>
      </c>
      <c r="F14" s="48"/>
      <c r="G14" s="42">
        <f t="shared" ref="G14" si="8">ROUND(SUM(E14:F14),0)</f>
        <v>0</v>
      </c>
      <c r="H14" s="43">
        <f t="shared" si="0"/>
        <v>0</v>
      </c>
      <c r="I14" s="43">
        <f t="shared" ref="I14" si="9">MIN(G14,H14)</f>
        <v>0</v>
      </c>
      <c r="J14" s="44" t="str">
        <f t="shared" ref="J14" si="10">IFERROR(F14/E14,"")</f>
        <v/>
      </c>
      <c r="L14" t="str">
        <f t="shared" si="4"/>
        <v>OK</v>
      </c>
    </row>
    <row r="15" spans="2:12" ht="20.149999999999999" customHeight="1">
      <c r="B15" s="632"/>
      <c r="C15" s="225" t="s">
        <v>1159</v>
      </c>
      <c r="D15" s="227">
        <f>'⑤算出内訳表(1)【自動】'!D16</f>
        <v>0</v>
      </c>
      <c r="E15" s="228">
        <f>'⑤算出内訳表(1)【自動】'!F16</f>
        <v>0</v>
      </c>
      <c r="F15" s="229"/>
      <c r="G15" s="228">
        <f t="shared" si="2"/>
        <v>0</v>
      </c>
      <c r="H15" s="230">
        <f t="shared" si="0"/>
        <v>0</v>
      </c>
      <c r="I15" s="230">
        <f t="shared" si="1"/>
        <v>0</v>
      </c>
      <c r="J15" s="231" t="str">
        <f t="shared" si="3"/>
        <v/>
      </c>
      <c r="L15" t="str">
        <f t="shared" si="4"/>
        <v>OK</v>
      </c>
    </row>
    <row r="16" spans="2:12" ht="20.149999999999999" customHeight="1">
      <c r="B16" s="630">
        <v>6</v>
      </c>
      <c r="C16" s="45" t="s">
        <v>143</v>
      </c>
      <c r="D16" s="32">
        <f>SUM('⑤算出内訳表(1)【自動】'!D17:D18)</f>
        <v>0</v>
      </c>
      <c r="E16" s="33">
        <f>SUM('⑤算出内訳表(1)【自動】'!F17:F18)</f>
        <v>0</v>
      </c>
      <c r="F16" s="47"/>
      <c r="G16" s="33">
        <f t="shared" si="2"/>
        <v>0</v>
      </c>
      <c r="H16" s="34">
        <f t="shared" si="0"/>
        <v>0</v>
      </c>
      <c r="I16" s="34">
        <f t="shared" si="1"/>
        <v>0</v>
      </c>
      <c r="J16" s="35" t="str">
        <f t="shared" si="3"/>
        <v/>
      </c>
      <c r="L16" t="str">
        <f t="shared" si="4"/>
        <v>OK</v>
      </c>
    </row>
    <row r="17" spans="2:15" ht="20.149999999999999" customHeight="1">
      <c r="B17" s="631"/>
      <c r="C17" s="46" t="s">
        <v>56</v>
      </c>
      <c r="D17" s="41">
        <f>'⑤算出内訳表(1)【自動】'!D19</f>
        <v>0</v>
      </c>
      <c r="E17" s="42">
        <f>'⑤算出内訳表(1)【自動】'!F19</f>
        <v>0</v>
      </c>
      <c r="F17" s="48"/>
      <c r="G17" s="42">
        <f t="shared" si="2"/>
        <v>0</v>
      </c>
      <c r="H17" s="43">
        <f t="shared" si="0"/>
        <v>0</v>
      </c>
      <c r="I17" s="43">
        <f t="shared" si="1"/>
        <v>0</v>
      </c>
      <c r="J17" s="44" t="str">
        <f t="shared" si="3"/>
        <v/>
      </c>
      <c r="L17" t="str">
        <f t="shared" si="4"/>
        <v>OK</v>
      </c>
    </row>
    <row r="18" spans="2:15" ht="20.149999999999999" customHeight="1">
      <c r="B18" s="631"/>
      <c r="C18" s="226" t="s">
        <v>136</v>
      </c>
      <c r="D18" s="41">
        <f>'⑤算出内訳表(1)【自動】'!D20</f>
        <v>0</v>
      </c>
      <c r="E18" s="42">
        <f>'⑤算出内訳表(1)【自動】'!F20</f>
        <v>0</v>
      </c>
      <c r="F18" s="48"/>
      <c r="G18" s="42">
        <f t="shared" ref="G18" si="11">ROUND(SUM(E18:F18),0)</f>
        <v>0</v>
      </c>
      <c r="H18" s="43">
        <f t="shared" si="0"/>
        <v>0</v>
      </c>
      <c r="I18" s="43">
        <f t="shared" ref="I18" si="12">MIN(G18,H18)</f>
        <v>0</v>
      </c>
      <c r="J18" s="44" t="str">
        <f t="shared" ref="J18" si="13">IFERROR(F18/E18,"")</f>
        <v/>
      </c>
      <c r="L18" t="str">
        <f t="shared" si="4"/>
        <v>OK</v>
      </c>
    </row>
    <row r="19" spans="2:15" ht="20.149999999999999" customHeight="1">
      <c r="B19" s="632"/>
      <c r="C19" s="225" t="s">
        <v>1159</v>
      </c>
      <c r="D19" s="227">
        <f>'⑤算出内訳表(1)【自動】'!D21</f>
        <v>0</v>
      </c>
      <c r="E19" s="228">
        <f>'⑤算出内訳表(1)【自動】'!F21</f>
        <v>0</v>
      </c>
      <c r="F19" s="229"/>
      <c r="G19" s="228">
        <f t="shared" si="2"/>
        <v>0</v>
      </c>
      <c r="H19" s="230">
        <f t="shared" si="0"/>
        <v>0</v>
      </c>
      <c r="I19" s="230">
        <f t="shared" si="1"/>
        <v>0</v>
      </c>
      <c r="J19" s="231" t="str">
        <f t="shared" si="3"/>
        <v/>
      </c>
      <c r="L19" t="str">
        <f t="shared" si="4"/>
        <v>OK</v>
      </c>
    </row>
    <row r="20" spans="2:15" ht="20.149999999999999" customHeight="1">
      <c r="B20" s="630">
        <v>7</v>
      </c>
      <c r="C20" s="45" t="s">
        <v>143</v>
      </c>
      <c r="D20" s="32">
        <f>SUM('⑤算出内訳表(1)【自動】'!D22:D23)</f>
        <v>0</v>
      </c>
      <c r="E20" s="33">
        <f>SUM('⑤算出内訳表(1)【自動】'!F22:F23)</f>
        <v>0</v>
      </c>
      <c r="F20" s="47"/>
      <c r="G20" s="33">
        <f t="shared" si="2"/>
        <v>0</v>
      </c>
      <c r="H20" s="34">
        <f t="shared" si="0"/>
        <v>0</v>
      </c>
      <c r="I20" s="34">
        <f t="shared" si="1"/>
        <v>0</v>
      </c>
      <c r="J20" s="35" t="str">
        <f t="shared" si="3"/>
        <v/>
      </c>
      <c r="L20" t="str">
        <f t="shared" si="4"/>
        <v>OK</v>
      </c>
    </row>
    <row r="21" spans="2:15" ht="20.149999999999999" customHeight="1">
      <c r="B21" s="631"/>
      <c r="C21" s="46" t="s">
        <v>56</v>
      </c>
      <c r="D21" s="41">
        <f>'⑤算出内訳表(1)【自動】'!D24</f>
        <v>0</v>
      </c>
      <c r="E21" s="42">
        <f>'⑤算出内訳表(1)【自動】'!F24</f>
        <v>0</v>
      </c>
      <c r="F21" s="48"/>
      <c r="G21" s="42">
        <f t="shared" si="2"/>
        <v>0</v>
      </c>
      <c r="H21" s="43">
        <f t="shared" si="0"/>
        <v>0</v>
      </c>
      <c r="I21" s="43">
        <f t="shared" si="1"/>
        <v>0</v>
      </c>
      <c r="J21" s="44" t="str">
        <f t="shared" si="3"/>
        <v/>
      </c>
      <c r="L21" t="str">
        <f t="shared" si="4"/>
        <v>OK</v>
      </c>
    </row>
    <row r="22" spans="2:15" ht="20.149999999999999" customHeight="1">
      <c r="B22" s="631"/>
      <c r="C22" s="226" t="s">
        <v>136</v>
      </c>
      <c r="D22" s="41">
        <f>'⑤算出内訳表(1)【自動】'!D25</f>
        <v>0</v>
      </c>
      <c r="E22" s="42">
        <f>'⑤算出内訳表(1)【自動】'!F25</f>
        <v>0</v>
      </c>
      <c r="F22" s="48"/>
      <c r="G22" s="42">
        <f t="shared" ref="G22" si="14">ROUND(SUM(E22:F22),0)</f>
        <v>0</v>
      </c>
      <c r="H22" s="43">
        <f t="shared" si="0"/>
        <v>0</v>
      </c>
      <c r="I22" s="43">
        <f t="shared" ref="I22" si="15">MIN(G22,H22)</f>
        <v>0</v>
      </c>
      <c r="J22" s="44" t="str">
        <f t="shared" ref="J22" si="16">IFERROR(F22/E22,"")</f>
        <v/>
      </c>
      <c r="L22" t="str">
        <f t="shared" si="4"/>
        <v>OK</v>
      </c>
    </row>
    <row r="23" spans="2:15" ht="20.149999999999999" customHeight="1">
      <c r="B23" s="632"/>
      <c r="C23" s="225" t="s">
        <v>1159</v>
      </c>
      <c r="D23" s="227">
        <f>'⑤算出内訳表(1)【自動】'!D26</f>
        <v>0</v>
      </c>
      <c r="E23" s="228">
        <f>'⑤算出内訳表(1)【自動】'!F26</f>
        <v>0</v>
      </c>
      <c r="F23" s="229"/>
      <c r="G23" s="228">
        <f t="shared" si="2"/>
        <v>0</v>
      </c>
      <c r="H23" s="230">
        <f t="shared" si="0"/>
        <v>0</v>
      </c>
      <c r="I23" s="230">
        <f t="shared" si="1"/>
        <v>0</v>
      </c>
      <c r="J23" s="231" t="str">
        <f t="shared" si="3"/>
        <v/>
      </c>
      <c r="L23" t="str">
        <f t="shared" si="4"/>
        <v>OK</v>
      </c>
    </row>
    <row r="24" spans="2:15" ht="20.149999999999999" customHeight="1">
      <c r="B24" s="630">
        <v>8</v>
      </c>
      <c r="C24" s="45" t="s">
        <v>143</v>
      </c>
      <c r="D24" s="32">
        <f>SUM('⑤算出内訳表(1)【自動】'!D27:D28)</f>
        <v>0</v>
      </c>
      <c r="E24" s="33">
        <f>SUM('⑤算出内訳表(1)【自動】'!F27:F28)</f>
        <v>0</v>
      </c>
      <c r="F24" s="47"/>
      <c r="G24" s="33">
        <f t="shared" si="2"/>
        <v>0</v>
      </c>
      <c r="H24" s="34">
        <f t="shared" si="0"/>
        <v>0</v>
      </c>
      <c r="I24" s="34">
        <f t="shared" si="1"/>
        <v>0</v>
      </c>
      <c r="J24" s="35" t="str">
        <f t="shared" si="3"/>
        <v/>
      </c>
      <c r="L24" t="str">
        <f t="shared" si="4"/>
        <v>OK</v>
      </c>
    </row>
    <row r="25" spans="2:15" ht="20.149999999999999" customHeight="1">
      <c r="B25" s="631"/>
      <c r="C25" s="46" t="s">
        <v>56</v>
      </c>
      <c r="D25" s="41">
        <f>'⑤算出内訳表(1)【自動】'!D29</f>
        <v>0</v>
      </c>
      <c r="E25" s="42">
        <f>'⑤算出内訳表(1)【自動】'!F29</f>
        <v>0</v>
      </c>
      <c r="F25" s="48"/>
      <c r="G25" s="42">
        <f t="shared" si="2"/>
        <v>0</v>
      </c>
      <c r="H25" s="43">
        <f t="shared" si="0"/>
        <v>0</v>
      </c>
      <c r="I25" s="43">
        <f t="shared" si="1"/>
        <v>0</v>
      </c>
      <c r="J25" s="44" t="str">
        <f t="shared" si="3"/>
        <v/>
      </c>
      <c r="L25" t="str">
        <f t="shared" si="4"/>
        <v>OK</v>
      </c>
    </row>
    <row r="26" spans="2:15" ht="20.149999999999999" customHeight="1">
      <c r="B26" s="631"/>
      <c r="C26" s="226" t="s">
        <v>136</v>
      </c>
      <c r="D26" s="41">
        <f>'⑤算出内訳表(1)【自動】'!D30</f>
        <v>0</v>
      </c>
      <c r="E26" s="42">
        <f>'⑤算出内訳表(1)【自動】'!F30</f>
        <v>0</v>
      </c>
      <c r="F26" s="48"/>
      <c r="G26" s="42">
        <f t="shared" ref="G26" si="17">ROUND(SUM(E26:F26),0)</f>
        <v>0</v>
      </c>
      <c r="H26" s="43">
        <f t="shared" si="0"/>
        <v>0</v>
      </c>
      <c r="I26" s="43">
        <f t="shared" ref="I26" si="18">MIN(G26,H26)</f>
        <v>0</v>
      </c>
      <c r="J26" s="44" t="str">
        <f t="shared" ref="J26" si="19">IFERROR(F26/E26,"")</f>
        <v/>
      </c>
      <c r="L26" t="str">
        <f t="shared" si="4"/>
        <v>OK</v>
      </c>
    </row>
    <row r="27" spans="2:15" ht="20.149999999999999" customHeight="1">
      <c r="B27" s="632"/>
      <c r="C27" s="225" t="s">
        <v>1159</v>
      </c>
      <c r="D27" s="227">
        <f>'⑤算出内訳表(1)【自動】'!D31</f>
        <v>0</v>
      </c>
      <c r="E27" s="228">
        <f>'⑤算出内訳表(1)【自動】'!F31</f>
        <v>0</v>
      </c>
      <c r="F27" s="232"/>
      <c r="G27" s="228">
        <f t="shared" si="2"/>
        <v>0</v>
      </c>
      <c r="H27" s="230">
        <f t="shared" si="0"/>
        <v>0</v>
      </c>
      <c r="I27" s="230">
        <f t="shared" si="1"/>
        <v>0</v>
      </c>
      <c r="J27" s="231" t="str">
        <f t="shared" si="3"/>
        <v/>
      </c>
      <c r="L27" t="str">
        <f t="shared" si="4"/>
        <v>OK</v>
      </c>
    </row>
    <row r="28" spans="2:15" ht="20.149999999999999" customHeight="1">
      <c r="B28" s="630">
        <v>9</v>
      </c>
      <c r="C28" s="45" t="s">
        <v>143</v>
      </c>
      <c r="D28" s="32">
        <f>SUM('⑤算出内訳表(1)【自動】'!D32:D33)</f>
        <v>0</v>
      </c>
      <c r="E28" s="33">
        <f>SUM('⑤算出内訳表(1)【自動】'!F32:F33)</f>
        <v>0</v>
      </c>
      <c r="F28" s="47"/>
      <c r="G28" s="33">
        <f t="shared" si="2"/>
        <v>0</v>
      </c>
      <c r="H28" s="34">
        <f t="shared" si="0"/>
        <v>0</v>
      </c>
      <c r="I28" s="34">
        <f t="shared" si="1"/>
        <v>0</v>
      </c>
      <c r="J28" s="35" t="str">
        <f t="shared" si="3"/>
        <v/>
      </c>
      <c r="L28" t="str">
        <f t="shared" si="4"/>
        <v>OK</v>
      </c>
    </row>
    <row r="29" spans="2:15" ht="20.149999999999999" customHeight="1">
      <c r="B29" s="631"/>
      <c r="C29" s="46" t="s">
        <v>56</v>
      </c>
      <c r="D29" s="41">
        <f>'⑤算出内訳表(1)【自動】'!D34</f>
        <v>0</v>
      </c>
      <c r="E29" s="42">
        <f>'⑤算出内訳表(1)【自動】'!F34</f>
        <v>0</v>
      </c>
      <c r="F29" s="48"/>
      <c r="G29" s="42">
        <f t="shared" si="2"/>
        <v>0</v>
      </c>
      <c r="H29" s="43">
        <f t="shared" si="0"/>
        <v>0</v>
      </c>
      <c r="I29" s="43">
        <f t="shared" si="1"/>
        <v>0</v>
      </c>
      <c r="J29" s="44" t="str">
        <f t="shared" si="3"/>
        <v/>
      </c>
      <c r="L29" t="str">
        <f t="shared" si="4"/>
        <v>OK</v>
      </c>
    </row>
    <row r="30" spans="2:15" ht="20.149999999999999" customHeight="1">
      <c r="B30" s="631"/>
      <c r="C30" s="226" t="s">
        <v>136</v>
      </c>
      <c r="D30" s="41">
        <f>'⑤算出内訳表(1)【自動】'!D35</f>
        <v>0</v>
      </c>
      <c r="E30" s="42">
        <f>'⑤算出内訳表(1)【自動】'!F35</f>
        <v>0</v>
      </c>
      <c r="F30" s="48"/>
      <c r="G30" s="42">
        <f t="shared" ref="G30" si="20">ROUND(SUM(E30:F30),0)</f>
        <v>0</v>
      </c>
      <c r="H30" s="43">
        <f t="shared" si="0"/>
        <v>0</v>
      </c>
      <c r="I30" s="43">
        <f t="shared" ref="I30" si="21">MIN(G30,H30)</f>
        <v>0</v>
      </c>
      <c r="J30" s="44" t="str">
        <f t="shared" ref="J30" si="22">IFERROR(F30/E30,"")</f>
        <v/>
      </c>
      <c r="L30" t="str">
        <f t="shared" si="4"/>
        <v>OK</v>
      </c>
    </row>
    <row r="31" spans="2:15" ht="20.149999999999999" customHeight="1">
      <c r="B31" s="632"/>
      <c r="C31" s="225" t="s">
        <v>1159</v>
      </c>
      <c r="D31" s="227">
        <f>'⑤算出内訳表(1)【自動】'!D36</f>
        <v>0</v>
      </c>
      <c r="E31" s="233">
        <f>'⑤算出内訳表(1)【自動】'!F36</f>
        <v>0</v>
      </c>
      <c r="F31" s="232"/>
      <c r="G31" s="233">
        <f t="shared" si="2"/>
        <v>0</v>
      </c>
      <c r="H31" s="234">
        <f t="shared" si="0"/>
        <v>0</v>
      </c>
      <c r="I31" s="234">
        <f t="shared" si="1"/>
        <v>0</v>
      </c>
      <c r="J31" s="235" t="str">
        <f t="shared" si="3"/>
        <v/>
      </c>
      <c r="L31" t="str">
        <f t="shared" si="4"/>
        <v>OK</v>
      </c>
    </row>
    <row r="32" spans="2:15" ht="20.149999999999999" customHeight="1">
      <c r="B32" s="630">
        <v>10</v>
      </c>
      <c r="C32" s="45" t="s">
        <v>143</v>
      </c>
      <c r="D32" s="238">
        <f>SUM('⑤算出内訳表(1)【自動】'!I7:I8)</f>
        <v>0</v>
      </c>
      <c r="E32" s="33">
        <f>SUM('⑤算出内訳表(1)【自動】'!K7:K8)</f>
        <v>0</v>
      </c>
      <c r="F32" s="47"/>
      <c r="G32" s="33">
        <f t="shared" si="2"/>
        <v>0</v>
      </c>
      <c r="H32" s="34">
        <f t="shared" si="0"/>
        <v>0</v>
      </c>
      <c r="I32" s="34">
        <f>MIN(G32,H32)</f>
        <v>0</v>
      </c>
      <c r="J32" s="35" t="str">
        <f>IFERROR(F32/E32,"")</f>
        <v/>
      </c>
      <c r="L32" t="str">
        <f t="shared" si="4"/>
        <v>OK</v>
      </c>
      <c r="M32" s="7"/>
      <c r="N32" s="620"/>
      <c r="O32" s="621"/>
    </row>
    <row r="33" spans="2:16" ht="20.149999999999999" customHeight="1">
      <c r="B33" s="631"/>
      <c r="C33" s="46" t="s">
        <v>56</v>
      </c>
      <c r="D33" s="237">
        <f>'⑤算出内訳表(1)【自動】'!I9</f>
        <v>0</v>
      </c>
      <c r="E33" s="42">
        <f>'⑤算出内訳表(1)【自動】'!K9</f>
        <v>0</v>
      </c>
      <c r="F33" s="48"/>
      <c r="G33" s="42">
        <f t="shared" si="2"/>
        <v>0</v>
      </c>
      <c r="H33" s="43">
        <f t="shared" si="0"/>
        <v>0</v>
      </c>
      <c r="I33" s="43">
        <f>MIN(G33,H33)</f>
        <v>0</v>
      </c>
      <c r="J33" s="44" t="str">
        <f t="shared" ref="J33:J56" si="23">IFERROR(F33/E33,"")</f>
        <v/>
      </c>
      <c r="L33" t="str">
        <f t="shared" si="4"/>
        <v>OK</v>
      </c>
    </row>
    <row r="34" spans="2:16" ht="20.149999999999999" customHeight="1">
      <c r="B34" s="631"/>
      <c r="C34" s="226" t="s">
        <v>136</v>
      </c>
      <c r="D34" s="41">
        <f>'⑤算出内訳表(1)【自動】'!I10</f>
        <v>0</v>
      </c>
      <c r="E34" s="42">
        <f>'⑤算出内訳表(1)【自動】'!K10</f>
        <v>0</v>
      </c>
      <c r="F34" s="48"/>
      <c r="G34" s="42">
        <f t="shared" ref="G34" si="24">ROUND(SUM(E34:F34),0)</f>
        <v>0</v>
      </c>
      <c r="H34" s="43">
        <f t="shared" si="0"/>
        <v>0</v>
      </c>
      <c r="I34" s="43">
        <f t="shared" ref="I34" si="25">MIN(G34,H34)</f>
        <v>0</v>
      </c>
      <c r="J34" s="44" t="str">
        <f t="shared" ref="J34" si="26">IFERROR(F34/E34,"")</f>
        <v/>
      </c>
      <c r="L34" t="str">
        <f t="shared" si="4"/>
        <v>OK</v>
      </c>
    </row>
    <row r="35" spans="2:16" ht="20.149999999999999" customHeight="1">
      <c r="B35" s="632"/>
      <c r="C35" s="225" t="s">
        <v>1159</v>
      </c>
      <c r="D35" s="227">
        <f>'⑤算出内訳表(1)【自動】'!I11</f>
        <v>0</v>
      </c>
      <c r="E35" s="228">
        <f>'⑤算出内訳表(1)【自動】'!K11</f>
        <v>0</v>
      </c>
      <c r="F35" s="229"/>
      <c r="G35" s="228">
        <f t="shared" si="2"/>
        <v>0</v>
      </c>
      <c r="H35" s="230">
        <f t="shared" si="0"/>
        <v>0</v>
      </c>
      <c r="I35" s="230">
        <f t="shared" ref="I35:I52" si="27">MIN(G35,H35)</f>
        <v>0</v>
      </c>
      <c r="J35" s="231" t="str">
        <f t="shared" si="23"/>
        <v/>
      </c>
      <c r="L35" t="str">
        <f t="shared" si="4"/>
        <v>OK</v>
      </c>
    </row>
    <row r="36" spans="2:16" ht="20.149999999999999" customHeight="1">
      <c r="B36" s="630">
        <v>11</v>
      </c>
      <c r="C36" s="45" t="s">
        <v>143</v>
      </c>
      <c r="D36" s="32">
        <f>SUM('⑤算出内訳表(1)【自動】'!I12:I13)</f>
        <v>0</v>
      </c>
      <c r="E36" s="33">
        <f>SUM('⑤算出内訳表(1)【自動】'!K12:K13)</f>
        <v>0</v>
      </c>
      <c r="F36" s="47"/>
      <c r="G36" s="33">
        <f t="shared" si="2"/>
        <v>0</v>
      </c>
      <c r="H36" s="34">
        <f t="shared" si="0"/>
        <v>0</v>
      </c>
      <c r="I36" s="34">
        <f t="shared" si="27"/>
        <v>0</v>
      </c>
      <c r="J36" s="35" t="str">
        <f t="shared" si="23"/>
        <v/>
      </c>
      <c r="L36" t="str">
        <f t="shared" si="4"/>
        <v>OK</v>
      </c>
    </row>
    <row r="37" spans="2:16" ht="20.149999999999999" customHeight="1">
      <c r="B37" s="631"/>
      <c r="C37" s="46" t="s">
        <v>56</v>
      </c>
      <c r="D37" s="41">
        <f>'⑤算出内訳表(1)【自動】'!I14</f>
        <v>0</v>
      </c>
      <c r="E37" s="42">
        <f>'⑤算出内訳表(1)【自動】'!K14</f>
        <v>0</v>
      </c>
      <c r="F37" s="48"/>
      <c r="G37" s="42">
        <f t="shared" si="2"/>
        <v>0</v>
      </c>
      <c r="H37" s="43">
        <f t="shared" si="0"/>
        <v>0</v>
      </c>
      <c r="I37" s="43">
        <f>MIN(G37,H37)</f>
        <v>0</v>
      </c>
      <c r="J37" s="44" t="str">
        <f t="shared" si="23"/>
        <v/>
      </c>
      <c r="L37" t="str">
        <f t="shared" si="4"/>
        <v>OK</v>
      </c>
    </row>
    <row r="38" spans="2:16" ht="20.149999999999999" customHeight="1">
      <c r="B38" s="631"/>
      <c r="C38" s="226" t="s">
        <v>136</v>
      </c>
      <c r="D38" s="41">
        <f>'⑤算出内訳表(1)【自動】'!I15</f>
        <v>0</v>
      </c>
      <c r="E38" s="42">
        <f>'⑤算出内訳表(1)【自動】'!K15</f>
        <v>0</v>
      </c>
      <c r="F38" s="48"/>
      <c r="G38" s="42">
        <f t="shared" ref="G38" si="28">ROUND(SUM(E38:F38),0)</f>
        <v>0</v>
      </c>
      <c r="H38" s="43">
        <f t="shared" si="0"/>
        <v>0</v>
      </c>
      <c r="I38" s="43">
        <f t="shared" ref="I38" si="29">MIN(G38,H38)</f>
        <v>0</v>
      </c>
      <c r="J38" s="44" t="str">
        <f t="shared" ref="J38" si="30">IFERROR(F38/E38,"")</f>
        <v/>
      </c>
      <c r="L38" t="str">
        <f t="shared" si="4"/>
        <v>OK</v>
      </c>
    </row>
    <row r="39" spans="2:16" ht="20.149999999999999" customHeight="1">
      <c r="B39" s="632"/>
      <c r="C39" s="225" t="s">
        <v>1159</v>
      </c>
      <c r="D39" s="227">
        <f>'⑤算出内訳表(1)【自動】'!I16</f>
        <v>0</v>
      </c>
      <c r="E39" s="228">
        <f>'⑤算出内訳表(1)【自動】'!K16</f>
        <v>0</v>
      </c>
      <c r="F39" s="229"/>
      <c r="G39" s="228">
        <f t="shared" si="2"/>
        <v>0</v>
      </c>
      <c r="H39" s="230">
        <f t="shared" si="0"/>
        <v>0</v>
      </c>
      <c r="I39" s="230">
        <f t="shared" si="27"/>
        <v>0</v>
      </c>
      <c r="J39" s="231" t="str">
        <f t="shared" si="23"/>
        <v/>
      </c>
      <c r="L39" t="str">
        <f t="shared" si="4"/>
        <v>OK</v>
      </c>
    </row>
    <row r="40" spans="2:16" ht="20.149999999999999" customHeight="1">
      <c r="B40" s="630">
        <v>12</v>
      </c>
      <c r="C40" s="45" t="s">
        <v>143</v>
      </c>
      <c r="D40" s="32">
        <f>SUM('⑤算出内訳表(1)【自動】'!I17:I18)</f>
        <v>0</v>
      </c>
      <c r="E40" s="33">
        <f>SUM('⑤算出内訳表(1)【自動】'!K17:K18)</f>
        <v>0</v>
      </c>
      <c r="F40" s="47"/>
      <c r="G40" s="33">
        <f t="shared" si="2"/>
        <v>0</v>
      </c>
      <c r="H40" s="34">
        <f t="shared" si="0"/>
        <v>0</v>
      </c>
      <c r="I40" s="34">
        <f t="shared" si="27"/>
        <v>0</v>
      </c>
      <c r="J40" s="35" t="str">
        <f t="shared" si="23"/>
        <v/>
      </c>
      <c r="L40" t="str">
        <f t="shared" si="4"/>
        <v>OK</v>
      </c>
    </row>
    <row r="41" spans="2:16" ht="20.149999999999999" customHeight="1">
      <c r="B41" s="631"/>
      <c r="C41" s="46" t="s">
        <v>56</v>
      </c>
      <c r="D41" s="41">
        <f>'⑤算出内訳表(1)【自動】'!I19</f>
        <v>0</v>
      </c>
      <c r="E41" s="42">
        <f>'⑤算出内訳表(1)【自動】'!K19</f>
        <v>0</v>
      </c>
      <c r="F41" s="48"/>
      <c r="G41" s="42">
        <f t="shared" si="2"/>
        <v>0</v>
      </c>
      <c r="H41" s="43">
        <f t="shared" si="0"/>
        <v>0</v>
      </c>
      <c r="I41" s="43">
        <f>MIN(G41,H41)</f>
        <v>0</v>
      </c>
      <c r="J41" s="44" t="str">
        <f t="shared" si="23"/>
        <v/>
      </c>
      <c r="L41" t="str">
        <f t="shared" si="4"/>
        <v>OK</v>
      </c>
    </row>
    <row r="42" spans="2:16" ht="20.149999999999999" customHeight="1">
      <c r="B42" s="631"/>
      <c r="C42" s="226" t="s">
        <v>136</v>
      </c>
      <c r="D42" s="41">
        <f>'⑤算出内訳表(1)【自動】'!I20</f>
        <v>0</v>
      </c>
      <c r="E42" s="42">
        <f>'⑤算出内訳表(1)【自動】'!K20</f>
        <v>0</v>
      </c>
      <c r="F42" s="48"/>
      <c r="G42" s="42">
        <f t="shared" ref="G42" si="31">ROUND(SUM(E42:F42),0)</f>
        <v>0</v>
      </c>
      <c r="H42" s="43">
        <f t="shared" si="0"/>
        <v>0</v>
      </c>
      <c r="I42" s="43">
        <f t="shared" ref="I42" si="32">MIN(G42,H42)</f>
        <v>0</v>
      </c>
      <c r="J42" s="44" t="str">
        <f t="shared" ref="J42" si="33">IFERROR(F42/E42,"")</f>
        <v/>
      </c>
      <c r="L42" t="str">
        <f t="shared" si="4"/>
        <v>OK</v>
      </c>
    </row>
    <row r="43" spans="2:16" ht="20.149999999999999" customHeight="1">
      <c r="B43" s="632"/>
      <c r="C43" s="225" t="s">
        <v>1159</v>
      </c>
      <c r="D43" s="227">
        <f>'⑤算出内訳表(1)【自動】'!I21</f>
        <v>0</v>
      </c>
      <c r="E43" s="228">
        <f>'⑤算出内訳表(1)【自動】'!K21</f>
        <v>0</v>
      </c>
      <c r="F43" s="229"/>
      <c r="G43" s="228">
        <f t="shared" si="2"/>
        <v>0</v>
      </c>
      <c r="H43" s="230">
        <f t="shared" si="0"/>
        <v>0</v>
      </c>
      <c r="I43" s="230">
        <f t="shared" si="27"/>
        <v>0</v>
      </c>
      <c r="J43" s="231" t="str">
        <f t="shared" si="23"/>
        <v/>
      </c>
      <c r="L43" t="str">
        <f t="shared" si="4"/>
        <v>OK</v>
      </c>
    </row>
    <row r="44" spans="2:16" ht="20.149999999999999" customHeight="1">
      <c r="B44" s="630">
        <v>1</v>
      </c>
      <c r="C44" s="45" t="s">
        <v>143</v>
      </c>
      <c r="D44" s="32">
        <f>SUM('⑤算出内訳表(1)【自動】'!I22:I23)</f>
        <v>0</v>
      </c>
      <c r="E44" s="33">
        <f>SUM('⑤算出内訳表(1)【自動】'!K22:K23)</f>
        <v>0</v>
      </c>
      <c r="F44" s="47"/>
      <c r="G44" s="33">
        <f t="shared" si="2"/>
        <v>0</v>
      </c>
      <c r="H44" s="34">
        <f t="shared" si="0"/>
        <v>0</v>
      </c>
      <c r="I44" s="34">
        <f t="shared" si="27"/>
        <v>0</v>
      </c>
      <c r="J44" s="35" t="str">
        <f t="shared" si="23"/>
        <v/>
      </c>
      <c r="L44" t="str">
        <f t="shared" si="4"/>
        <v>OK</v>
      </c>
      <c r="M44" s="105"/>
      <c r="N44" s="105"/>
      <c r="O44" s="105"/>
      <c r="P44" s="105"/>
    </row>
    <row r="45" spans="2:16" ht="20.149999999999999" customHeight="1">
      <c r="B45" s="631"/>
      <c r="C45" s="46" t="s">
        <v>56</v>
      </c>
      <c r="D45" s="41">
        <f>'⑤算出内訳表(1)【自動】'!I24</f>
        <v>0</v>
      </c>
      <c r="E45" s="42">
        <f>'⑤算出内訳表(1)【自動】'!K24</f>
        <v>0</v>
      </c>
      <c r="F45" s="48"/>
      <c r="G45" s="42">
        <f t="shared" si="2"/>
        <v>0</v>
      </c>
      <c r="H45" s="43">
        <f t="shared" si="0"/>
        <v>0</v>
      </c>
      <c r="I45" s="43">
        <f>MIN(G45,H45)</f>
        <v>0</v>
      </c>
      <c r="J45" s="44" t="str">
        <f t="shared" si="23"/>
        <v/>
      </c>
      <c r="L45" t="str">
        <f t="shared" si="4"/>
        <v>OK</v>
      </c>
    </row>
    <row r="46" spans="2:16" ht="20.149999999999999" customHeight="1">
      <c r="B46" s="631"/>
      <c r="C46" s="226" t="s">
        <v>136</v>
      </c>
      <c r="D46" s="41">
        <f>'⑤算出内訳表(1)【自動】'!I25</f>
        <v>0</v>
      </c>
      <c r="E46" s="42">
        <f>'⑤算出内訳表(1)【自動】'!K25</f>
        <v>0</v>
      </c>
      <c r="F46" s="48"/>
      <c r="G46" s="42">
        <f t="shared" ref="G46" si="34">ROUND(SUM(E46:F46),0)</f>
        <v>0</v>
      </c>
      <c r="H46" s="43">
        <f t="shared" si="0"/>
        <v>0</v>
      </c>
      <c r="I46" s="43">
        <f t="shared" ref="I46" si="35">MIN(G46,H46)</f>
        <v>0</v>
      </c>
      <c r="J46" s="44" t="str">
        <f t="shared" ref="J46" si="36">IFERROR(F46/E46,"")</f>
        <v/>
      </c>
      <c r="L46" t="str">
        <f t="shared" si="4"/>
        <v>OK</v>
      </c>
    </row>
    <row r="47" spans="2:16" ht="20.149999999999999" customHeight="1">
      <c r="B47" s="632"/>
      <c r="C47" s="225" t="s">
        <v>1159</v>
      </c>
      <c r="D47" s="227">
        <f>'⑤算出内訳表(1)【自動】'!I26</f>
        <v>0</v>
      </c>
      <c r="E47" s="228">
        <f>'⑤算出内訳表(1)【自動】'!K26</f>
        <v>0</v>
      </c>
      <c r="F47" s="229"/>
      <c r="G47" s="228">
        <f t="shared" si="2"/>
        <v>0</v>
      </c>
      <c r="H47" s="230">
        <f t="shared" si="0"/>
        <v>0</v>
      </c>
      <c r="I47" s="230">
        <f t="shared" si="27"/>
        <v>0</v>
      </c>
      <c r="J47" s="231" t="str">
        <f t="shared" si="23"/>
        <v/>
      </c>
      <c r="L47" t="str">
        <f t="shared" si="4"/>
        <v>OK</v>
      </c>
    </row>
    <row r="48" spans="2:16" ht="20.149999999999999" customHeight="1">
      <c r="B48" s="630">
        <v>2</v>
      </c>
      <c r="C48" s="45" t="s">
        <v>143</v>
      </c>
      <c r="D48" s="32">
        <f>SUM('⑤算出内訳表(1)【自動】'!I27:I28)</f>
        <v>0</v>
      </c>
      <c r="E48" s="33">
        <f>SUM('⑤算出内訳表(1)【自動】'!K27:K28)</f>
        <v>0</v>
      </c>
      <c r="F48" s="47"/>
      <c r="G48" s="33">
        <f t="shared" si="2"/>
        <v>0</v>
      </c>
      <c r="H48" s="34">
        <f t="shared" si="0"/>
        <v>0</v>
      </c>
      <c r="I48" s="34">
        <f t="shared" si="27"/>
        <v>0</v>
      </c>
      <c r="J48" s="35" t="str">
        <f t="shared" si="23"/>
        <v/>
      </c>
      <c r="L48" t="str">
        <f t="shared" si="4"/>
        <v>OK</v>
      </c>
      <c r="M48" s="7"/>
      <c r="N48" s="7"/>
      <c r="O48" s="7"/>
    </row>
    <row r="49" spans="2:12" ht="20.149999999999999" customHeight="1">
      <c r="B49" s="631"/>
      <c r="C49" s="46" t="s">
        <v>56</v>
      </c>
      <c r="D49" s="41">
        <f>'⑤算出内訳表(1)【自動】'!I29</f>
        <v>0</v>
      </c>
      <c r="E49" s="42">
        <f>'⑤算出内訳表(1)【自動】'!K29</f>
        <v>0</v>
      </c>
      <c r="F49" s="48"/>
      <c r="G49" s="42">
        <f t="shared" si="2"/>
        <v>0</v>
      </c>
      <c r="H49" s="43">
        <f t="shared" si="0"/>
        <v>0</v>
      </c>
      <c r="I49" s="43">
        <f>MIN(G49,H49)</f>
        <v>0</v>
      </c>
      <c r="J49" s="44" t="str">
        <f t="shared" si="23"/>
        <v/>
      </c>
      <c r="L49" t="str">
        <f t="shared" si="4"/>
        <v>OK</v>
      </c>
    </row>
    <row r="50" spans="2:12" ht="20.149999999999999" customHeight="1">
      <c r="B50" s="631"/>
      <c r="C50" s="226" t="s">
        <v>136</v>
      </c>
      <c r="D50" s="41">
        <f>'⑤算出内訳表(1)【自動】'!I30</f>
        <v>0</v>
      </c>
      <c r="E50" s="42">
        <f>'⑤算出内訳表(1)【自動】'!K30</f>
        <v>0</v>
      </c>
      <c r="F50" s="48"/>
      <c r="G50" s="42">
        <f t="shared" ref="G50" si="37">ROUND(SUM(E50:F50),0)</f>
        <v>0</v>
      </c>
      <c r="H50" s="43">
        <f t="shared" si="0"/>
        <v>0</v>
      </c>
      <c r="I50" s="43">
        <f t="shared" ref="I50" si="38">MIN(G50,H50)</f>
        <v>0</v>
      </c>
      <c r="J50" s="44" t="str">
        <f t="shared" ref="J50" si="39">IFERROR(F50/E50,"")</f>
        <v/>
      </c>
      <c r="L50" t="str">
        <f t="shared" si="4"/>
        <v>OK</v>
      </c>
    </row>
    <row r="51" spans="2:12" ht="20.149999999999999" customHeight="1">
      <c r="B51" s="632"/>
      <c r="C51" s="225" t="s">
        <v>1159</v>
      </c>
      <c r="D51" s="227">
        <f>'⑤算出内訳表(1)【自動】'!I31</f>
        <v>0</v>
      </c>
      <c r="E51" s="228">
        <f>'⑤算出内訳表(1)【自動】'!K31</f>
        <v>0</v>
      </c>
      <c r="F51" s="232"/>
      <c r="G51" s="228">
        <f t="shared" si="2"/>
        <v>0</v>
      </c>
      <c r="H51" s="230">
        <f t="shared" si="0"/>
        <v>0</v>
      </c>
      <c r="I51" s="230">
        <f t="shared" si="27"/>
        <v>0</v>
      </c>
      <c r="J51" s="231" t="str">
        <f t="shared" si="23"/>
        <v/>
      </c>
      <c r="L51" t="str">
        <f t="shared" si="4"/>
        <v>OK</v>
      </c>
    </row>
    <row r="52" spans="2:12" ht="20.149999999999999" customHeight="1">
      <c r="B52" s="630">
        <v>3</v>
      </c>
      <c r="C52" s="45" t="s">
        <v>143</v>
      </c>
      <c r="D52" s="32">
        <f>SUM('⑤算出内訳表(1)【自動】'!I32:I33)</f>
        <v>0</v>
      </c>
      <c r="E52" s="33">
        <f>SUM('⑤算出内訳表(1)【自動】'!K32:K33)</f>
        <v>0</v>
      </c>
      <c r="F52" s="47"/>
      <c r="G52" s="33">
        <f t="shared" si="2"/>
        <v>0</v>
      </c>
      <c r="H52" s="34">
        <f t="shared" si="0"/>
        <v>0</v>
      </c>
      <c r="I52" s="34">
        <f t="shared" si="27"/>
        <v>0</v>
      </c>
      <c r="J52" s="35" t="str">
        <f t="shared" si="23"/>
        <v/>
      </c>
      <c r="L52" t="str">
        <f t="shared" si="4"/>
        <v>OK</v>
      </c>
    </row>
    <row r="53" spans="2:12" ht="20.149999999999999" customHeight="1">
      <c r="B53" s="631"/>
      <c r="C53" s="46" t="s">
        <v>56</v>
      </c>
      <c r="D53" s="41">
        <f>'⑤算出内訳表(1)【自動】'!I34</f>
        <v>0</v>
      </c>
      <c r="E53" s="42">
        <f>'⑤算出内訳表(1)【自動】'!K34</f>
        <v>0</v>
      </c>
      <c r="F53" s="48"/>
      <c r="G53" s="42">
        <f t="shared" si="2"/>
        <v>0</v>
      </c>
      <c r="H53" s="43">
        <f t="shared" si="0"/>
        <v>0</v>
      </c>
      <c r="I53" s="43">
        <f>MIN(G53,H53)</f>
        <v>0</v>
      </c>
      <c r="J53" s="44" t="str">
        <f t="shared" si="23"/>
        <v/>
      </c>
      <c r="L53" t="str">
        <f t="shared" si="4"/>
        <v>OK</v>
      </c>
    </row>
    <row r="54" spans="2:12" ht="20.149999999999999" customHeight="1">
      <c r="B54" s="631"/>
      <c r="C54" s="226" t="s">
        <v>136</v>
      </c>
      <c r="D54" s="41">
        <f>'⑤算出内訳表(1)【自動】'!I35</f>
        <v>0</v>
      </c>
      <c r="E54" s="42">
        <f>'⑤算出内訳表(1)【自動】'!K35</f>
        <v>0</v>
      </c>
      <c r="F54" s="48"/>
      <c r="G54" s="42">
        <f t="shared" ref="G54" si="40">ROUND(SUM(E54:F54),0)</f>
        <v>0</v>
      </c>
      <c r="H54" s="43">
        <f t="shared" si="0"/>
        <v>0</v>
      </c>
      <c r="I54" s="43">
        <f t="shared" ref="I54" si="41">MIN(G54,H54)</f>
        <v>0</v>
      </c>
      <c r="J54" s="44" t="str">
        <f t="shared" ref="J54" si="42">IFERROR(F54/E54,"")</f>
        <v/>
      </c>
      <c r="L54" t="str">
        <f t="shared" si="4"/>
        <v>OK</v>
      </c>
    </row>
    <row r="55" spans="2:12" ht="20.149999999999999" customHeight="1" thickBot="1">
      <c r="B55" s="632"/>
      <c r="C55" s="225" t="s">
        <v>1159</v>
      </c>
      <c r="D55" s="236">
        <f>'⑤算出内訳表(1)【自動】'!I36</f>
        <v>0</v>
      </c>
      <c r="E55" s="233">
        <f>'⑤算出内訳表(1)【自動】'!K36</f>
        <v>0</v>
      </c>
      <c r="F55" s="232"/>
      <c r="G55" s="233">
        <f t="shared" si="2"/>
        <v>0</v>
      </c>
      <c r="H55" s="234">
        <f t="shared" si="0"/>
        <v>0</v>
      </c>
      <c r="I55" s="234">
        <f t="shared" ref="I55" si="43">MIN(G55,H55)</f>
        <v>0</v>
      </c>
      <c r="J55" s="235" t="str">
        <f t="shared" si="23"/>
        <v/>
      </c>
      <c r="L55" t="str">
        <f t="shared" si="4"/>
        <v>OK</v>
      </c>
    </row>
    <row r="56" spans="2:12" ht="34.5" customHeight="1" thickTop="1">
      <c r="B56" s="36" t="s">
        <v>62</v>
      </c>
      <c r="C56" s="36"/>
      <c r="D56" s="29">
        <f>SUM(D8:D55)</f>
        <v>0</v>
      </c>
      <c r="E56" s="30">
        <f t="shared" ref="E56:I56" si="44">SUM(E8:E55)</f>
        <v>0</v>
      </c>
      <c r="F56" s="30">
        <f t="shared" si="44"/>
        <v>0</v>
      </c>
      <c r="G56" s="30">
        <f t="shared" si="44"/>
        <v>0</v>
      </c>
      <c r="H56" s="30">
        <f t="shared" si="44"/>
        <v>0</v>
      </c>
      <c r="I56" s="30">
        <f t="shared" si="44"/>
        <v>0</v>
      </c>
      <c r="J56" s="31" t="str">
        <f t="shared" si="23"/>
        <v/>
      </c>
    </row>
    <row r="57" spans="2:12">
      <c r="B57" s="627" t="s">
        <v>135</v>
      </c>
      <c r="C57" s="627"/>
      <c r="D57" s="627"/>
      <c r="E57" s="627"/>
      <c r="F57" s="627"/>
      <c r="G57" s="627"/>
      <c r="H57" s="627"/>
      <c r="I57" s="627"/>
      <c r="J57" s="627"/>
    </row>
    <row r="58" spans="2:12">
      <c r="B58" s="107"/>
      <c r="C58" s="107"/>
      <c r="D58" s="108"/>
      <c r="E58" s="108"/>
      <c r="F58" s="108"/>
      <c r="G58" s="108"/>
      <c r="H58" s="108"/>
      <c r="I58" s="108"/>
      <c r="J58" s="108"/>
    </row>
    <row r="59" spans="2:12" ht="13.5" thickBot="1">
      <c r="F59" s="104" t="s">
        <v>432</v>
      </c>
      <c r="G59" s="7"/>
      <c r="H59" s="7"/>
      <c r="I59" s="7"/>
    </row>
    <row r="60" spans="2:12">
      <c r="F60" s="55"/>
      <c r="G60" s="56" t="s">
        <v>158</v>
      </c>
      <c r="H60" s="56" t="s">
        <v>97</v>
      </c>
      <c r="I60" s="57" t="s">
        <v>98</v>
      </c>
      <c r="J60" s="51" t="s">
        <v>142</v>
      </c>
    </row>
    <row r="61" spans="2:12">
      <c r="F61" s="102" t="s">
        <v>159</v>
      </c>
      <c r="G61" s="99">
        <f>SUM(D9:D11,D13:D15,D17:D19,D21:D23,D25:D27,D29:D31,D33:D35,D37:D39,D41:D43,D45:D47,D49:D51,D53:D55)</f>
        <v>0</v>
      </c>
      <c r="H61" s="87">
        <f>SUM(I9:I11,I13:I15,I17:I19,I21:I23,I25:I27,I29:I31,I33:I35,I37:I39,I41:I43,I45:I47,I49:I51,I53:I55)</f>
        <v>0</v>
      </c>
      <c r="I61" s="58" t="s">
        <v>152</v>
      </c>
      <c r="J61" s="52">
        <f>SUM(H61:I61)</f>
        <v>0</v>
      </c>
    </row>
    <row r="62" spans="2:12" ht="13.5" thickBot="1">
      <c r="F62" s="103" t="s">
        <v>96</v>
      </c>
      <c r="G62" s="100">
        <f>SUM(D8,D12,D16,D20,D24,D28,D32,D36,D40,D44,D48,D52)</f>
        <v>0</v>
      </c>
      <c r="H62" s="59">
        <f>SUM(I8,I12,I16,I20,I24,I28,I32,I36,I40,I44,I48,I52)-I62</f>
        <v>0</v>
      </c>
      <c r="I62" s="60">
        <f>ROUND(SUM(I8,I12,I16,I20,I24,I28,I32,I36,I40,I44,I48,I52)*0.25,0)</f>
        <v>0</v>
      </c>
      <c r="J62" s="52">
        <f>SUM(H62:I62)</f>
        <v>0</v>
      </c>
    </row>
    <row r="63" spans="2:12">
      <c r="F63" s="53" t="s">
        <v>57</v>
      </c>
      <c r="G63" s="101">
        <f>SUM(G61:G62)</f>
        <v>0</v>
      </c>
      <c r="H63" s="54">
        <f>SUM(H61:H62)</f>
        <v>0</v>
      </c>
      <c r="I63" s="54">
        <f>SUM(I62)</f>
        <v>0</v>
      </c>
      <c r="J63" s="50">
        <f>SUM(H63:I63)</f>
        <v>0</v>
      </c>
    </row>
  </sheetData>
  <sheetProtection algorithmName="SHA-512" hashValue="pdGpgxAAXdSCQ282gC7duUqWuVIh9mD1E5f+0kIfXurKpycH0EvTEzDcRtHrmpyDaEnBTgk41MoRPDLOcKlySg==" saltValue="I42kW3eqVWL2tJEy3LtzGA==" spinCount="100000" sheet="1" objects="1" scenarios="1" selectLockedCells="1"/>
  <mergeCells count="21">
    <mergeCell ref="B57:J57"/>
    <mergeCell ref="C7:D7"/>
    <mergeCell ref="B52:B55"/>
    <mergeCell ref="B48:B51"/>
    <mergeCell ref="B44:B47"/>
    <mergeCell ref="B40:B43"/>
    <mergeCell ref="B36:B39"/>
    <mergeCell ref="B32:B35"/>
    <mergeCell ref="B24:B27"/>
    <mergeCell ref="B28:B31"/>
    <mergeCell ref="B8:B11"/>
    <mergeCell ref="B12:B15"/>
    <mergeCell ref="B16:B19"/>
    <mergeCell ref="B20:B23"/>
    <mergeCell ref="I5:J5"/>
    <mergeCell ref="B2:J2"/>
    <mergeCell ref="N32:O32"/>
    <mergeCell ref="G5:H5"/>
    <mergeCell ref="H6:I6"/>
    <mergeCell ref="H3:J3"/>
    <mergeCell ref="C3:F5"/>
  </mergeCells>
  <phoneticPr fontId="1"/>
  <pageMargins left="0.7" right="0.7" top="0.75" bottom="0.75" header="0.3" footer="0.3"/>
  <pageSetup paperSize="9" scale="59" fitToWidth="0"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755E8-98F4-4E17-8A55-5C25E73A64BA}">
  <sheetPr>
    <tabColor rgb="FF002060"/>
  </sheetPr>
  <dimension ref="A1:Z27"/>
  <sheetViews>
    <sheetView showGridLines="0" zoomScale="70" zoomScaleNormal="70" zoomScaleSheetLayoutView="100" workbookViewId="0">
      <selection activeCell="U18" sqref="U18:X18"/>
    </sheetView>
  </sheetViews>
  <sheetFormatPr defaultColWidth="9" defaultRowHeight="27" customHeight="1"/>
  <cols>
    <col min="1" max="21" width="5.6328125" style="109" customWidth="1"/>
    <col min="22" max="22" width="6.6328125" style="109" customWidth="1"/>
    <col min="23" max="24" width="9" style="109"/>
    <col min="25" max="25" width="9" style="109" customWidth="1"/>
    <col min="26" max="16384" width="9" style="109"/>
  </cols>
  <sheetData>
    <row r="1" spans="4:25" ht="52.5" customHeight="1"/>
    <row r="2" spans="4:25" ht="21.75" customHeight="1"/>
    <row r="3" spans="4:25" ht="27" customHeight="1">
      <c r="D3" s="307" t="s">
        <v>1653</v>
      </c>
      <c r="E3" s="308"/>
      <c r="F3" s="309"/>
      <c r="G3" s="309"/>
      <c r="H3" s="309"/>
      <c r="I3" s="309"/>
      <c r="J3" s="309"/>
      <c r="K3" s="309"/>
      <c r="L3" s="309"/>
      <c r="M3" s="309"/>
      <c r="N3" s="336"/>
      <c r="O3" s="310"/>
      <c r="P3" s="310"/>
      <c r="Q3" s="310"/>
      <c r="R3" s="310"/>
      <c r="S3" s="310"/>
      <c r="T3" s="310"/>
      <c r="U3" s="310"/>
      <c r="V3" s="310"/>
      <c r="W3" s="310"/>
      <c r="X3" s="310"/>
      <c r="Y3" s="310"/>
    </row>
    <row r="4" spans="4:25" ht="27" customHeight="1" thickBot="1">
      <c r="D4" s="311" t="s">
        <v>1654</v>
      </c>
      <c r="E4" s="155"/>
    </row>
    <row r="5" spans="4:25" ht="27" customHeight="1">
      <c r="D5" s="163" t="s">
        <v>23</v>
      </c>
      <c r="E5" s="164" t="s">
        <v>1039</v>
      </c>
      <c r="F5" s="164" t="s">
        <v>25</v>
      </c>
      <c r="G5" s="164" t="s">
        <v>26</v>
      </c>
      <c r="H5" s="164" t="s">
        <v>27</v>
      </c>
      <c r="I5" s="164" t="s">
        <v>28</v>
      </c>
      <c r="J5" s="165" t="s">
        <v>29</v>
      </c>
    </row>
    <row r="6" spans="4:25" ht="27" customHeight="1" thickBot="1">
      <c r="D6" s="166" t="e">
        <f>IF(③職員名簿【年間実績】!V10=③職員名簿【年間実績】!V9,"○","×")</f>
        <v>#N/A</v>
      </c>
      <c r="E6" s="167" t="e">
        <f>IF(③職員名簿【年間実績】!W10=③職員名簿【年間実績】!W9,"○","×")</f>
        <v>#N/A</v>
      </c>
      <c r="F6" s="167" t="e">
        <f>IF(③職員名簿【年間実績】!X10=③職員名簿【年間実績】!X9,"○","×")</f>
        <v>#N/A</v>
      </c>
      <c r="G6" s="167" t="e">
        <f>IF(③職員名簿【年間実績】!Y10=③職員名簿【年間実績】!Y9,"○","×")</f>
        <v>#N/A</v>
      </c>
      <c r="H6" s="167" t="e">
        <f>IF(③職員名簿【年間実績】!Z10=③職員名簿【年間実績】!Z9,"○","×")</f>
        <v>#N/A</v>
      </c>
      <c r="I6" s="167" t="e">
        <f>IF(③職員名簿【年間実績】!AA10=③職員名簿【年間実績】!AA9,"○","×")</f>
        <v>#N/A</v>
      </c>
      <c r="J6" s="168" t="e">
        <f>IF(③職員名簿【年間実績】!AB10=③職員名簿【年間実績】!AB9,"○","×")</f>
        <v>#N/A</v>
      </c>
    </row>
    <row r="7" spans="4:25" ht="27" customHeight="1">
      <c r="D7" s="312" t="s">
        <v>1655</v>
      </c>
      <c r="E7" s="155"/>
    </row>
    <row r="8" spans="4:25" ht="27" customHeight="1">
      <c r="D8" s="313" t="s">
        <v>1656</v>
      </c>
      <c r="E8" s="314"/>
      <c r="F8" s="314"/>
      <c r="G8" s="314"/>
      <c r="H8" s="314"/>
      <c r="I8" s="314"/>
      <c r="J8" s="314"/>
      <c r="K8" s="314"/>
      <c r="L8" s="314"/>
      <c r="M8" s="314"/>
      <c r="N8" s="314"/>
      <c r="O8" s="314"/>
      <c r="P8" s="314"/>
      <c r="Q8" s="314"/>
      <c r="R8" s="314"/>
      <c r="S8" s="314"/>
      <c r="T8" s="314"/>
    </row>
    <row r="9" spans="4:25" ht="27" customHeight="1">
      <c r="D9" s="634" t="s">
        <v>1685</v>
      </c>
      <c r="E9" s="634"/>
      <c r="F9" s="634"/>
      <c r="G9" s="634"/>
      <c r="H9" s="634"/>
      <c r="I9" s="634"/>
      <c r="J9" s="634"/>
      <c r="K9" s="634"/>
      <c r="L9" s="634"/>
      <c r="M9" s="634"/>
      <c r="N9" s="634"/>
      <c r="O9" s="634"/>
      <c r="P9" s="634"/>
      <c r="Q9" s="634"/>
      <c r="R9" s="634"/>
      <c r="S9" s="634"/>
      <c r="T9" s="634"/>
      <c r="U9" s="634"/>
      <c r="V9" s="634"/>
      <c r="W9" s="634"/>
      <c r="X9" s="634"/>
    </row>
    <row r="10" spans="4:25" ht="27" customHeight="1" thickBot="1">
      <c r="D10" s="311" t="s">
        <v>1657</v>
      </c>
      <c r="E10" s="315"/>
      <c r="F10" s="315"/>
      <c r="G10" s="315"/>
      <c r="H10" s="315"/>
      <c r="I10" s="315"/>
      <c r="J10" s="315"/>
    </row>
    <row r="11" spans="4:25" ht="27" customHeight="1">
      <c r="D11" s="163" t="s">
        <v>23</v>
      </c>
      <c r="E11" s="164" t="s">
        <v>1039</v>
      </c>
      <c r="F11" s="164" t="s">
        <v>25</v>
      </c>
      <c r="G11" s="164" t="s">
        <v>26</v>
      </c>
      <c r="H11" s="164" t="s">
        <v>27</v>
      </c>
      <c r="I11" s="164" t="s">
        <v>28</v>
      </c>
      <c r="J11" s="165" t="s">
        <v>29</v>
      </c>
    </row>
    <row r="12" spans="4:25" ht="27" customHeight="1" thickBot="1">
      <c r="D12" s="166" t="e">
        <f>IF(SUM('⑤算出内訳表(1)【自動】'!F7:F11)='⑤算出内訳表(1)【自動】'!P7,"○","×")</f>
        <v>#N/A</v>
      </c>
      <c r="E12" s="167" t="e">
        <f>IF(SUM('⑤算出内訳表(1)【自動】'!F12:F16)='⑤算出内訳表(1)【自動】'!P8,"○","×")</f>
        <v>#N/A</v>
      </c>
      <c r="F12" s="167" t="e">
        <f>IF(SUM('⑤算出内訳表(1)【自動】'!F17:F21)='⑤算出内訳表(1)【自動】'!P9,"○","×")</f>
        <v>#N/A</v>
      </c>
      <c r="G12" s="167" t="e">
        <f>IF(SUM('⑤算出内訳表(1)【自動】'!F22:F26)='⑤算出内訳表(1)【自動】'!P10,"○","×")</f>
        <v>#N/A</v>
      </c>
      <c r="H12" s="167" t="e">
        <f>IF(SUM('⑤算出内訳表(1)【自動】'!F27:F31)='⑤算出内訳表(1)【自動】'!P11,"○","×")</f>
        <v>#N/A</v>
      </c>
      <c r="I12" s="167" t="e">
        <f>IF(SUM('⑤算出内訳表(1)【自動】'!F32:F36)='⑤算出内訳表(1)【自動】'!P12,"○","×")</f>
        <v>#N/A</v>
      </c>
      <c r="J12" s="168" t="e">
        <f>IF(SUM('⑤算出内訳表(1)【自動】'!K7:K11)='⑤算出内訳表(1)【自動】'!P13,"○","×")</f>
        <v>#N/A</v>
      </c>
    </row>
    <row r="13" spans="4:25" ht="27" customHeight="1">
      <c r="D13" s="312" t="s">
        <v>1658</v>
      </c>
      <c r="E13" s="315"/>
      <c r="F13" s="315"/>
      <c r="G13" s="315"/>
      <c r="H13" s="315"/>
      <c r="I13" s="315"/>
      <c r="J13" s="315"/>
    </row>
    <row r="14" spans="4:25" ht="27" customHeight="1">
      <c r="D14" s="312" t="s">
        <v>1659</v>
      </c>
      <c r="E14" s="315"/>
      <c r="F14" s="315"/>
      <c r="G14" s="315"/>
      <c r="H14" s="315"/>
      <c r="I14" s="315"/>
      <c r="J14" s="315"/>
    </row>
    <row r="15" spans="4:25" ht="27" customHeight="1">
      <c r="D15" s="313"/>
      <c r="E15" s="315"/>
      <c r="F15" s="315"/>
      <c r="G15" s="315"/>
      <c r="H15" s="315"/>
      <c r="I15" s="315"/>
      <c r="J15" s="315"/>
    </row>
    <row r="16" spans="4:25" ht="27" customHeight="1">
      <c r="D16" s="314"/>
      <c r="E16" s="315"/>
      <c r="F16" s="315"/>
      <c r="G16" s="315"/>
      <c r="H16" s="315"/>
      <c r="I16" s="315"/>
      <c r="J16" s="315"/>
    </row>
    <row r="17" spans="1:26" ht="27" customHeight="1" thickBot="1">
      <c r="D17" s="307" t="s">
        <v>2333</v>
      </c>
      <c r="E17" s="308"/>
      <c r="F17" s="309"/>
      <c r="G17" s="309"/>
    </row>
    <row r="18" spans="1:26" ht="44.15" customHeight="1" thickBot="1">
      <c r="D18" s="654" t="s">
        <v>2334</v>
      </c>
      <c r="E18" s="655"/>
      <c r="F18" s="656"/>
      <c r="G18" s="657" t="e">
        <f>IF(⑧差額請求書!G22&lt;0,"返還あり(下記を入力してください)","返還はありません。確認箇所は以上です")</f>
        <v>#N/A</v>
      </c>
      <c r="H18" s="658"/>
      <c r="I18" s="658"/>
      <c r="J18" s="658"/>
      <c r="K18" s="658"/>
      <c r="L18" s="658"/>
      <c r="M18" s="658"/>
      <c r="N18" s="658"/>
      <c r="O18" s="658"/>
      <c r="P18" s="658"/>
      <c r="Q18" s="659"/>
      <c r="R18" s="316" t="s">
        <v>2335</v>
      </c>
      <c r="S18" s="317"/>
      <c r="T18" s="317"/>
      <c r="U18" s="660" t="e">
        <f>IF(⑧差額請求書!G22&gt;0,"-",-(⑧差額請求書!G22))</f>
        <v>#N/A</v>
      </c>
      <c r="V18" s="661"/>
      <c r="W18" s="661"/>
      <c r="X18" s="662"/>
      <c r="Y18" s="318" t="s">
        <v>1033</v>
      </c>
    </row>
    <row r="19" spans="1:26" ht="17.25" customHeight="1" thickBot="1">
      <c r="D19" s="319"/>
      <c r="E19" s="319"/>
      <c r="F19" s="319"/>
      <c r="G19" s="320"/>
      <c r="H19" s="320"/>
      <c r="I19" s="320"/>
      <c r="J19" s="320"/>
      <c r="K19" s="320"/>
      <c r="L19" s="320"/>
      <c r="M19" s="320"/>
      <c r="O19" s="321"/>
      <c r="P19" s="321"/>
      <c r="Q19" s="322"/>
      <c r="R19" s="322"/>
      <c r="S19" s="322"/>
      <c r="T19" s="322"/>
      <c r="U19" s="323"/>
    </row>
    <row r="20" spans="1:26" ht="27" customHeight="1" thickBot="1">
      <c r="D20" s="324" t="s">
        <v>1660</v>
      </c>
      <c r="E20" s="325"/>
      <c r="F20" s="325"/>
      <c r="G20" s="325"/>
      <c r="H20" s="325"/>
      <c r="I20" s="325"/>
      <c r="J20" s="325"/>
      <c r="K20" s="325"/>
      <c r="L20" s="325"/>
      <c r="M20" s="325"/>
      <c r="N20" s="325"/>
      <c r="O20" s="325"/>
      <c r="P20" s="325"/>
      <c r="Q20" s="326"/>
    </row>
    <row r="21" spans="1:26" ht="30.75" customHeight="1">
      <c r="D21" s="327" t="s">
        <v>1661</v>
      </c>
      <c r="E21" s="328"/>
      <c r="F21" s="663"/>
      <c r="G21" s="664"/>
      <c r="H21" s="664"/>
      <c r="I21" s="664"/>
      <c r="J21" s="329" t="s">
        <v>1662</v>
      </c>
      <c r="L21" s="665"/>
      <c r="M21" s="666"/>
      <c r="N21" s="666"/>
      <c r="O21" s="666"/>
      <c r="P21" s="666"/>
      <c r="Q21" s="667"/>
    </row>
    <row r="22" spans="1:26" ht="30.75" customHeight="1">
      <c r="D22" s="635" t="s">
        <v>1663</v>
      </c>
      <c r="E22" s="636"/>
      <c r="F22" s="639"/>
      <c r="G22" s="640"/>
      <c r="H22" s="640"/>
      <c r="I22" s="640"/>
      <c r="J22" s="640"/>
      <c r="K22" s="640"/>
      <c r="L22" s="640"/>
      <c r="M22" s="640"/>
      <c r="N22" s="640"/>
      <c r="O22" s="640"/>
      <c r="P22" s="640"/>
      <c r="Q22" s="641"/>
      <c r="R22" s="330"/>
      <c r="S22" s="330"/>
    </row>
    <row r="23" spans="1:26" ht="30.75" customHeight="1">
      <c r="D23" s="637"/>
      <c r="E23" s="638"/>
      <c r="F23" s="642"/>
      <c r="G23" s="643"/>
      <c r="H23" s="643"/>
      <c r="I23" s="643"/>
      <c r="J23" s="643"/>
      <c r="K23" s="643"/>
      <c r="L23" s="643"/>
      <c r="M23" s="643"/>
      <c r="N23" s="643"/>
      <c r="O23" s="643"/>
      <c r="P23" s="643"/>
      <c r="Q23" s="644"/>
      <c r="R23" s="330"/>
      <c r="S23" s="330"/>
    </row>
    <row r="24" spans="1:26" ht="36.75" customHeight="1" thickBot="1">
      <c r="D24" s="645" t="s">
        <v>1040</v>
      </c>
      <c r="E24" s="646"/>
      <c r="F24" s="647"/>
      <c r="G24" s="648"/>
      <c r="H24" s="648"/>
      <c r="I24" s="648"/>
      <c r="J24" s="649" t="s">
        <v>1664</v>
      </c>
      <c r="K24" s="650"/>
      <c r="L24" s="651"/>
      <c r="M24" s="652"/>
      <c r="N24" s="652"/>
      <c r="O24" s="652"/>
      <c r="P24" s="653"/>
      <c r="Q24" s="331" t="s">
        <v>1038</v>
      </c>
    </row>
    <row r="25" spans="1:26" ht="43.5" customHeight="1">
      <c r="D25" s="160"/>
    </row>
    <row r="26" spans="1:26" ht="34.5" customHeight="1">
      <c r="D26" s="161"/>
      <c r="L26" s="162"/>
      <c r="M26" s="155"/>
    </row>
    <row r="27" spans="1:26" ht="27" customHeight="1">
      <c r="A27" s="633" t="s">
        <v>1665</v>
      </c>
      <c r="B27" s="633"/>
      <c r="C27" s="633"/>
      <c r="D27" s="633"/>
      <c r="E27" s="633"/>
      <c r="F27" s="633"/>
      <c r="G27" s="633"/>
      <c r="H27" s="633"/>
      <c r="I27" s="633"/>
      <c r="J27" s="633"/>
      <c r="K27" s="633"/>
      <c r="L27" s="633"/>
      <c r="M27" s="633"/>
      <c r="N27" s="633"/>
      <c r="O27" s="633"/>
      <c r="P27" s="633"/>
      <c r="Q27" s="633"/>
      <c r="R27" s="633"/>
      <c r="S27" s="633"/>
      <c r="T27" s="633"/>
      <c r="U27" s="633"/>
      <c r="V27" s="633"/>
      <c r="W27" s="633"/>
      <c r="X27" s="633"/>
      <c r="Y27" s="633"/>
      <c r="Z27" s="633"/>
    </row>
  </sheetData>
  <sheetProtection algorithmName="SHA-512" hashValue="El16e05oyOil7dbmrsW5a8D/cyaeACB1vY/k3hA2G+m6FeRnO9KBCPAmRHPulvoOavGjl6Jhkl4jqt1j1b0j0w==" saltValue="06VnGeTjpr+youh2zdClkg==" spinCount="100000" sheet="1" objects="1" scenarios="1" selectLockedCells="1"/>
  <mergeCells count="13">
    <mergeCell ref="A27:Z27"/>
    <mergeCell ref="D9:X9"/>
    <mergeCell ref="D22:E23"/>
    <mergeCell ref="F22:Q23"/>
    <mergeCell ref="D24:E24"/>
    <mergeCell ref="F24:I24"/>
    <mergeCell ref="J24:K24"/>
    <mergeCell ref="L24:P24"/>
    <mergeCell ref="D18:F18"/>
    <mergeCell ref="G18:Q18"/>
    <mergeCell ref="U18:X18"/>
    <mergeCell ref="F21:I21"/>
    <mergeCell ref="L21:Q21"/>
  </mergeCells>
  <phoneticPr fontId="1"/>
  <conditionalFormatting sqref="D8:D9 D10:J10">
    <cfRule type="expression" dxfId="4" priority="7">
      <formula>D8="×"</formula>
    </cfRule>
  </conditionalFormatting>
  <conditionalFormatting sqref="D6:J7">
    <cfRule type="expression" dxfId="3" priority="1">
      <formula>D6="×"</formula>
    </cfRule>
  </conditionalFormatting>
  <conditionalFormatting sqref="D12:J16">
    <cfRule type="expression" dxfId="2" priority="5">
      <formula>D12="×"</formula>
    </cfRule>
  </conditionalFormatting>
  <conditionalFormatting sqref="F21:I21 L21:Q21 F22:Q23 F24:I24 L24:P24">
    <cfRule type="expression" dxfId="1" priority="10">
      <formula>$U$18="-"</formula>
    </cfRule>
  </conditionalFormatting>
  <conditionalFormatting sqref="G18">
    <cfRule type="expression" dxfId="0" priority="8">
      <formula>$G$18="戻入あり(下記を入力してください)"</formula>
    </cfRule>
  </conditionalFormatting>
  <conditionalFormatting sqref="O28:U36">
    <cfRule type="expression" priority="9">
      <formula>#REF!="○"</formula>
    </cfRule>
  </conditionalFormatting>
  <dataValidations disablePrompts="1" count="1">
    <dataValidation type="list" allowBlank="1" showInputMessage="1" showErrorMessage="1" sqref="F24:I24" xr:uid="{DCE6FCDC-C68B-460E-B83E-CAC6CA8D4CCE}">
      <formula1>"園住所,法人住所,事業所住所,その他"</formula1>
    </dataValidation>
  </dataValidations>
  <hyperlinks>
    <hyperlink ref="D9" location="'４～１０月修正箇所'!A1" display="中間実績時で確定したデータに誤りがあり、修正した場合は、こちら（クリック）のシートに内容を入力してください。" xr:uid="{F484C566-C319-4004-B9C1-FB05A5B13B28}"/>
  </hyperlinks>
  <pageMargins left="0.70866141732283472" right="0.70866141732283472" top="0.74803149606299213" bottom="0.74803149606299213" header="0.31496062992125984" footer="0.31496062992125984"/>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DCC8-C64C-4748-89D1-A26B38692A55}">
  <sheetPr>
    <tabColor theme="5"/>
  </sheetPr>
  <dimension ref="A1:E211"/>
  <sheetViews>
    <sheetView zoomScale="70" zoomScaleNormal="70" workbookViewId="0">
      <selection activeCell="B3" sqref="B3"/>
    </sheetView>
  </sheetViews>
  <sheetFormatPr defaultRowHeight="46.5" customHeight="1"/>
  <cols>
    <col min="1" max="1" width="9"/>
    <col min="2" max="2" width="14.26953125" customWidth="1"/>
    <col min="3" max="3" width="23.6328125" customWidth="1"/>
    <col min="4" max="4" width="21.6328125" style="169" customWidth="1"/>
    <col min="5" max="5" width="82.7265625" style="169" customWidth="1"/>
  </cols>
  <sheetData>
    <row r="1" spans="1:5" ht="63" customHeight="1"/>
    <row r="2" spans="1:5" ht="46.5" customHeight="1">
      <c r="B2" s="178" t="s">
        <v>1041</v>
      </c>
      <c r="C2" s="178" t="s">
        <v>1042</v>
      </c>
      <c r="D2" s="178" t="s">
        <v>1043</v>
      </c>
      <c r="E2" s="178" t="s">
        <v>1056</v>
      </c>
    </row>
    <row r="3" spans="1:5" ht="46.5" customHeight="1">
      <c r="A3" t="s">
        <v>1053</v>
      </c>
      <c r="B3" s="180">
        <v>12</v>
      </c>
      <c r="C3" s="133" t="s">
        <v>1054</v>
      </c>
      <c r="D3" s="170" t="s">
        <v>1055</v>
      </c>
      <c r="E3" s="170" t="s">
        <v>1057</v>
      </c>
    </row>
    <row r="4" spans="1:5" ht="46.5" customHeight="1">
      <c r="B4" s="130"/>
      <c r="C4" s="130"/>
      <c r="D4" s="179"/>
      <c r="E4" s="179"/>
    </row>
    <row r="5" spans="1:5" ht="46.5" customHeight="1">
      <c r="B5" s="133"/>
      <c r="C5" s="133"/>
      <c r="D5" s="170"/>
      <c r="E5" s="170"/>
    </row>
    <row r="6" spans="1:5" ht="46.5" customHeight="1">
      <c r="B6" s="133"/>
      <c r="C6" s="133"/>
      <c r="D6" s="170"/>
      <c r="E6" s="170"/>
    </row>
    <row r="7" spans="1:5" ht="46.5" customHeight="1">
      <c r="B7" s="133"/>
      <c r="C7" s="133"/>
      <c r="D7" s="170"/>
      <c r="E7" s="170"/>
    </row>
    <row r="8" spans="1:5" ht="46.5" customHeight="1">
      <c r="B8" s="133"/>
      <c r="C8" s="133"/>
      <c r="D8" s="170"/>
      <c r="E8" s="170"/>
    </row>
    <row r="9" spans="1:5" ht="46.5" customHeight="1">
      <c r="B9" s="133"/>
      <c r="C9" s="133"/>
      <c r="D9" s="170"/>
      <c r="E9" s="170"/>
    </row>
    <row r="10" spans="1:5" ht="46.5" customHeight="1">
      <c r="B10" s="133"/>
      <c r="C10" s="133"/>
      <c r="D10" s="170"/>
      <c r="E10" s="170"/>
    </row>
    <row r="11" spans="1:5" ht="46.5" customHeight="1">
      <c r="B11" s="133"/>
      <c r="C11" s="133"/>
      <c r="D11" s="170"/>
      <c r="E11" s="170"/>
    </row>
    <row r="12" spans="1:5" ht="46.5" customHeight="1">
      <c r="B12" s="133"/>
      <c r="C12" s="133"/>
      <c r="D12" s="170"/>
      <c r="E12" s="170"/>
    </row>
    <row r="13" spans="1:5" ht="46.5" customHeight="1">
      <c r="B13" s="133"/>
      <c r="C13" s="133"/>
      <c r="D13" s="170"/>
      <c r="E13" s="170"/>
    </row>
    <row r="14" spans="1:5" ht="46.5" customHeight="1">
      <c r="B14" s="133"/>
      <c r="C14" s="133"/>
      <c r="D14" s="170"/>
      <c r="E14" s="170"/>
    </row>
    <row r="15" spans="1:5" ht="46.5" customHeight="1">
      <c r="B15" s="133"/>
      <c r="C15" s="133"/>
      <c r="D15" s="170"/>
      <c r="E15" s="170"/>
    </row>
    <row r="16" spans="1:5" ht="46.5" customHeight="1">
      <c r="B16" s="133"/>
      <c r="C16" s="133"/>
      <c r="D16" s="170"/>
      <c r="E16" s="170"/>
    </row>
    <row r="17" spans="2:5" ht="46.5" customHeight="1">
      <c r="B17" s="133"/>
      <c r="C17" s="133"/>
      <c r="D17" s="170"/>
      <c r="E17" s="170"/>
    </row>
    <row r="18" spans="2:5" ht="46.5" customHeight="1">
      <c r="B18" s="133"/>
      <c r="C18" s="133"/>
      <c r="D18" s="170"/>
      <c r="E18" s="170"/>
    </row>
    <row r="19" spans="2:5" ht="46.5" customHeight="1">
      <c r="B19" s="133"/>
      <c r="C19" s="133"/>
      <c r="D19" s="170"/>
      <c r="E19" s="170"/>
    </row>
    <row r="20" spans="2:5" ht="46.5" customHeight="1">
      <c r="B20" s="133"/>
      <c r="C20" s="133"/>
      <c r="D20" s="170"/>
      <c r="E20" s="170"/>
    </row>
    <row r="21" spans="2:5" ht="46.5" customHeight="1">
      <c r="B21" s="133"/>
      <c r="C21" s="133"/>
      <c r="D21" s="170"/>
      <c r="E21" s="170"/>
    </row>
    <row r="22" spans="2:5" ht="46.5" customHeight="1">
      <c r="B22" s="133"/>
      <c r="C22" s="133"/>
      <c r="D22" s="170"/>
      <c r="E22" s="170"/>
    </row>
    <row r="23" spans="2:5" ht="46.5" customHeight="1">
      <c r="B23" s="133"/>
      <c r="C23" s="133"/>
      <c r="D23" s="170"/>
      <c r="E23" s="170"/>
    </row>
    <row r="24" spans="2:5" ht="46.5" customHeight="1">
      <c r="B24" s="133"/>
      <c r="C24" s="133"/>
      <c r="D24" s="170"/>
      <c r="E24" s="170"/>
    </row>
    <row r="25" spans="2:5" ht="46.5" customHeight="1">
      <c r="B25" s="133"/>
      <c r="C25" s="133"/>
      <c r="D25" s="170"/>
      <c r="E25" s="170"/>
    </row>
    <row r="26" spans="2:5" ht="46.5" customHeight="1">
      <c r="B26" s="133"/>
      <c r="C26" s="133"/>
      <c r="D26" s="170"/>
      <c r="E26" s="170"/>
    </row>
    <row r="27" spans="2:5" ht="46.5" customHeight="1">
      <c r="B27" s="133"/>
      <c r="C27" s="133"/>
      <c r="D27" s="170"/>
      <c r="E27" s="170"/>
    </row>
    <row r="28" spans="2:5" ht="46.5" customHeight="1">
      <c r="B28" s="133"/>
      <c r="C28" s="133"/>
      <c r="D28" s="170"/>
      <c r="E28" s="170"/>
    </row>
    <row r="29" spans="2:5" ht="46.5" customHeight="1">
      <c r="B29" s="133"/>
      <c r="C29" s="133"/>
      <c r="D29" s="170"/>
      <c r="E29" s="170"/>
    </row>
    <row r="30" spans="2:5" ht="46.5" customHeight="1">
      <c r="B30" s="133"/>
      <c r="C30" s="133"/>
      <c r="D30" s="170"/>
      <c r="E30" s="170"/>
    </row>
    <row r="31" spans="2:5" ht="46.5" customHeight="1">
      <c r="B31" s="133"/>
      <c r="C31" s="133"/>
      <c r="D31" s="170"/>
      <c r="E31" s="170"/>
    </row>
    <row r="32" spans="2:5" ht="46.5" customHeight="1">
      <c r="B32" s="133"/>
      <c r="C32" s="133"/>
      <c r="D32" s="170"/>
      <c r="E32" s="170"/>
    </row>
    <row r="33" spans="2:5" ht="46.5" customHeight="1">
      <c r="B33" s="133"/>
      <c r="C33" s="133"/>
      <c r="D33" s="170"/>
      <c r="E33" s="170"/>
    </row>
    <row r="34" spans="2:5" ht="46.5" customHeight="1">
      <c r="B34" s="133"/>
      <c r="C34" s="133"/>
      <c r="D34" s="170"/>
      <c r="E34" s="170"/>
    </row>
    <row r="35" spans="2:5" ht="46.5" customHeight="1">
      <c r="B35" s="133"/>
      <c r="C35" s="133"/>
      <c r="D35" s="170"/>
      <c r="E35" s="170"/>
    </row>
    <row r="36" spans="2:5" ht="46.5" customHeight="1">
      <c r="B36" s="133"/>
      <c r="C36" s="133"/>
      <c r="D36" s="170"/>
      <c r="E36" s="170"/>
    </row>
    <row r="37" spans="2:5" ht="46.5" customHeight="1">
      <c r="B37" s="133"/>
      <c r="C37" s="133"/>
      <c r="D37" s="170"/>
      <c r="E37" s="170"/>
    </row>
    <row r="38" spans="2:5" ht="46.5" customHeight="1">
      <c r="B38" s="133"/>
      <c r="C38" s="133"/>
      <c r="D38" s="170"/>
      <c r="E38" s="170"/>
    </row>
    <row r="39" spans="2:5" ht="46.5" customHeight="1">
      <c r="B39" s="133"/>
      <c r="C39" s="133"/>
      <c r="D39" s="170"/>
      <c r="E39" s="170"/>
    </row>
    <row r="40" spans="2:5" ht="46.5" customHeight="1">
      <c r="B40" s="133"/>
      <c r="C40" s="133"/>
      <c r="D40" s="170"/>
      <c r="E40" s="170"/>
    </row>
    <row r="41" spans="2:5" ht="46.5" customHeight="1">
      <c r="B41" s="133"/>
      <c r="C41" s="133"/>
      <c r="D41" s="170"/>
      <c r="E41" s="170"/>
    </row>
    <row r="42" spans="2:5" ht="46.5" customHeight="1">
      <c r="B42" s="133"/>
      <c r="C42" s="133"/>
      <c r="D42" s="170"/>
      <c r="E42" s="170"/>
    </row>
    <row r="43" spans="2:5" ht="46.5" customHeight="1">
      <c r="B43" s="133"/>
      <c r="C43" s="133"/>
      <c r="D43" s="170"/>
      <c r="E43" s="170"/>
    </row>
    <row r="44" spans="2:5" ht="46.5" customHeight="1">
      <c r="B44" s="133"/>
      <c r="C44" s="133"/>
      <c r="D44" s="170"/>
      <c r="E44" s="170"/>
    </row>
    <row r="45" spans="2:5" ht="46.5" customHeight="1">
      <c r="B45" s="133"/>
      <c r="C45" s="133"/>
      <c r="D45" s="170"/>
      <c r="E45" s="170"/>
    </row>
    <row r="46" spans="2:5" ht="46.5" customHeight="1">
      <c r="B46" s="133"/>
      <c r="C46" s="133"/>
      <c r="D46" s="170"/>
      <c r="E46" s="170"/>
    </row>
    <row r="47" spans="2:5" ht="46.5" customHeight="1">
      <c r="B47" s="133"/>
      <c r="C47" s="133"/>
      <c r="D47" s="170"/>
      <c r="E47" s="170"/>
    </row>
    <row r="48" spans="2:5" ht="46.5" customHeight="1">
      <c r="B48" s="133"/>
      <c r="C48" s="133"/>
      <c r="D48" s="170"/>
      <c r="E48" s="170"/>
    </row>
    <row r="49" spans="2:5" ht="46.5" customHeight="1">
      <c r="B49" s="133"/>
      <c r="C49" s="133"/>
      <c r="D49" s="170"/>
      <c r="E49" s="170"/>
    </row>
    <row r="50" spans="2:5" ht="46.5" customHeight="1">
      <c r="B50" s="133"/>
      <c r="C50" s="133"/>
      <c r="D50" s="170"/>
      <c r="E50" s="170"/>
    </row>
    <row r="51" spans="2:5" ht="46.5" customHeight="1">
      <c r="B51" s="133"/>
      <c r="C51" s="133"/>
      <c r="D51" s="170"/>
      <c r="E51" s="170"/>
    </row>
    <row r="52" spans="2:5" ht="46.5" customHeight="1">
      <c r="B52" s="133"/>
      <c r="C52" s="133"/>
      <c r="D52" s="170"/>
      <c r="E52" s="170"/>
    </row>
    <row r="53" spans="2:5" ht="46.5" customHeight="1">
      <c r="B53" s="133"/>
      <c r="C53" s="133"/>
      <c r="D53" s="170"/>
      <c r="E53" s="170"/>
    </row>
    <row r="54" spans="2:5" ht="46.5" customHeight="1">
      <c r="B54" s="133"/>
      <c r="C54" s="133"/>
      <c r="D54" s="170"/>
      <c r="E54" s="170"/>
    </row>
    <row r="55" spans="2:5" ht="46.5" customHeight="1">
      <c r="B55" s="133"/>
      <c r="C55" s="133"/>
      <c r="D55" s="170"/>
      <c r="E55" s="170"/>
    </row>
    <row r="56" spans="2:5" ht="46.5" customHeight="1">
      <c r="B56" s="133"/>
      <c r="C56" s="133"/>
      <c r="D56" s="170"/>
      <c r="E56" s="170"/>
    </row>
    <row r="57" spans="2:5" ht="46.5" customHeight="1">
      <c r="B57" s="133"/>
      <c r="C57" s="133"/>
      <c r="D57" s="170"/>
      <c r="E57" s="170"/>
    </row>
    <row r="58" spans="2:5" ht="46.5" customHeight="1">
      <c r="B58" s="133"/>
      <c r="C58" s="133"/>
      <c r="D58" s="170"/>
      <c r="E58" s="170"/>
    </row>
    <row r="59" spans="2:5" ht="46.5" customHeight="1">
      <c r="B59" s="133"/>
      <c r="C59" s="133"/>
      <c r="D59" s="170"/>
      <c r="E59" s="170"/>
    </row>
    <row r="60" spans="2:5" ht="46.5" customHeight="1">
      <c r="B60" s="133"/>
      <c r="C60" s="133"/>
      <c r="D60" s="170"/>
      <c r="E60" s="170"/>
    </row>
    <row r="61" spans="2:5" ht="46.5" customHeight="1">
      <c r="B61" s="133"/>
      <c r="C61" s="133"/>
      <c r="D61" s="170"/>
      <c r="E61" s="170"/>
    </row>
    <row r="62" spans="2:5" ht="46.5" customHeight="1">
      <c r="B62" s="133"/>
      <c r="C62" s="133"/>
      <c r="D62" s="170"/>
      <c r="E62" s="170"/>
    </row>
    <row r="63" spans="2:5" ht="46.5" customHeight="1">
      <c r="B63" s="133"/>
      <c r="C63" s="133"/>
      <c r="D63" s="170"/>
      <c r="E63" s="170"/>
    </row>
    <row r="64" spans="2:5" ht="46.5" customHeight="1">
      <c r="B64" s="133"/>
      <c r="C64" s="133"/>
      <c r="D64" s="170"/>
      <c r="E64" s="170"/>
    </row>
    <row r="65" spans="2:5" ht="46.5" customHeight="1">
      <c r="B65" s="133"/>
      <c r="C65" s="133"/>
      <c r="D65" s="170"/>
      <c r="E65" s="170"/>
    </row>
    <row r="66" spans="2:5" ht="46.5" customHeight="1">
      <c r="B66" s="133"/>
      <c r="C66" s="133"/>
      <c r="D66" s="170"/>
      <c r="E66" s="170"/>
    </row>
    <row r="67" spans="2:5" ht="46.5" customHeight="1">
      <c r="B67" s="133"/>
      <c r="C67" s="133"/>
      <c r="D67" s="170"/>
      <c r="E67" s="170"/>
    </row>
    <row r="68" spans="2:5" ht="46.5" customHeight="1">
      <c r="B68" s="133"/>
      <c r="C68" s="133"/>
      <c r="D68" s="170"/>
      <c r="E68" s="170"/>
    </row>
    <row r="69" spans="2:5" ht="46.5" customHeight="1">
      <c r="B69" s="133"/>
      <c r="C69" s="133"/>
      <c r="D69" s="170"/>
      <c r="E69" s="170"/>
    </row>
    <row r="70" spans="2:5" ht="46.5" customHeight="1">
      <c r="B70" s="133"/>
      <c r="C70" s="133"/>
      <c r="D70" s="170"/>
      <c r="E70" s="170"/>
    </row>
    <row r="71" spans="2:5" ht="46.5" customHeight="1">
      <c r="B71" s="133"/>
      <c r="C71" s="133"/>
      <c r="D71" s="170"/>
      <c r="E71" s="170"/>
    </row>
    <row r="72" spans="2:5" ht="46.5" customHeight="1">
      <c r="B72" s="133"/>
      <c r="C72" s="133"/>
      <c r="D72" s="170"/>
      <c r="E72" s="170"/>
    </row>
    <row r="73" spans="2:5" ht="46.5" customHeight="1">
      <c r="B73" s="133"/>
      <c r="C73" s="133"/>
      <c r="D73" s="170"/>
      <c r="E73" s="170"/>
    </row>
    <row r="74" spans="2:5" ht="46.5" customHeight="1">
      <c r="B74" s="133"/>
      <c r="C74" s="133"/>
      <c r="D74" s="170"/>
      <c r="E74" s="170"/>
    </row>
    <row r="75" spans="2:5" ht="46.5" customHeight="1">
      <c r="B75" s="133"/>
      <c r="C75" s="133"/>
      <c r="D75" s="170"/>
      <c r="E75" s="170"/>
    </row>
    <row r="76" spans="2:5" ht="46.5" customHeight="1">
      <c r="B76" s="133"/>
      <c r="C76" s="133"/>
      <c r="D76" s="170"/>
      <c r="E76" s="170"/>
    </row>
    <row r="77" spans="2:5" ht="46.5" customHeight="1">
      <c r="B77" s="133"/>
      <c r="C77" s="133"/>
      <c r="D77" s="170"/>
      <c r="E77" s="170"/>
    </row>
    <row r="78" spans="2:5" ht="46.5" customHeight="1">
      <c r="B78" s="133"/>
      <c r="C78" s="133"/>
      <c r="D78" s="170"/>
      <c r="E78" s="170"/>
    </row>
    <row r="79" spans="2:5" ht="46.5" customHeight="1">
      <c r="B79" s="133"/>
      <c r="C79" s="133"/>
      <c r="D79" s="170"/>
      <c r="E79" s="170"/>
    </row>
    <row r="80" spans="2:5" ht="46.5" customHeight="1">
      <c r="B80" s="133"/>
      <c r="C80" s="133"/>
      <c r="D80" s="170"/>
      <c r="E80" s="170"/>
    </row>
    <row r="81" spans="2:5" ht="46.5" customHeight="1">
      <c r="B81" s="133"/>
      <c r="C81" s="133"/>
      <c r="D81" s="170"/>
      <c r="E81" s="170"/>
    </row>
    <row r="82" spans="2:5" ht="46.5" customHeight="1">
      <c r="B82" s="133"/>
      <c r="C82" s="133"/>
      <c r="D82" s="170"/>
      <c r="E82" s="170"/>
    </row>
    <row r="83" spans="2:5" ht="46.5" customHeight="1">
      <c r="B83" s="133"/>
      <c r="C83" s="133"/>
      <c r="D83" s="170"/>
      <c r="E83" s="170"/>
    </row>
    <row r="84" spans="2:5" ht="46.5" customHeight="1">
      <c r="B84" s="133"/>
      <c r="C84" s="133"/>
      <c r="D84" s="170"/>
      <c r="E84" s="170"/>
    </row>
    <row r="85" spans="2:5" ht="46.5" customHeight="1">
      <c r="B85" s="133"/>
      <c r="C85" s="133"/>
      <c r="D85" s="170"/>
      <c r="E85" s="170"/>
    </row>
    <row r="86" spans="2:5" ht="46.5" customHeight="1">
      <c r="B86" s="133"/>
      <c r="C86" s="133"/>
      <c r="D86" s="170"/>
      <c r="E86" s="170"/>
    </row>
    <row r="87" spans="2:5" ht="46.5" customHeight="1">
      <c r="B87" s="133"/>
      <c r="C87" s="133"/>
      <c r="D87" s="170"/>
      <c r="E87" s="170"/>
    </row>
    <row r="88" spans="2:5" ht="46.5" customHeight="1">
      <c r="B88" s="133"/>
      <c r="C88" s="133"/>
      <c r="D88" s="170"/>
      <c r="E88" s="170"/>
    </row>
    <row r="89" spans="2:5" ht="46.5" customHeight="1">
      <c r="B89" s="133"/>
      <c r="C89" s="133"/>
      <c r="D89" s="170"/>
      <c r="E89" s="170"/>
    </row>
    <row r="90" spans="2:5" ht="46.5" customHeight="1">
      <c r="B90" s="133"/>
      <c r="C90" s="133"/>
      <c r="D90" s="170"/>
      <c r="E90" s="170"/>
    </row>
    <row r="91" spans="2:5" ht="46.5" customHeight="1">
      <c r="B91" s="133"/>
      <c r="C91" s="133"/>
      <c r="D91" s="170"/>
      <c r="E91" s="170"/>
    </row>
    <row r="92" spans="2:5" ht="46.5" customHeight="1">
      <c r="B92" s="133"/>
      <c r="C92" s="133"/>
      <c r="D92" s="170"/>
      <c r="E92" s="170"/>
    </row>
    <row r="93" spans="2:5" ht="46.5" customHeight="1">
      <c r="B93" s="133"/>
      <c r="C93" s="133"/>
      <c r="D93" s="170"/>
      <c r="E93" s="170"/>
    </row>
    <row r="94" spans="2:5" ht="46.5" customHeight="1">
      <c r="B94" s="133"/>
      <c r="C94" s="133"/>
      <c r="D94" s="170"/>
      <c r="E94" s="170"/>
    </row>
    <row r="95" spans="2:5" ht="46.5" customHeight="1">
      <c r="B95" s="133"/>
      <c r="C95" s="133"/>
      <c r="D95" s="170"/>
      <c r="E95" s="170"/>
    </row>
    <row r="96" spans="2:5" ht="46.5" customHeight="1">
      <c r="B96" s="133"/>
      <c r="C96" s="133"/>
      <c r="D96" s="170"/>
      <c r="E96" s="170"/>
    </row>
    <row r="97" spans="2:5" ht="46.5" customHeight="1">
      <c r="B97" s="133"/>
      <c r="C97" s="133"/>
      <c r="D97" s="170"/>
      <c r="E97" s="170"/>
    </row>
    <row r="98" spans="2:5" ht="46.5" customHeight="1">
      <c r="B98" s="133"/>
      <c r="C98" s="133"/>
      <c r="D98" s="170"/>
      <c r="E98" s="170"/>
    </row>
    <row r="99" spans="2:5" ht="46.5" customHeight="1">
      <c r="B99" s="133"/>
      <c r="C99" s="133"/>
      <c r="D99" s="170"/>
      <c r="E99" s="170"/>
    </row>
    <row r="100" spans="2:5" ht="46.5" customHeight="1">
      <c r="B100" s="133"/>
      <c r="C100" s="133"/>
      <c r="D100" s="170"/>
      <c r="E100" s="170"/>
    </row>
    <row r="101" spans="2:5" ht="46.5" customHeight="1">
      <c r="B101" s="133"/>
      <c r="C101" s="133"/>
      <c r="D101" s="170"/>
      <c r="E101" s="170"/>
    </row>
    <row r="102" spans="2:5" ht="46.5" customHeight="1">
      <c r="B102" s="133"/>
      <c r="C102" s="133"/>
      <c r="D102" s="170"/>
      <c r="E102" s="170"/>
    </row>
    <row r="103" spans="2:5" ht="46.5" customHeight="1">
      <c r="B103" s="133"/>
      <c r="C103" s="133"/>
      <c r="D103" s="170"/>
      <c r="E103" s="170"/>
    </row>
    <row r="104" spans="2:5" ht="46.5" customHeight="1">
      <c r="B104" s="133"/>
      <c r="C104" s="133"/>
      <c r="D104" s="170"/>
      <c r="E104" s="170"/>
    </row>
    <row r="105" spans="2:5" ht="46.5" customHeight="1">
      <c r="B105" s="133"/>
      <c r="C105" s="133"/>
      <c r="D105" s="170"/>
      <c r="E105" s="170"/>
    </row>
    <row r="106" spans="2:5" ht="46.5" customHeight="1">
      <c r="B106" s="133"/>
      <c r="C106" s="133"/>
      <c r="D106" s="170"/>
      <c r="E106" s="170"/>
    </row>
    <row r="107" spans="2:5" ht="46.5" customHeight="1">
      <c r="B107" s="133"/>
      <c r="C107" s="133"/>
      <c r="D107" s="170"/>
      <c r="E107" s="170"/>
    </row>
    <row r="108" spans="2:5" ht="46.5" customHeight="1">
      <c r="B108" s="133"/>
      <c r="C108" s="133"/>
      <c r="D108" s="170"/>
      <c r="E108" s="170"/>
    </row>
    <row r="109" spans="2:5" ht="46.5" customHeight="1">
      <c r="B109" s="133"/>
      <c r="C109" s="133"/>
      <c r="D109" s="170"/>
      <c r="E109" s="170"/>
    </row>
    <row r="110" spans="2:5" ht="46.5" customHeight="1">
      <c r="B110" s="133"/>
      <c r="C110" s="133"/>
      <c r="D110" s="170"/>
      <c r="E110" s="170"/>
    </row>
    <row r="111" spans="2:5" ht="46.5" customHeight="1">
      <c r="B111" s="133"/>
      <c r="C111" s="133"/>
      <c r="D111" s="170"/>
      <c r="E111" s="170"/>
    </row>
    <row r="112" spans="2:5" ht="46.5" customHeight="1">
      <c r="B112" s="133"/>
      <c r="C112" s="133"/>
      <c r="D112" s="170"/>
      <c r="E112" s="170"/>
    </row>
    <row r="113" spans="2:5" ht="46.5" customHeight="1">
      <c r="B113" s="133"/>
      <c r="C113" s="133"/>
      <c r="D113" s="170"/>
      <c r="E113" s="170"/>
    </row>
    <row r="114" spans="2:5" ht="46.5" customHeight="1">
      <c r="B114" s="133"/>
      <c r="C114" s="133"/>
      <c r="D114" s="170"/>
      <c r="E114" s="170"/>
    </row>
    <row r="115" spans="2:5" ht="46.5" customHeight="1">
      <c r="B115" s="133"/>
      <c r="C115" s="133"/>
      <c r="D115" s="170"/>
      <c r="E115" s="170"/>
    </row>
    <row r="116" spans="2:5" ht="46.5" customHeight="1">
      <c r="B116" s="133"/>
      <c r="C116" s="133"/>
      <c r="D116" s="170"/>
      <c r="E116" s="170"/>
    </row>
    <row r="117" spans="2:5" ht="46.5" customHeight="1">
      <c r="B117" s="133"/>
      <c r="C117" s="133"/>
      <c r="D117" s="170"/>
      <c r="E117" s="170"/>
    </row>
    <row r="118" spans="2:5" ht="46.5" customHeight="1">
      <c r="B118" s="133"/>
      <c r="C118" s="133"/>
      <c r="D118" s="170"/>
      <c r="E118" s="170"/>
    </row>
    <row r="119" spans="2:5" ht="46.5" customHeight="1">
      <c r="B119" s="133"/>
      <c r="C119" s="133"/>
      <c r="D119" s="170"/>
      <c r="E119" s="170"/>
    </row>
    <row r="120" spans="2:5" ht="46.5" customHeight="1">
      <c r="B120" s="133"/>
      <c r="C120" s="133"/>
      <c r="D120" s="170"/>
      <c r="E120" s="170"/>
    </row>
    <row r="121" spans="2:5" ht="46.5" customHeight="1">
      <c r="B121" s="133"/>
      <c r="C121" s="133"/>
      <c r="D121" s="170"/>
      <c r="E121" s="170"/>
    </row>
    <row r="122" spans="2:5" ht="46.5" customHeight="1">
      <c r="B122" s="133"/>
      <c r="C122" s="133"/>
      <c r="D122" s="170"/>
      <c r="E122" s="170"/>
    </row>
    <row r="123" spans="2:5" ht="46.5" customHeight="1">
      <c r="B123" s="133"/>
      <c r="C123" s="133"/>
      <c r="D123" s="170"/>
      <c r="E123" s="170"/>
    </row>
    <row r="124" spans="2:5" ht="46.5" customHeight="1">
      <c r="B124" s="133"/>
      <c r="C124" s="133"/>
      <c r="D124" s="170"/>
      <c r="E124" s="170"/>
    </row>
    <row r="125" spans="2:5" ht="46.5" customHeight="1">
      <c r="B125" s="133"/>
      <c r="C125" s="133"/>
      <c r="D125" s="170"/>
      <c r="E125" s="170"/>
    </row>
    <row r="126" spans="2:5" ht="46.5" customHeight="1">
      <c r="B126" s="133"/>
      <c r="C126" s="133"/>
      <c r="D126" s="170"/>
      <c r="E126" s="170"/>
    </row>
    <row r="127" spans="2:5" ht="46.5" customHeight="1">
      <c r="B127" s="133"/>
      <c r="C127" s="133"/>
      <c r="D127" s="170"/>
      <c r="E127" s="170"/>
    </row>
    <row r="128" spans="2:5" ht="46.5" customHeight="1">
      <c r="B128" s="133"/>
      <c r="C128" s="133"/>
      <c r="D128" s="170"/>
      <c r="E128" s="170"/>
    </row>
    <row r="129" spans="2:5" ht="46.5" customHeight="1">
      <c r="B129" s="133"/>
      <c r="C129" s="133"/>
      <c r="D129" s="170"/>
      <c r="E129" s="170"/>
    </row>
    <row r="130" spans="2:5" ht="46.5" customHeight="1">
      <c r="B130" s="133"/>
      <c r="C130" s="133"/>
      <c r="D130" s="170"/>
      <c r="E130" s="170"/>
    </row>
    <row r="131" spans="2:5" ht="46.5" customHeight="1">
      <c r="B131" s="133"/>
      <c r="C131" s="133"/>
      <c r="D131" s="170"/>
      <c r="E131" s="170"/>
    </row>
    <row r="132" spans="2:5" ht="46.5" customHeight="1">
      <c r="B132" s="133"/>
      <c r="C132" s="133"/>
      <c r="D132" s="170"/>
      <c r="E132" s="170"/>
    </row>
    <row r="133" spans="2:5" ht="46.5" customHeight="1">
      <c r="B133" s="133"/>
      <c r="C133" s="133"/>
      <c r="D133" s="170"/>
      <c r="E133" s="170"/>
    </row>
    <row r="134" spans="2:5" ht="46.5" customHeight="1">
      <c r="B134" s="133"/>
      <c r="C134" s="133"/>
      <c r="D134" s="170"/>
      <c r="E134" s="170"/>
    </row>
    <row r="135" spans="2:5" ht="46.5" customHeight="1">
      <c r="B135" s="133"/>
      <c r="C135" s="133"/>
      <c r="D135" s="170"/>
      <c r="E135" s="170"/>
    </row>
    <row r="136" spans="2:5" ht="46.5" customHeight="1">
      <c r="B136" s="133"/>
      <c r="C136" s="133"/>
      <c r="D136" s="170"/>
      <c r="E136" s="170"/>
    </row>
    <row r="137" spans="2:5" ht="46.5" customHeight="1">
      <c r="B137" s="133"/>
      <c r="C137" s="133"/>
      <c r="D137" s="170"/>
      <c r="E137" s="170"/>
    </row>
    <row r="138" spans="2:5" ht="46.5" customHeight="1">
      <c r="B138" s="133"/>
      <c r="C138" s="133"/>
      <c r="D138" s="170"/>
      <c r="E138" s="170"/>
    </row>
    <row r="139" spans="2:5" ht="46.5" customHeight="1">
      <c r="B139" s="133"/>
      <c r="C139" s="133"/>
      <c r="D139" s="170"/>
      <c r="E139" s="170"/>
    </row>
    <row r="140" spans="2:5" ht="46.5" customHeight="1">
      <c r="B140" s="133"/>
      <c r="C140" s="133"/>
      <c r="D140" s="170"/>
      <c r="E140" s="170"/>
    </row>
    <row r="141" spans="2:5" ht="46.5" customHeight="1">
      <c r="B141" s="133"/>
      <c r="C141" s="133"/>
      <c r="D141" s="170"/>
      <c r="E141" s="170"/>
    </row>
    <row r="142" spans="2:5" ht="46.5" customHeight="1">
      <c r="B142" s="133"/>
      <c r="C142" s="133"/>
      <c r="D142" s="170"/>
      <c r="E142" s="170"/>
    </row>
    <row r="143" spans="2:5" ht="46.5" customHeight="1">
      <c r="B143" s="133"/>
      <c r="C143" s="133"/>
      <c r="D143" s="170"/>
      <c r="E143" s="170"/>
    </row>
    <row r="144" spans="2:5" ht="46.5" customHeight="1">
      <c r="B144" s="133"/>
      <c r="C144" s="133"/>
      <c r="D144" s="170"/>
      <c r="E144" s="170"/>
    </row>
    <row r="145" spans="2:5" ht="46.5" customHeight="1">
      <c r="B145" s="133"/>
      <c r="C145" s="133"/>
      <c r="D145" s="170"/>
      <c r="E145" s="170"/>
    </row>
    <row r="146" spans="2:5" ht="46.5" customHeight="1">
      <c r="B146" s="133"/>
      <c r="C146" s="133"/>
      <c r="D146" s="170"/>
      <c r="E146" s="170"/>
    </row>
    <row r="147" spans="2:5" ht="46.5" customHeight="1">
      <c r="B147" s="133"/>
      <c r="C147" s="133"/>
      <c r="D147" s="170"/>
      <c r="E147" s="170"/>
    </row>
    <row r="148" spans="2:5" ht="46.5" customHeight="1">
      <c r="B148" s="133"/>
      <c r="C148" s="133"/>
      <c r="D148" s="170"/>
      <c r="E148" s="170"/>
    </row>
    <row r="149" spans="2:5" ht="46.5" customHeight="1">
      <c r="B149" s="133"/>
      <c r="C149" s="133"/>
      <c r="D149" s="170"/>
      <c r="E149" s="170"/>
    </row>
    <row r="150" spans="2:5" ht="46.5" customHeight="1">
      <c r="B150" s="133"/>
      <c r="C150" s="133"/>
      <c r="D150" s="170"/>
      <c r="E150" s="170"/>
    </row>
    <row r="151" spans="2:5" ht="46.5" customHeight="1">
      <c r="B151" s="133"/>
      <c r="C151" s="133"/>
      <c r="D151" s="170"/>
      <c r="E151" s="170"/>
    </row>
    <row r="152" spans="2:5" ht="46.5" customHeight="1">
      <c r="B152" s="133"/>
      <c r="C152" s="133"/>
      <c r="D152" s="170"/>
      <c r="E152" s="170"/>
    </row>
    <row r="153" spans="2:5" ht="46.5" customHeight="1">
      <c r="B153" s="133"/>
      <c r="C153" s="133"/>
      <c r="D153" s="170"/>
      <c r="E153" s="170"/>
    </row>
    <row r="154" spans="2:5" ht="46.5" customHeight="1">
      <c r="B154" s="133"/>
      <c r="C154" s="133"/>
      <c r="D154" s="170"/>
      <c r="E154" s="170"/>
    </row>
    <row r="155" spans="2:5" ht="46.5" customHeight="1">
      <c r="B155" s="133"/>
      <c r="C155" s="133"/>
      <c r="D155" s="170"/>
      <c r="E155" s="170"/>
    </row>
    <row r="156" spans="2:5" ht="46.5" customHeight="1">
      <c r="B156" s="133"/>
      <c r="C156" s="133"/>
      <c r="D156" s="170"/>
      <c r="E156" s="170"/>
    </row>
    <row r="157" spans="2:5" ht="46.5" customHeight="1">
      <c r="B157" s="133"/>
      <c r="C157" s="133"/>
      <c r="D157" s="170"/>
      <c r="E157" s="170"/>
    </row>
    <row r="158" spans="2:5" ht="46.5" customHeight="1">
      <c r="B158" s="133"/>
      <c r="C158" s="133"/>
      <c r="D158" s="170"/>
      <c r="E158" s="170"/>
    </row>
    <row r="159" spans="2:5" ht="46.5" customHeight="1">
      <c r="B159" s="133"/>
      <c r="C159" s="133"/>
      <c r="D159" s="170"/>
      <c r="E159" s="170"/>
    </row>
    <row r="160" spans="2:5" ht="46.5" customHeight="1">
      <c r="B160" s="133"/>
      <c r="C160" s="133"/>
      <c r="D160" s="170"/>
      <c r="E160" s="170"/>
    </row>
    <row r="161" spans="2:5" ht="46.5" customHeight="1">
      <c r="B161" s="133"/>
      <c r="C161" s="133"/>
      <c r="D161" s="170"/>
      <c r="E161" s="170"/>
    </row>
    <row r="162" spans="2:5" ht="46.5" customHeight="1">
      <c r="B162" s="133"/>
      <c r="C162" s="133"/>
      <c r="D162" s="170"/>
      <c r="E162" s="170"/>
    </row>
    <row r="163" spans="2:5" ht="46.5" customHeight="1">
      <c r="B163" s="133"/>
      <c r="C163" s="133"/>
      <c r="D163" s="170"/>
      <c r="E163" s="170"/>
    </row>
    <row r="164" spans="2:5" ht="46.5" customHeight="1">
      <c r="B164" s="133"/>
      <c r="C164" s="133"/>
      <c r="D164" s="170"/>
      <c r="E164" s="170"/>
    </row>
    <row r="165" spans="2:5" ht="46.5" customHeight="1">
      <c r="B165" s="133"/>
      <c r="C165" s="133"/>
      <c r="D165" s="170"/>
      <c r="E165" s="170"/>
    </row>
    <row r="166" spans="2:5" ht="46.5" customHeight="1">
      <c r="B166" s="133"/>
      <c r="C166" s="133"/>
      <c r="D166" s="170"/>
      <c r="E166" s="170"/>
    </row>
    <row r="167" spans="2:5" ht="46.5" customHeight="1">
      <c r="B167" s="133"/>
      <c r="C167" s="133"/>
      <c r="D167" s="170"/>
      <c r="E167" s="170"/>
    </row>
    <row r="168" spans="2:5" ht="46.5" customHeight="1">
      <c r="B168" s="133"/>
      <c r="C168" s="133"/>
      <c r="D168" s="170"/>
      <c r="E168" s="170"/>
    </row>
    <row r="169" spans="2:5" ht="46.5" customHeight="1">
      <c r="B169" s="133"/>
      <c r="C169" s="133"/>
      <c r="D169" s="170"/>
      <c r="E169" s="170"/>
    </row>
    <row r="170" spans="2:5" ht="46.5" customHeight="1">
      <c r="B170" s="133"/>
      <c r="C170" s="133"/>
      <c r="D170" s="170"/>
      <c r="E170" s="170"/>
    </row>
    <row r="171" spans="2:5" ht="46.5" customHeight="1">
      <c r="B171" s="133"/>
      <c r="C171" s="133"/>
      <c r="D171" s="170"/>
      <c r="E171" s="170"/>
    </row>
    <row r="172" spans="2:5" ht="46.5" customHeight="1">
      <c r="B172" s="133"/>
      <c r="C172" s="133"/>
      <c r="D172" s="170"/>
      <c r="E172" s="170"/>
    </row>
    <row r="173" spans="2:5" ht="46.5" customHeight="1">
      <c r="B173" s="133"/>
      <c r="C173" s="133"/>
      <c r="D173" s="170"/>
      <c r="E173" s="170"/>
    </row>
    <row r="174" spans="2:5" ht="46.5" customHeight="1">
      <c r="B174" s="133"/>
      <c r="C174" s="133"/>
      <c r="D174" s="170"/>
      <c r="E174" s="170"/>
    </row>
    <row r="175" spans="2:5" ht="46.5" customHeight="1">
      <c r="B175" s="133"/>
      <c r="C175" s="133"/>
      <c r="D175" s="170"/>
      <c r="E175" s="170"/>
    </row>
    <row r="176" spans="2:5" ht="46.5" customHeight="1">
      <c r="B176" s="133"/>
      <c r="C176" s="133"/>
      <c r="D176" s="170"/>
      <c r="E176" s="170"/>
    </row>
    <row r="177" spans="2:5" ht="46.5" customHeight="1">
      <c r="B177" s="133"/>
      <c r="C177" s="133"/>
      <c r="D177" s="170"/>
      <c r="E177" s="170"/>
    </row>
    <row r="178" spans="2:5" ht="46.5" customHeight="1">
      <c r="B178" s="133"/>
      <c r="C178" s="133"/>
      <c r="D178" s="170"/>
      <c r="E178" s="170"/>
    </row>
    <row r="179" spans="2:5" ht="46.5" customHeight="1">
      <c r="B179" s="133"/>
      <c r="C179" s="133"/>
      <c r="D179" s="170"/>
      <c r="E179" s="170"/>
    </row>
    <row r="180" spans="2:5" ht="46.5" customHeight="1">
      <c r="B180" s="133"/>
      <c r="C180" s="133"/>
      <c r="D180" s="170"/>
      <c r="E180" s="170"/>
    </row>
    <row r="181" spans="2:5" ht="46.5" customHeight="1">
      <c r="B181" s="133"/>
      <c r="C181" s="133"/>
      <c r="D181" s="170"/>
      <c r="E181" s="170"/>
    </row>
    <row r="182" spans="2:5" ht="46.5" customHeight="1">
      <c r="B182" s="133"/>
      <c r="C182" s="133"/>
      <c r="D182" s="170"/>
      <c r="E182" s="170"/>
    </row>
    <row r="183" spans="2:5" ht="46.5" customHeight="1">
      <c r="B183" s="133"/>
      <c r="C183" s="133"/>
      <c r="D183" s="170"/>
      <c r="E183" s="170"/>
    </row>
    <row r="184" spans="2:5" ht="46.5" customHeight="1">
      <c r="B184" s="133"/>
      <c r="C184" s="133"/>
      <c r="D184" s="170"/>
      <c r="E184" s="170"/>
    </row>
    <row r="185" spans="2:5" ht="46.5" customHeight="1">
      <c r="B185" s="133"/>
      <c r="C185" s="133"/>
      <c r="D185" s="170"/>
      <c r="E185" s="170"/>
    </row>
    <row r="186" spans="2:5" ht="46.5" customHeight="1">
      <c r="B186" s="133"/>
      <c r="C186" s="133"/>
      <c r="D186" s="170"/>
      <c r="E186" s="170"/>
    </row>
    <row r="187" spans="2:5" ht="46.5" customHeight="1">
      <c r="B187" s="133"/>
      <c r="C187" s="133"/>
      <c r="D187" s="170"/>
      <c r="E187" s="170"/>
    </row>
    <row r="188" spans="2:5" ht="46.5" customHeight="1">
      <c r="B188" s="133"/>
      <c r="C188" s="133"/>
      <c r="D188" s="170"/>
      <c r="E188" s="170"/>
    </row>
    <row r="189" spans="2:5" ht="46.5" customHeight="1">
      <c r="B189" s="133"/>
      <c r="C189" s="133"/>
      <c r="D189" s="170"/>
      <c r="E189" s="170"/>
    </row>
    <row r="190" spans="2:5" ht="46.5" customHeight="1">
      <c r="B190" s="133"/>
      <c r="C190" s="133"/>
      <c r="D190" s="170"/>
      <c r="E190" s="170"/>
    </row>
    <row r="191" spans="2:5" ht="46.5" customHeight="1">
      <c r="B191" s="133"/>
      <c r="C191" s="133"/>
      <c r="D191" s="170"/>
      <c r="E191" s="170"/>
    </row>
    <row r="192" spans="2:5" ht="46.5" customHeight="1">
      <c r="B192" s="133"/>
      <c r="C192" s="133"/>
      <c r="D192" s="170"/>
      <c r="E192" s="170"/>
    </row>
    <row r="193" spans="2:5" ht="46.5" customHeight="1">
      <c r="B193" s="133"/>
      <c r="C193" s="133"/>
      <c r="D193" s="170"/>
      <c r="E193" s="170"/>
    </row>
    <row r="194" spans="2:5" ht="46.5" customHeight="1">
      <c r="B194" s="133"/>
      <c r="C194" s="133"/>
      <c r="D194" s="170"/>
      <c r="E194" s="170"/>
    </row>
    <row r="195" spans="2:5" ht="46.5" customHeight="1">
      <c r="B195" s="133"/>
      <c r="C195" s="133"/>
      <c r="D195" s="170"/>
      <c r="E195" s="170"/>
    </row>
    <row r="196" spans="2:5" ht="46.5" customHeight="1">
      <c r="B196" s="133"/>
      <c r="C196" s="133"/>
      <c r="D196" s="170"/>
      <c r="E196" s="170"/>
    </row>
    <row r="197" spans="2:5" ht="46.5" customHeight="1">
      <c r="B197" s="133"/>
      <c r="C197" s="133"/>
      <c r="D197" s="170"/>
      <c r="E197" s="170"/>
    </row>
    <row r="198" spans="2:5" ht="46.5" customHeight="1">
      <c r="B198" s="133"/>
      <c r="C198" s="133"/>
      <c r="D198" s="170"/>
      <c r="E198" s="170"/>
    </row>
    <row r="199" spans="2:5" ht="46.5" customHeight="1">
      <c r="B199" s="133"/>
      <c r="C199" s="133"/>
      <c r="D199" s="170"/>
      <c r="E199" s="170"/>
    </row>
    <row r="200" spans="2:5" ht="46.5" customHeight="1">
      <c r="B200" s="133"/>
      <c r="C200" s="133"/>
      <c r="D200" s="170"/>
      <c r="E200" s="170"/>
    </row>
    <row r="201" spans="2:5" ht="46.5" customHeight="1">
      <c r="B201" s="133"/>
      <c r="C201" s="133"/>
      <c r="D201" s="170"/>
      <c r="E201" s="170"/>
    </row>
    <row r="202" spans="2:5" ht="46.5" customHeight="1">
      <c r="B202" s="133"/>
      <c r="C202" s="133"/>
      <c r="D202" s="170"/>
      <c r="E202" s="170"/>
    </row>
    <row r="203" spans="2:5" ht="46.5" customHeight="1">
      <c r="B203" s="133"/>
      <c r="C203" s="133"/>
      <c r="D203" s="170"/>
      <c r="E203" s="170"/>
    </row>
    <row r="204" spans="2:5" ht="46.5" customHeight="1">
      <c r="B204" s="133"/>
      <c r="C204" s="133"/>
      <c r="D204" s="170"/>
      <c r="E204" s="170"/>
    </row>
    <row r="205" spans="2:5" ht="46.5" customHeight="1">
      <c r="B205" s="133"/>
      <c r="C205" s="133"/>
      <c r="D205" s="170"/>
      <c r="E205" s="170"/>
    </row>
    <row r="206" spans="2:5" ht="46.5" customHeight="1">
      <c r="B206" s="133"/>
      <c r="C206" s="133"/>
      <c r="D206" s="170"/>
      <c r="E206" s="170"/>
    </row>
    <row r="207" spans="2:5" ht="46.5" customHeight="1">
      <c r="B207" s="133"/>
      <c r="C207" s="133"/>
      <c r="D207" s="170"/>
      <c r="E207" s="170"/>
    </row>
    <row r="208" spans="2:5" ht="46.5" customHeight="1">
      <c r="B208" s="133"/>
      <c r="C208" s="133"/>
      <c r="D208" s="170"/>
      <c r="E208" s="170"/>
    </row>
    <row r="209" spans="2:5" ht="46.5" customHeight="1">
      <c r="B209" s="133"/>
      <c r="C209" s="133"/>
      <c r="D209" s="170"/>
      <c r="E209" s="170"/>
    </row>
    <row r="210" spans="2:5" ht="46.5" customHeight="1">
      <c r="B210" s="133"/>
      <c r="C210" s="133"/>
      <c r="D210" s="170"/>
      <c r="E210" s="170"/>
    </row>
    <row r="211" spans="2:5" ht="46.5" customHeight="1">
      <c r="B211" s="133"/>
      <c r="C211" s="133"/>
      <c r="D211" s="170"/>
      <c r="E211" s="170"/>
    </row>
  </sheetData>
  <phoneticPr fontId="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B0F0"/>
  </sheetPr>
  <dimension ref="A1:N29"/>
  <sheetViews>
    <sheetView view="pageBreakPreview" zoomScale="85" zoomScaleNormal="100" zoomScaleSheetLayoutView="85" workbookViewId="0">
      <selection activeCell="B2" sqref="B2"/>
    </sheetView>
  </sheetViews>
  <sheetFormatPr defaultColWidth="9" defaultRowHeight="13"/>
  <cols>
    <col min="1" max="1" width="5.08984375" style="17" customWidth="1"/>
    <col min="2" max="2" width="14.36328125" style="17" customWidth="1"/>
    <col min="3" max="5" width="4.08984375" style="17" customWidth="1"/>
    <col min="6" max="6" width="6" style="17" customWidth="1"/>
    <col min="7" max="7" width="5.6328125" style="17" customWidth="1"/>
    <col min="8" max="8" width="6.26953125" style="17" customWidth="1"/>
    <col min="9" max="9" width="7.08984375" style="17" customWidth="1"/>
    <col min="10" max="10" width="8.36328125" style="17" customWidth="1"/>
    <col min="11" max="11" width="17" style="17" customWidth="1"/>
    <col min="12" max="12" width="5.90625" style="17" customWidth="1"/>
    <col min="13" max="13" width="5.7265625" style="17" customWidth="1"/>
    <col min="14" max="14" width="5.6328125" style="17" customWidth="1"/>
    <col min="15" max="16384" width="9" style="17"/>
  </cols>
  <sheetData>
    <row r="1" spans="1:14" ht="23.15" customHeight="1">
      <c r="A1" s="16" t="s">
        <v>116</v>
      </c>
      <c r="B1" s="16"/>
      <c r="C1" s="16"/>
      <c r="D1" s="16"/>
      <c r="E1" s="16"/>
      <c r="F1" s="16"/>
      <c r="G1" s="16"/>
      <c r="H1" s="16"/>
      <c r="I1" s="16"/>
      <c r="J1" s="16"/>
      <c r="K1" s="16"/>
      <c r="L1" s="110" t="e">
        <f>①基本情報【名簿入力前に必須入力】!P5</f>
        <v>#N/A</v>
      </c>
      <c r="M1" s="16"/>
      <c r="N1" s="16"/>
    </row>
    <row r="2" spans="1:14" ht="23.15" customHeight="1">
      <c r="A2" s="16"/>
      <c r="B2" s="16"/>
      <c r="C2" s="16"/>
      <c r="D2" s="16"/>
      <c r="E2" s="16"/>
      <c r="F2" s="16"/>
      <c r="G2" s="16"/>
      <c r="H2" s="16"/>
      <c r="I2" s="16"/>
      <c r="J2" s="16"/>
      <c r="K2" s="18">
        <v>46112</v>
      </c>
      <c r="L2" s="16"/>
      <c r="M2" s="16"/>
      <c r="N2" s="7"/>
    </row>
    <row r="3" spans="1:14" ht="23.15" customHeight="1">
      <c r="A3" s="16"/>
      <c r="B3" s="16"/>
      <c r="C3" s="16"/>
      <c r="D3" s="16"/>
      <c r="E3" s="16"/>
      <c r="F3" s="16"/>
      <c r="G3" s="16"/>
      <c r="H3" s="16"/>
      <c r="I3" s="16"/>
      <c r="J3" s="16"/>
      <c r="K3" s="16"/>
      <c r="L3" s="16"/>
      <c r="M3" s="16"/>
      <c r="N3" s="7"/>
    </row>
    <row r="4" spans="1:14" ht="23.15" customHeight="1">
      <c r="A4" s="669" t="s">
        <v>117</v>
      </c>
      <c r="B4" s="669"/>
      <c r="C4" s="669"/>
      <c r="D4" s="669"/>
      <c r="E4" s="669"/>
      <c r="F4" s="669"/>
      <c r="G4" s="669"/>
      <c r="H4" s="669"/>
      <c r="I4" s="669"/>
      <c r="J4" s="669"/>
      <c r="K4" s="669"/>
      <c r="L4" s="669"/>
      <c r="M4" s="16"/>
      <c r="N4" s="7"/>
    </row>
    <row r="5" spans="1:14" ht="23.15" customHeight="1">
      <c r="A5" s="676"/>
      <c r="B5" s="676"/>
      <c r="C5" s="676"/>
      <c r="D5" s="676"/>
      <c r="E5" s="676"/>
      <c r="F5" s="677"/>
      <c r="G5" s="677"/>
      <c r="H5" s="677"/>
      <c r="I5" s="677"/>
      <c r="J5" s="677"/>
      <c r="K5" s="677"/>
      <c r="L5" s="677"/>
      <c r="M5" s="16"/>
      <c r="N5" s="7"/>
    </row>
    <row r="6" spans="1:14" ht="23.15" customHeight="1">
      <c r="A6" s="16"/>
      <c r="B6" s="16"/>
      <c r="C6" s="16"/>
      <c r="D6" s="16"/>
      <c r="E6" s="16"/>
      <c r="F6" s="16"/>
      <c r="G6" s="16"/>
      <c r="H6" s="16"/>
      <c r="I6" s="16"/>
      <c r="J6" s="16"/>
      <c r="K6" s="16"/>
      <c r="L6" s="16"/>
      <c r="M6" s="16"/>
      <c r="N6" s="7"/>
    </row>
    <row r="7" spans="1:14" ht="23.15" customHeight="1">
      <c r="A7" s="16"/>
      <c r="B7" s="16" t="s">
        <v>99</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670" t="s">
        <v>100</v>
      </c>
      <c r="H9" s="670"/>
      <c r="I9" s="670"/>
      <c r="J9" s="678" t="e">
        <f>VLOOKUP(L1,補助金用基本データ!$D$5:$V$500,11,FALSE)</f>
        <v>#N/A</v>
      </c>
      <c r="K9" s="678"/>
      <c r="L9" s="678"/>
      <c r="M9" s="16"/>
      <c r="N9" s="7"/>
    </row>
    <row r="10" spans="1:14" ht="18" customHeight="1">
      <c r="A10" s="16"/>
      <c r="B10" s="16"/>
      <c r="C10" s="16"/>
      <c r="D10" s="16"/>
      <c r="E10" s="16"/>
      <c r="F10" s="16"/>
      <c r="G10" s="669" t="s">
        <v>101</v>
      </c>
      <c r="H10" s="669"/>
      <c r="I10" s="669"/>
      <c r="J10" s="671" t="e">
        <f>IF(VLOOKUP(L1,補助金用基本データ!$D$5:$V$500,10,FALSE)="","",VLOOKUP(L1,補助金用基本データ!$D$5:$V$500,10,FALSE))</f>
        <v>#N/A</v>
      </c>
      <c r="K10" s="671"/>
      <c r="L10" s="671"/>
      <c r="M10" s="16"/>
      <c r="N10" s="7"/>
    </row>
    <row r="11" spans="1:14" ht="23.15" customHeight="1">
      <c r="A11" s="16"/>
      <c r="B11" s="16"/>
      <c r="C11" s="16"/>
      <c r="D11" s="16"/>
      <c r="E11" s="16"/>
      <c r="F11" s="16"/>
      <c r="G11" s="669" t="s">
        <v>102</v>
      </c>
      <c r="H11" s="669"/>
      <c r="I11" s="669"/>
      <c r="J11" s="671" t="e">
        <f>IF(VLOOKUP(L1,補助金用基本データ!$D$5:$V$500,12,FALSE)="","",VLOOKUP(L1,補助金用基本データ!$D$5:$V$500,12,FALSE))&amp;"　　"&amp;VLOOKUP(L1,補助金用基本データ!$D$5:$V$500,13,FALSE)</f>
        <v>#N/A</v>
      </c>
      <c r="K11" s="671"/>
      <c r="L11" s="671"/>
      <c r="M11" s="16" t="s">
        <v>103</v>
      </c>
      <c r="N11" s="7"/>
    </row>
    <row r="12" spans="1:14" ht="32.25" customHeight="1">
      <c r="A12" s="16"/>
      <c r="B12" s="16"/>
      <c r="C12" s="16"/>
      <c r="D12" s="16"/>
      <c r="E12" s="16"/>
      <c r="F12" s="16"/>
      <c r="G12" s="668" t="s">
        <v>106</v>
      </c>
      <c r="H12" s="668"/>
      <c r="I12" s="668"/>
      <c r="J12" s="674">
        <f>IF(③職員名簿【年間実績】!L4="","",③職員名簿【年間実績】!L4)</f>
        <v>0</v>
      </c>
      <c r="K12" s="674"/>
      <c r="L12" s="674"/>
      <c r="M12" s="16"/>
      <c r="N12" s="7"/>
    </row>
    <row r="13" spans="1:14" ht="32.25" customHeight="1">
      <c r="A13" s="16"/>
      <c r="B13" s="16"/>
      <c r="C13" s="16"/>
      <c r="D13" s="16"/>
      <c r="E13" s="16"/>
      <c r="F13" s="16"/>
      <c r="G13" s="668" t="s">
        <v>1925</v>
      </c>
      <c r="H13" s="668"/>
      <c r="I13" s="668"/>
      <c r="J13" s="671">
        <f>①基本情報【名簿入力前に必須入力】!L4</f>
        <v>0</v>
      </c>
      <c r="K13" s="671"/>
      <c r="L13" s="671"/>
      <c r="M13" s="16"/>
      <c r="N13" s="7"/>
    </row>
    <row r="14" spans="1:14" ht="23.15" customHeight="1">
      <c r="A14" s="16"/>
      <c r="B14" s="16"/>
      <c r="C14" s="16"/>
      <c r="D14" s="16"/>
      <c r="E14" s="16"/>
      <c r="F14" s="16"/>
      <c r="G14" s="16"/>
      <c r="H14" s="16"/>
      <c r="I14" s="16"/>
      <c r="J14" s="16"/>
      <c r="K14" s="16"/>
      <c r="L14" s="16"/>
      <c r="M14" s="16"/>
      <c r="N14" s="7"/>
    </row>
    <row r="15" spans="1:14" ht="23.15" customHeight="1">
      <c r="A15" s="16"/>
      <c r="B15" s="675" t="e">
        <f>CONCATENATE(M15,M16,M17,M18,M19,M20,M21,M22,M23)</f>
        <v>#N/A</v>
      </c>
      <c r="C15" s="675"/>
      <c r="D15" s="675"/>
      <c r="E15" s="675"/>
      <c r="F15" s="675"/>
      <c r="G15" s="675"/>
      <c r="H15" s="675"/>
      <c r="I15" s="675"/>
      <c r="J15" s="675"/>
      <c r="K15" s="675"/>
      <c r="L15" s="16"/>
      <c r="M15" s="16" t="s">
        <v>433</v>
      </c>
      <c r="N15" s="7"/>
    </row>
    <row r="16" spans="1:14" ht="23.15" customHeight="1">
      <c r="B16" s="675"/>
      <c r="C16" s="675"/>
      <c r="D16" s="675"/>
      <c r="E16" s="675"/>
      <c r="F16" s="675"/>
      <c r="G16" s="675"/>
      <c r="H16" s="675"/>
      <c r="I16" s="675"/>
      <c r="J16" s="675"/>
      <c r="K16" s="675"/>
      <c r="L16" s="113"/>
      <c r="M16" s="16" t="str">
        <f>DBCS(N16)</f>
        <v>７</v>
      </c>
      <c r="N16" s="7">
        <v>7</v>
      </c>
    </row>
    <row r="17" spans="1:14" ht="23.15" customHeight="1">
      <c r="A17" s="19"/>
      <c r="B17" s="675"/>
      <c r="C17" s="675"/>
      <c r="D17" s="675"/>
      <c r="E17" s="675"/>
      <c r="F17" s="675"/>
      <c r="G17" s="675"/>
      <c r="H17" s="675"/>
      <c r="I17" s="675"/>
      <c r="J17" s="675"/>
      <c r="K17" s="675"/>
      <c r="L17" s="113"/>
      <c r="M17" s="16" t="s">
        <v>434</v>
      </c>
      <c r="N17" s="7"/>
    </row>
    <row r="18" spans="1:14" ht="23.15" customHeight="1">
      <c r="A18" s="16"/>
      <c r="B18" s="675"/>
      <c r="C18" s="675"/>
      <c r="D18" s="675"/>
      <c r="E18" s="675"/>
      <c r="F18" s="675"/>
      <c r="G18" s="675"/>
      <c r="H18" s="675"/>
      <c r="I18" s="675"/>
      <c r="J18" s="675"/>
      <c r="K18" s="675"/>
      <c r="L18" s="113"/>
      <c r="M18" s="16" t="str">
        <f>DBCS(N18)</f>
        <v>４</v>
      </c>
      <c r="N18" s="7">
        <v>4</v>
      </c>
    </row>
    <row r="19" spans="1:14" ht="23.15" customHeight="1">
      <c r="A19" s="16"/>
      <c r="B19" s="113"/>
      <c r="C19" s="113"/>
      <c r="D19" s="113"/>
      <c r="E19" s="113"/>
      <c r="F19" s="113"/>
      <c r="G19" s="113"/>
      <c r="H19" s="113"/>
      <c r="I19" s="113"/>
      <c r="J19" s="113"/>
      <c r="K19" s="113"/>
      <c r="L19" s="113"/>
      <c r="M19" s="16" t="s">
        <v>435</v>
      </c>
      <c r="N19" s="7"/>
    </row>
    <row r="20" spans="1:14" ht="23.15" customHeight="1">
      <c r="A20" s="16" t="s">
        <v>118</v>
      </c>
      <c r="B20" s="16"/>
      <c r="C20" s="16"/>
      <c r="D20" s="16"/>
      <c r="E20" s="16"/>
      <c r="F20" s="16"/>
      <c r="G20" s="672">
        <f>'⑥算出内訳表(2)【必須入力】'!I56</f>
        <v>0</v>
      </c>
      <c r="H20" s="673"/>
      <c r="I20" s="673"/>
      <c r="J20" s="673"/>
      <c r="K20" s="20" t="s">
        <v>104</v>
      </c>
      <c r="L20" s="16"/>
      <c r="M20" s="119" t="e">
        <f>VLOOKUP(L1,補助金用基本データ!$D$5:$X$500,20,FALSE)</f>
        <v>#N/A</v>
      </c>
      <c r="N20" s="7"/>
    </row>
    <row r="21" spans="1:14" ht="23.15" customHeight="1">
      <c r="A21" s="16"/>
      <c r="B21" s="16"/>
      <c r="C21" s="16"/>
      <c r="D21" s="16"/>
      <c r="E21" s="16"/>
      <c r="F21" s="16"/>
      <c r="G21" s="117"/>
      <c r="H21" s="118"/>
      <c r="I21" s="118"/>
      <c r="J21" s="118"/>
      <c r="K21" s="20"/>
      <c r="L21" s="16"/>
      <c r="M21" s="16" t="s">
        <v>1028</v>
      </c>
      <c r="N21" s="7"/>
    </row>
    <row r="22" spans="1:14" ht="23.15" customHeight="1">
      <c r="A22" s="16"/>
      <c r="B22" s="16"/>
      <c r="C22" s="16"/>
      <c r="D22" s="16"/>
      <c r="E22" s="16"/>
      <c r="F22" s="16"/>
      <c r="G22" s="117"/>
      <c r="H22" s="118"/>
      <c r="I22" s="118"/>
      <c r="J22" s="118"/>
      <c r="K22" s="20"/>
      <c r="L22" s="16"/>
      <c r="M22" s="16" t="e">
        <f>IF(VLOOKUP(L1,補助金用基本データ!$D$5:$X$500,21,FALSE)="","","の"&amp;VLOOKUP(L1,補助金用基本データ!$D$5:$X$500,21,FALSE))</f>
        <v>#N/A</v>
      </c>
      <c r="N22" s="7"/>
    </row>
    <row r="23" spans="1:14" ht="23.25" customHeight="1">
      <c r="A23" s="16"/>
      <c r="B23" s="16"/>
      <c r="C23" s="16"/>
      <c r="D23" s="16"/>
      <c r="E23" s="16"/>
      <c r="F23" s="16"/>
      <c r="G23" s="16"/>
      <c r="H23" s="16"/>
      <c r="I23" s="16"/>
      <c r="J23" s="16"/>
      <c r="K23" s="16"/>
      <c r="L23" s="16"/>
      <c r="M23" s="16" t="s">
        <v>436</v>
      </c>
      <c r="N23" s="7"/>
    </row>
    <row r="24" spans="1:14" ht="23.25" customHeight="1">
      <c r="A24" s="16" t="s">
        <v>119</v>
      </c>
      <c r="B24" s="16"/>
      <c r="C24" s="671" t="s">
        <v>129</v>
      </c>
      <c r="D24" s="671"/>
      <c r="E24" s="671"/>
      <c r="F24" s="671"/>
      <c r="G24" s="671"/>
      <c r="H24" s="671"/>
      <c r="I24" s="671"/>
      <c r="J24" s="671"/>
      <c r="K24" s="671"/>
      <c r="L24" s="16"/>
      <c r="M24" s="16"/>
      <c r="N24" s="7"/>
    </row>
    <row r="25" spans="1:14" ht="23.25" customHeight="1">
      <c r="A25" s="16"/>
      <c r="B25" s="16"/>
      <c r="C25" s="16"/>
      <c r="D25" s="16"/>
      <c r="E25" s="16"/>
      <c r="F25" s="16"/>
      <c r="G25" s="16"/>
      <c r="H25" s="16"/>
      <c r="I25" s="16"/>
      <c r="J25" s="16"/>
      <c r="K25" s="16"/>
      <c r="L25" s="16"/>
      <c r="M25" s="16"/>
      <c r="N25" s="7"/>
    </row>
    <row r="26" spans="1:14" ht="27" customHeight="1">
      <c r="A26" s="16" t="s">
        <v>120</v>
      </c>
      <c r="B26" s="16"/>
      <c r="C26" s="7" t="s">
        <v>105</v>
      </c>
      <c r="D26" s="7"/>
      <c r="E26" s="7"/>
      <c r="F26" s="7"/>
      <c r="G26" s="7"/>
      <c r="H26" s="7"/>
      <c r="I26" s="7"/>
      <c r="J26" s="7"/>
      <c r="K26" s="7"/>
      <c r="L26" s="7"/>
      <c r="M26" s="7"/>
      <c r="N26" s="7"/>
    </row>
    <row r="27" spans="1:14" ht="27" customHeight="1">
      <c r="A27" s="7"/>
      <c r="B27" s="16" t="s">
        <v>107</v>
      </c>
      <c r="C27" s="7"/>
      <c r="D27" s="7"/>
      <c r="E27" s="7"/>
      <c r="F27" s="7"/>
      <c r="G27" s="7"/>
      <c r="H27" s="7"/>
      <c r="I27" s="7"/>
      <c r="J27" s="7"/>
      <c r="K27" s="7"/>
      <c r="L27" s="7"/>
      <c r="M27" s="7"/>
      <c r="N27" s="7"/>
    </row>
    <row r="28" spans="1:14" ht="27" customHeight="1">
      <c r="B28" s="17" t="s">
        <v>121</v>
      </c>
    </row>
    <row r="29" spans="1:14" ht="26.25" customHeight="1">
      <c r="B29" s="22" t="s">
        <v>122</v>
      </c>
    </row>
  </sheetData>
  <sheetProtection sheet="1" objects="1" scenarios="1" selectLockedCells="1"/>
  <mergeCells count="15">
    <mergeCell ref="A4:L4"/>
    <mergeCell ref="A5:L5"/>
    <mergeCell ref="J9:L9"/>
    <mergeCell ref="J10:L10"/>
    <mergeCell ref="J11:L11"/>
    <mergeCell ref="G12:I12"/>
    <mergeCell ref="G11:I11"/>
    <mergeCell ref="G10:I10"/>
    <mergeCell ref="G9:I9"/>
    <mergeCell ref="C24:K24"/>
    <mergeCell ref="G20:J20"/>
    <mergeCell ref="J12:L12"/>
    <mergeCell ref="B15:K18"/>
    <mergeCell ref="J13:L13"/>
    <mergeCell ref="G13:I13"/>
  </mergeCells>
  <phoneticPr fontId="1"/>
  <pageMargins left="0.78740157480314965" right="0.78740157480314965" top="0.98425196850393704" bottom="0.98425196850393704" header="0.51181102362204722" footer="0.51181102362204722"/>
  <pageSetup paperSize="9" scale="9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98D3-242B-4016-AB81-43745C0F281E}">
  <sheetPr>
    <tabColor theme="1"/>
  </sheetPr>
  <dimension ref="A1:AY362"/>
  <sheetViews>
    <sheetView zoomScale="70" zoomScaleNormal="70" zoomScaleSheetLayoutView="80" workbookViewId="0">
      <pane xSplit="3" ySplit="4" topLeftCell="Q5" activePane="bottomRight" state="frozen"/>
      <selection activeCell="C281" sqref="C281"/>
      <selection pane="topRight" activeCell="C281" sqref="C281"/>
      <selection pane="bottomLeft" activeCell="C281" sqref="C281"/>
      <selection pane="bottomRight" sqref="A1:XFD1048576"/>
    </sheetView>
  </sheetViews>
  <sheetFormatPr defaultColWidth="14.453125" defaultRowHeight="13"/>
  <cols>
    <col min="1" max="1" width="4.26953125" style="383" customWidth="1"/>
    <col min="2" max="2" width="5.36328125" style="383" customWidth="1"/>
    <col min="3" max="3" width="35.453125" style="388" customWidth="1"/>
    <col min="4" max="4" width="9.08984375" style="384" customWidth="1"/>
    <col min="5" max="6" width="16.90625" style="383" customWidth="1"/>
    <col min="7" max="10" width="14.453125" style="383" customWidth="1"/>
    <col min="11" max="11" width="4.453125" style="383" customWidth="1"/>
    <col min="12" max="12" width="14.453125" style="383" customWidth="1"/>
    <col min="13" max="13" width="32.90625" style="383" customWidth="1"/>
    <col min="14" max="14" width="24.453125" style="383" customWidth="1"/>
    <col min="15" max="17" width="14.453125" style="383" customWidth="1"/>
    <col min="18" max="18" width="25" style="383" customWidth="1"/>
    <col min="19" max="21" width="14.453125" style="383" customWidth="1"/>
    <col min="22" max="48" width="14.453125" style="383"/>
    <col min="49" max="49" width="10.453125" style="383" customWidth="1"/>
    <col min="50" max="16384" width="14.453125" style="383"/>
  </cols>
  <sheetData>
    <row r="1" spans="1:49" ht="32" customHeight="1">
      <c r="B1" s="384" t="s">
        <v>164</v>
      </c>
      <c r="C1" s="385">
        <v>45763</v>
      </c>
      <c r="D1" s="384">
        <v>1</v>
      </c>
      <c r="E1" s="384">
        <v>2</v>
      </c>
      <c r="F1" s="384">
        <v>3</v>
      </c>
      <c r="G1" s="384">
        <v>4</v>
      </c>
      <c r="H1" s="384">
        <v>5</v>
      </c>
      <c r="I1" s="384">
        <v>6</v>
      </c>
      <c r="J1" s="384">
        <v>7</v>
      </c>
      <c r="K1" s="384">
        <v>8</v>
      </c>
      <c r="L1" s="384">
        <v>9</v>
      </c>
      <c r="M1" s="384">
        <v>10</v>
      </c>
      <c r="N1" s="384">
        <v>11</v>
      </c>
      <c r="O1" s="384">
        <v>12</v>
      </c>
      <c r="P1" s="384">
        <v>13</v>
      </c>
      <c r="Q1" s="384">
        <v>14</v>
      </c>
      <c r="R1" s="384">
        <v>15</v>
      </c>
      <c r="S1" s="384">
        <v>16</v>
      </c>
      <c r="T1" s="384">
        <v>17</v>
      </c>
      <c r="U1" s="384">
        <v>18</v>
      </c>
      <c r="V1" s="384">
        <v>19</v>
      </c>
      <c r="W1" s="384">
        <v>20</v>
      </c>
      <c r="X1" s="384">
        <v>21</v>
      </c>
      <c r="Y1" s="384">
        <v>22</v>
      </c>
      <c r="Z1" s="384">
        <v>23</v>
      </c>
      <c r="AA1" s="384">
        <v>24</v>
      </c>
      <c r="AB1" s="384">
        <v>25</v>
      </c>
      <c r="AC1" s="384">
        <v>26</v>
      </c>
      <c r="AD1" s="384">
        <v>27</v>
      </c>
      <c r="AE1" s="384">
        <v>28</v>
      </c>
      <c r="AF1" s="384">
        <v>29</v>
      </c>
      <c r="AG1" s="384">
        <v>30</v>
      </c>
      <c r="AH1" s="384">
        <v>31</v>
      </c>
      <c r="AI1" s="384">
        <v>32</v>
      </c>
      <c r="AJ1" s="384">
        <v>33</v>
      </c>
      <c r="AK1" s="384">
        <v>34</v>
      </c>
      <c r="AL1" s="384">
        <v>35</v>
      </c>
      <c r="AM1" s="384">
        <v>36</v>
      </c>
      <c r="AN1" s="384">
        <v>37</v>
      </c>
      <c r="AO1" s="384">
        <v>38</v>
      </c>
      <c r="AP1" s="384">
        <v>39</v>
      </c>
      <c r="AQ1" s="384">
        <v>40</v>
      </c>
      <c r="AR1" s="384">
        <v>41</v>
      </c>
      <c r="AS1" s="384">
        <v>42</v>
      </c>
      <c r="AT1" s="384">
        <v>43</v>
      </c>
      <c r="AU1" s="384">
        <v>44</v>
      </c>
      <c r="AV1" s="384">
        <v>45</v>
      </c>
      <c r="AW1" s="384">
        <v>46</v>
      </c>
    </row>
    <row r="2" spans="1:49" s="386" customFormat="1" ht="27" customHeight="1">
      <c r="B2" s="387" t="s">
        <v>477</v>
      </c>
      <c r="C2" s="387"/>
      <c r="Q2" s="383" t="s">
        <v>478</v>
      </c>
    </row>
    <row r="3" spans="1:49" ht="24" customHeight="1">
      <c r="G3" s="389" t="s">
        <v>1973</v>
      </c>
      <c r="H3" s="389" t="s">
        <v>1973</v>
      </c>
      <c r="I3" s="389" t="b">
        <v>0</v>
      </c>
      <c r="J3" s="384" t="s">
        <v>1974</v>
      </c>
      <c r="K3" s="384"/>
      <c r="L3" s="390" t="s">
        <v>479</v>
      </c>
      <c r="M3" s="391"/>
      <c r="N3" s="391"/>
      <c r="O3" s="391"/>
      <c r="P3" s="392"/>
      <c r="Q3" s="390" t="s">
        <v>480</v>
      </c>
      <c r="R3" s="391"/>
      <c r="S3" s="391"/>
      <c r="T3" s="392"/>
      <c r="Y3" s="465" t="s">
        <v>1667</v>
      </c>
      <c r="Z3" s="466"/>
      <c r="AA3" s="466"/>
      <c r="AB3" s="466"/>
      <c r="AC3" s="466"/>
      <c r="AD3" s="466"/>
      <c r="AE3" s="466"/>
      <c r="AF3" s="466"/>
      <c r="AG3" s="466"/>
      <c r="AH3" s="466"/>
      <c r="AI3" s="466"/>
      <c r="AJ3" s="467"/>
      <c r="AK3" s="468" t="s">
        <v>1668</v>
      </c>
      <c r="AL3" s="466"/>
      <c r="AM3" s="466"/>
      <c r="AN3" s="466"/>
      <c r="AO3" s="466"/>
      <c r="AP3" s="466"/>
      <c r="AQ3" s="466"/>
      <c r="AR3" s="466"/>
      <c r="AS3" s="466"/>
      <c r="AT3" s="466"/>
      <c r="AU3" s="466"/>
      <c r="AV3" s="469"/>
      <c r="AW3" s="470" t="s">
        <v>1669</v>
      </c>
    </row>
    <row r="4" spans="1:49" ht="42.75" customHeight="1">
      <c r="A4" s="393" t="s">
        <v>481</v>
      </c>
      <c r="B4" s="389" t="s">
        <v>482</v>
      </c>
      <c r="C4" s="389" t="s">
        <v>483</v>
      </c>
      <c r="D4" s="394" t="s">
        <v>484</v>
      </c>
      <c r="E4" s="395" t="s">
        <v>485</v>
      </c>
      <c r="F4" s="395" t="s">
        <v>485</v>
      </c>
      <c r="G4" s="389" t="s">
        <v>486</v>
      </c>
      <c r="H4" s="395" t="s">
        <v>487</v>
      </c>
      <c r="I4" s="389" t="s">
        <v>488</v>
      </c>
      <c r="J4" s="396" t="s">
        <v>489</v>
      </c>
      <c r="K4" s="397"/>
      <c r="L4" s="392" t="s">
        <v>490</v>
      </c>
      <c r="M4" s="389" t="s">
        <v>491</v>
      </c>
      <c r="N4" s="389" t="s">
        <v>492</v>
      </c>
      <c r="O4" s="395" t="s">
        <v>493</v>
      </c>
      <c r="P4" s="389" t="s">
        <v>494</v>
      </c>
      <c r="Q4" s="389" t="s">
        <v>1975</v>
      </c>
      <c r="R4" s="395" t="s">
        <v>1663</v>
      </c>
      <c r="S4" s="389" t="s">
        <v>1976</v>
      </c>
      <c r="T4" s="389" t="s">
        <v>1977</v>
      </c>
      <c r="U4" s="389" t="s">
        <v>1670</v>
      </c>
      <c r="V4" s="389" t="s">
        <v>1671</v>
      </c>
      <c r="W4" s="395" t="s">
        <v>1672</v>
      </c>
      <c r="X4" s="390" t="s">
        <v>1673</v>
      </c>
      <c r="Y4" s="389" t="s">
        <v>23</v>
      </c>
      <c r="Z4" s="389" t="s">
        <v>1039</v>
      </c>
      <c r="AA4" s="389" t="s">
        <v>25</v>
      </c>
      <c r="AB4" s="389" t="s">
        <v>26</v>
      </c>
      <c r="AC4" s="389" t="s">
        <v>27</v>
      </c>
      <c r="AD4" s="389" t="s">
        <v>28</v>
      </c>
      <c r="AE4" s="389" t="s">
        <v>29</v>
      </c>
      <c r="AF4" s="389" t="s">
        <v>30</v>
      </c>
      <c r="AG4" s="389" t="s">
        <v>31</v>
      </c>
      <c r="AH4" s="389" t="s">
        <v>32</v>
      </c>
      <c r="AI4" s="389" t="s">
        <v>33</v>
      </c>
      <c r="AJ4" s="390" t="s">
        <v>34</v>
      </c>
      <c r="AK4" s="398" t="s">
        <v>23</v>
      </c>
      <c r="AL4" s="389" t="s">
        <v>1039</v>
      </c>
      <c r="AM4" s="389" t="s">
        <v>25</v>
      </c>
      <c r="AN4" s="389" t="s">
        <v>26</v>
      </c>
      <c r="AO4" s="389" t="s">
        <v>27</v>
      </c>
      <c r="AP4" s="389" t="s">
        <v>28</v>
      </c>
      <c r="AQ4" s="389" t="s">
        <v>29</v>
      </c>
      <c r="AR4" s="389" t="s">
        <v>30</v>
      </c>
      <c r="AS4" s="389" t="s">
        <v>31</v>
      </c>
      <c r="AT4" s="389" t="s">
        <v>32</v>
      </c>
      <c r="AU4" s="389" t="s">
        <v>33</v>
      </c>
      <c r="AV4" s="389" t="s">
        <v>34</v>
      </c>
      <c r="AW4" s="471"/>
    </row>
    <row r="5" spans="1:49" ht="21.75" customHeight="1">
      <c r="B5" s="399">
        <v>1</v>
      </c>
      <c r="C5" s="400" t="s">
        <v>188</v>
      </c>
      <c r="D5" s="399">
        <v>1</v>
      </c>
      <c r="E5" s="389" t="s">
        <v>495</v>
      </c>
      <c r="F5" s="389">
        <f>VALUE(E5)</f>
        <v>3002</v>
      </c>
      <c r="G5" s="389" t="s">
        <v>496</v>
      </c>
      <c r="H5" s="389" t="s">
        <v>496</v>
      </c>
      <c r="I5" s="401" t="str">
        <f t="shared" ref="I5:I68" si="0">IF(COUNTIF($G$5:$G$336,G5)=1,"OK","重複あり！")</f>
        <v>OK</v>
      </c>
      <c r="J5" s="401" t="str">
        <f>IF(EXACT(G5,H5),"OK","変更あり！")</f>
        <v>OK</v>
      </c>
      <c r="K5" s="397"/>
      <c r="L5" s="402">
        <v>1002468</v>
      </c>
      <c r="M5" s="403" t="s">
        <v>1197</v>
      </c>
      <c r="N5" s="404" t="s">
        <v>1198</v>
      </c>
      <c r="O5" s="405" t="s">
        <v>1199</v>
      </c>
      <c r="P5" s="405" t="s">
        <v>1200</v>
      </c>
      <c r="Q5" s="392" t="s">
        <v>1120</v>
      </c>
      <c r="R5" s="404" t="s">
        <v>1198</v>
      </c>
      <c r="S5" s="405" t="s">
        <v>1199</v>
      </c>
      <c r="T5" s="405" t="s">
        <v>1200</v>
      </c>
      <c r="U5" s="406">
        <v>5040000</v>
      </c>
      <c r="V5" s="407">
        <v>45838</v>
      </c>
      <c r="W5" s="406">
        <v>10</v>
      </c>
      <c r="X5" s="406"/>
      <c r="Y5" s="406">
        <v>15</v>
      </c>
      <c r="Z5" s="406">
        <v>15</v>
      </c>
      <c r="AA5" s="406">
        <v>15</v>
      </c>
      <c r="AB5" s="406">
        <v>15</v>
      </c>
      <c r="AC5" s="406">
        <v>15</v>
      </c>
      <c r="AD5" s="406">
        <v>14</v>
      </c>
      <c r="AE5" s="406">
        <v>14</v>
      </c>
      <c r="AF5" s="406">
        <v>14</v>
      </c>
      <c r="AG5" s="406">
        <v>14</v>
      </c>
      <c r="AH5" s="406">
        <v>14</v>
      </c>
      <c r="AI5" s="406">
        <v>14</v>
      </c>
      <c r="AJ5" s="406">
        <v>14</v>
      </c>
      <c r="AK5" s="406">
        <v>510000</v>
      </c>
      <c r="AL5" s="406">
        <v>510000</v>
      </c>
      <c r="AM5" s="406">
        <v>510000</v>
      </c>
      <c r="AN5" s="406">
        <v>510000</v>
      </c>
      <c r="AO5" s="406">
        <v>510000</v>
      </c>
      <c r="AP5" s="406">
        <v>476000</v>
      </c>
      <c r="AQ5" s="406">
        <v>476000</v>
      </c>
      <c r="AR5" s="406">
        <v>476000</v>
      </c>
      <c r="AS5" s="406">
        <v>476000</v>
      </c>
      <c r="AT5" s="406">
        <v>476000</v>
      </c>
      <c r="AU5" s="406">
        <v>476000</v>
      </c>
      <c r="AV5" s="406">
        <v>476000</v>
      </c>
      <c r="AW5" s="406">
        <v>1</v>
      </c>
    </row>
    <row r="6" spans="1:49" ht="21.75" customHeight="1">
      <c r="B6" s="399">
        <v>2</v>
      </c>
      <c r="C6" s="400" t="s">
        <v>203</v>
      </c>
      <c r="D6" s="399">
        <v>2</v>
      </c>
      <c r="E6" s="389" t="s">
        <v>497</v>
      </c>
      <c r="F6" s="389">
        <f t="shared" ref="F6:F69" si="1">VALUE(E6)</f>
        <v>3003</v>
      </c>
      <c r="G6" s="389" t="s">
        <v>498</v>
      </c>
      <c r="H6" s="389" t="s">
        <v>498</v>
      </c>
      <c r="I6" s="401" t="str">
        <f t="shared" si="0"/>
        <v>OK</v>
      </c>
      <c r="J6" s="401" t="str">
        <f t="shared" ref="J6:J69" si="2">IF(EXACT(G6,H6),"OK","変更あり！")</f>
        <v>OK</v>
      </c>
      <c r="K6" s="397"/>
      <c r="L6" s="408">
        <v>1002172</v>
      </c>
      <c r="M6" s="403" t="s">
        <v>1201</v>
      </c>
      <c r="N6" s="404" t="s">
        <v>1688</v>
      </c>
      <c r="O6" s="405" t="s">
        <v>1678</v>
      </c>
      <c r="P6" s="405" t="s">
        <v>1823</v>
      </c>
      <c r="Q6" s="392" t="s">
        <v>1714</v>
      </c>
      <c r="R6" s="404" t="s">
        <v>1203</v>
      </c>
      <c r="S6" s="405" t="s">
        <v>1111</v>
      </c>
      <c r="T6" s="405" t="s">
        <v>1978</v>
      </c>
      <c r="U6" s="406">
        <v>4320000</v>
      </c>
      <c r="V6" s="407">
        <v>45838</v>
      </c>
      <c r="W6" s="406">
        <v>10</v>
      </c>
      <c r="X6" s="406">
        <v>2</v>
      </c>
      <c r="Y6" s="406">
        <v>18</v>
      </c>
      <c r="Z6" s="406">
        <v>18</v>
      </c>
      <c r="AA6" s="406">
        <v>18</v>
      </c>
      <c r="AB6" s="406">
        <v>17</v>
      </c>
      <c r="AC6" s="406">
        <v>17</v>
      </c>
      <c r="AD6" s="406">
        <v>17</v>
      </c>
      <c r="AE6" s="406">
        <v>17</v>
      </c>
      <c r="AF6" s="406">
        <v>17</v>
      </c>
      <c r="AG6" s="406">
        <v>17</v>
      </c>
      <c r="AH6" s="406">
        <v>17</v>
      </c>
      <c r="AI6" s="406">
        <v>17</v>
      </c>
      <c r="AJ6" s="406">
        <v>17</v>
      </c>
      <c r="AK6" s="406">
        <v>648000</v>
      </c>
      <c r="AL6" s="406">
        <v>648000</v>
      </c>
      <c r="AM6" s="406">
        <v>631800</v>
      </c>
      <c r="AN6" s="406">
        <v>612000</v>
      </c>
      <c r="AO6" s="406">
        <v>612000</v>
      </c>
      <c r="AP6" s="406">
        <v>612000</v>
      </c>
      <c r="AQ6" s="406">
        <v>612000</v>
      </c>
      <c r="AR6" s="406">
        <v>612000</v>
      </c>
      <c r="AS6" s="406">
        <v>612000</v>
      </c>
      <c r="AT6" s="406">
        <v>612000</v>
      </c>
      <c r="AU6" s="406">
        <v>612000</v>
      </c>
      <c r="AV6" s="406">
        <v>612000</v>
      </c>
      <c r="AW6" s="406">
        <v>1</v>
      </c>
    </row>
    <row r="7" spans="1:49" ht="21.75" customHeight="1">
      <c r="B7" s="399">
        <v>3</v>
      </c>
      <c r="C7" s="400" t="s">
        <v>199</v>
      </c>
      <c r="D7" s="399">
        <v>3</v>
      </c>
      <c r="E7" s="389" t="s">
        <v>499</v>
      </c>
      <c r="F7" s="389">
        <f t="shared" si="1"/>
        <v>3004</v>
      </c>
      <c r="G7" s="389" t="s">
        <v>500</v>
      </c>
      <c r="H7" s="389" t="s">
        <v>1710</v>
      </c>
      <c r="I7" s="401" t="str">
        <f t="shared" si="0"/>
        <v>OK</v>
      </c>
      <c r="J7" s="401" t="str">
        <f t="shared" si="2"/>
        <v>OK</v>
      </c>
      <c r="K7" s="397"/>
      <c r="L7" s="408">
        <v>1002474</v>
      </c>
      <c r="M7" s="403" t="s">
        <v>1204</v>
      </c>
      <c r="N7" s="404" t="s">
        <v>1718</v>
      </c>
      <c r="O7" s="405" t="s">
        <v>1678</v>
      </c>
      <c r="P7" s="405" t="s">
        <v>1711</v>
      </c>
      <c r="Q7" s="392" t="s">
        <v>1714</v>
      </c>
      <c r="R7" s="404" t="s">
        <v>1205</v>
      </c>
      <c r="S7" s="405" t="s">
        <v>1111</v>
      </c>
      <c r="T7" s="405" t="s">
        <v>1206</v>
      </c>
      <c r="U7" s="406">
        <v>9600000</v>
      </c>
      <c r="V7" s="407">
        <v>45838</v>
      </c>
      <c r="W7" s="406">
        <v>10</v>
      </c>
      <c r="X7" s="406">
        <v>3</v>
      </c>
      <c r="Y7" s="406">
        <v>25</v>
      </c>
      <c r="Z7" s="406">
        <v>24</v>
      </c>
      <c r="AA7" s="406">
        <v>25</v>
      </c>
      <c r="AB7" s="406">
        <v>25</v>
      </c>
      <c r="AC7" s="406">
        <v>24</v>
      </c>
      <c r="AD7" s="406">
        <v>22</v>
      </c>
      <c r="AE7" s="406">
        <v>24</v>
      </c>
      <c r="AF7" s="406">
        <v>24</v>
      </c>
      <c r="AG7" s="406">
        <v>24</v>
      </c>
      <c r="AH7" s="406">
        <v>24</v>
      </c>
      <c r="AI7" s="406">
        <v>24</v>
      </c>
      <c r="AJ7" s="406">
        <v>24</v>
      </c>
      <c r="AK7" s="406">
        <v>850000</v>
      </c>
      <c r="AL7" s="406">
        <v>816000</v>
      </c>
      <c r="AM7" s="406">
        <v>850000</v>
      </c>
      <c r="AN7" s="406">
        <v>850000</v>
      </c>
      <c r="AO7" s="406">
        <v>816000</v>
      </c>
      <c r="AP7" s="406">
        <v>748000</v>
      </c>
      <c r="AQ7" s="406">
        <v>816000</v>
      </c>
      <c r="AR7" s="406">
        <v>816000</v>
      </c>
      <c r="AS7" s="406">
        <v>816000</v>
      </c>
      <c r="AT7" s="406">
        <v>816000</v>
      </c>
      <c r="AU7" s="406">
        <v>816000</v>
      </c>
      <c r="AV7" s="406">
        <v>816000</v>
      </c>
      <c r="AW7" s="406">
        <v>1</v>
      </c>
    </row>
    <row r="8" spans="1:49" ht="21.75" customHeight="1">
      <c r="B8" s="399">
        <v>4</v>
      </c>
      <c r="C8" s="400" t="s">
        <v>195</v>
      </c>
      <c r="D8" s="399">
        <v>4</v>
      </c>
      <c r="E8" s="389" t="s">
        <v>501</v>
      </c>
      <c r="F8" s="389">
        <f t="shared" si="1"/>
        <v>3005</v>
      </c>
      <c r="G8" s="389" t="s">
        <v>502</v>
      </c>
      <c r="H8" s="389" t="s">
        <v>502</v>
      </c>
      <c r="I8" s="401" t="str">
        <f t="shared" si="0"/>
        <v>OK</v>
      </c>
      <c r="J8" s="401" t="str">
        <f t="shared" si="2"/>
        <v>OK</v>
      </c>
      <c r="K8" s="397"/>
      <c r="L8" s="408">
        <v>1002330</v>
      </c>
      <c r="M8" s="403" t="s">
        <v>1207</v>
      </c>
      <c r="N8" s="404" t="s">
        <v>1208</v>
      </c>
      <c r="O8" s="405" t="s">
        <v>1199</v>
      </c>
      <c r="P8" s="405" t="s">
        <v>1209</v>
      </c>
      <c r="Q8" s="392" t="s">
        <v>1120</v>
      </c>
      <c r="R8" s="404" t="s">
        <v>1208</v>
      </c>
      <c r="S8" s="405" t="s">
        <v>1199</v>
      </c>
      <c r="T8" s="405" t="s">
        <v>1209</v>
      </c>
      <c r="U8" s="406">
        <v>2240000</v>
      </c>
      <c r="V8" s="407">
        <v>45838</v>
      </c>
      <c r="W8" s="406">
        <v>10</v>
      </c>
      <c r="X8" s="406">
        <v>4</v>
      </c>
      <c r="Y8" s="406">
        <v>7</v>
      </c>
      <c r="Z8" s="406">
        <v>7</v>
      </c>
      <c r="AA8" s="406">
        <v>7</v>
      </c>
      <c r="AB8" s="406">
        <v>7</v>
      </c>
      <c r="AC8" s="406">
        <v>7</v>
      </c>
      <c r="AD8" s="406">
        <v>7</v>
      </c>
      <c r="AE8" s="406">
        <v>7</v>
      </c>
      <c r="AF8" s="406">
        <v>7</v>
      </c>
      <c r="AG8" s="406">
        <v>7</v>
      </c>
      <c r="AH8" s="406">
        <v>7</v>
      </c>
      <c r="AI8" s="406">
        <v>7</v>
      </c>
      <c r="AJ8" s="406">
        <v>7</v>
      </c>
      <c r="AK8" s="406">
        <v>252000</v>
      </c>
      <c r="AL8" s="406">
        <v>252000</v>
      </c>
      <c r="AM8" s="406">
        <v>252000</v>
      </c>
      <c r="AN8" s="406">
        <v>252000</v>
      </c>
      <c r="AO8" s="406">
        <v>252000</v>
      </c>
      <c r="AP8" s="406">
        <v>252000</v>
      </c>
      <c r="AQ8" s="406">
        <v>252000</v>
      </c>
      <c r="AR8" s="406">
        <v>252000</v>
      </c>
      <c r="AS8" s="406">
        <v>252000</v>
      </c>
      <c r="AT8" s="406">
        <v>252000</v>
      </c>
      <c r="AU8" s="406">
        <v>252000</v>
      </c>
      <c r="AV8" s="406">
        <v>252000</v>
      </c>
      <c r="AW8" s="406">
        <v>1</v>
      </c>
    </row>
    <row r="9" spans="1:49" ht="21.75" customHeight="1">
      <c r="B9" s="399">
        <v>5</v>
      </c>
      <c r="C9" s="400" t="s">
        <v>224</v>
      </c>
      <c r="D9" s="399">
        <v>5</v>
      </c>
      <c r="E9" s="389" t="s">
        <v>503</v>
      </c>
      <c r="F9" s="389">
        <f t="shared" si="1"/>
        <v>3006</v>
      </c>
      <c r="G9" s="389" t="s">
        <v>504</v>
      </c>
      <c r="H9" s="389" t="s">
        <v>504</v>
      </c>
      <c r="I9" s="401" t="str">
        <f t="shared" si="0"/>
        <v>OK</v>
      </c>
      <c r="J9" s="401" t="str">
        <f t="shared" si="2"/>
        <v>OK</v>
      </c>
      <c r="K9" s="397"/>
      <c r="L9" s="408">
        <v>1002442</v>
      </c>
      <c r="M9" s="403" t="s">
        <v>1210</v>
      </c>
      <c r="N9" s="404" t="s">
        <v>1211</v>
      </c>
      <c r="O9" s="405" t="s">
        <v>1199</v>
      </c>
      <c r="P9" s="405" t="s">
        <v>1212</v>
      </c>
      <c r="Q9" s="392" t="s">
        <v>1120</v>
      </c>
      <c r="R9" s="404" t="s">
        <v>1211</v>
      </c>
      <c r="S9" s="405" t="s">
        <v>1199</v>
      </c>
      <c r="T9" s="405" t="s">
        <v>1212</v>
      </c>
      <c r="U9" s="406">
        <v>6840000</v>
      </c>
      <c r="V9" s="407">
        <v>45838</v>
      </c>
      <c r="W9" s="406">
        <v>10</v>
      </c>
      <c r="X9" s="406">
        <v>5</v>
      </c>
      <c r="Y9" s="406">
        <v>19</v>
      </c>
      <c r="Z9" s="406">
        <v>19</v>
      </c>
      <c r="AA9" s="406">
        <v>19</v>
      </c>
      <c r="AB9" s="406">
        <v>20</v>
      </c>
      <c r="AC9" s="406">
        <v>20</v>
      </c>
      <c r="AD9" s="406">
        <v>20</v>
      </c>
      <c r="AE9" s="406">
        <v>20</v>
      </c>
      <c r="AF9" s="406">
        <v>20</v>
      </c>
      <c r="AG9" s="406">
        <v>20</v>
      </c>
      <c r="AH9" s="406">
        <v>20</v>
      </c>
      <c r="AI9" s="406">
        <v>20</v>
      </c>
      <c r="AJ9" s="406">
        <v>20</v>
      </c>
      <c r="AK9" s="406">
        <v>675000</v>
      </c>
      <c r="AL9" s="406">
        <v>675000</v>
      </c>
      <c r="AM9" s="406">
        <v>675000</v>
      </c>
      <c r="AN9" s="406">
        <v>715000</v>
      </c>
      <c r="AO9" s="406">
        <v>715000</v>
      </c>
      <c r="AP9" s="406">
        <v>715000</v>
      </c>
      <c r="AQ9" s="406">
        <v>715000</v>
      </c>
      <c r="AR9" s="406">
        <v>715000</v>
      </c>
      <c r="AS9" s="406">
        <v>715000</v>
      </c>
      <c r="AT9" s="406">
        <v>715000</v>
      </c>
      <c r="AU9" s="406">
        <v>715000</v>
      </c>
      <c r="AV9" s="406">
        <v>715000</v>
      </c>
      <c r="AW9" s="406">
        <v>1</v>
      </c>
    </row>
    <row r="10" spans="1:49" ht="21.75" customHeight="1">
      <c r="B10" s="399">
        <v>6</v>
      </c>
      <c r="C10" s="400" t="s">
        <v>219</v>
      </c>
      <c r="D10" s="399">
        <v>6</v>
      </c>
      <c r="E10" s="389" t="s">
        <v>505</v>
      </c>
      <c r="F10" s="389">
        <f t="shared" si="1"/>
        <v>3007</v>
      </c>
      <c r="G10" s="389" t="s">
        <v>506</v>
      </c>
      <c r="H10" s="389" t="s">
        <v>506</v>
      </c>
      <c r="I10" s="401" t="str">
        <f t="shared" si="0"/>
        <v>OK</v>
      </c>
      <c r="J10" s="401" t="str">
        <f t="shared" si="2"/>
        <v>OK</v>
      </c>
      <c r="K10" s="397"/>
      <c r="L10" s="408">
        <v>1003051</v>
      </c>
      <c r="M10" s="403" t="s">
        <v>1213</v>
      </c>
      <c r="N10" s="404" t="s">
        <v>1214</v>
      </c>
      <c r="O10" s="405" t="s">
        <v>1199</v>
      </c>
      <c r="P10" s="405" t="s">
        <v>1215</v>
      </c>
      <c r="Q10" s="392" t="s">
        <v>1120</v>
      </c>
      <c r="R10" s="404" t="s">
        <v>1214</v>
      </c>
      <c r="S10" s="405" t="s">
        <v>1199</v>
      </c>
      <c r="T10" s="405" t="s">
        <v>1215</v>
      </c>
      <c r="U10" s="406">
        <v>8320000</v>
      </c>
      <c r="V10" s="407">
        <v>45838</v>
      </c>
      <c r="W10" s="406">
        <v>10</v>
      </c>
      <c r="X10" s="406">
        <v>6</v>
      </c>
      <c r="Y10" s="406">
        <v>26</v>
      </c>
      <c r="Z10" s="406">
        <v>25</v>
      </c>
      <c r="AA10" s="406">
        <v>25</v>
      </c>
      <c r="AB10" s="406">
        <v>25</v>
      </c>
      <c r="AC10" s="406">
        <v>25</v>
      </c>
      <c r="AD10" s="406">
        <v>25</v>
      </c>
      <c r="AE10" s="406">
        <v>25</v>
      </c>
      <c r="AF10" s="406">
        <v>25</v>
      </c>
      <c r="AG10" s="406">
        <v>25</v>
      </c>
      <c r="AH10" s="406">
        <v>25</v>
      </c>
      <c r="AI10" s="406">
        <v>25</v>
      </c>
      <c r="AJ10" s="406">
        <v>25</v>
      </c>
      <c r="AK10" s="406">
        <v>884000</v>
      </c>
      <c r="AL10" s="406">
        <v>850000</v>
      </c>
      <c r="AM10" s="406">
        <v>850000</v>
      </c>
      <c r="AN10" s="406">
        <v>850000</v>
      </c>
      <c r="AO10" s="406">
        <v>850000</v>
      </c>
      <c r="AP10" s="406">
        <v>850000</v>
      </c>
      <c r="AQ10" s="406">
        <v>850000</v>
      </c>
      <c r="AR10" s="406">
        <v>850000</v>
      </c>
      <c r="AS10" s="406">
        <v>850000</v>
      </c>
      <c r="AT10" s="406">
        <v>850000</v>
      </c>
      <c r="AU10" s="406">
        <v>850000</v>
      </c>
      <c r="AV10" s="406">
        <v>850000</v>
      </c>
      <c r="AW10" s="406">
        <v>1</v>
      </c>
    </row>
    <row r="11" spans="1:49" ht="21.75" customHeight="1">
      <c r="B11" s="399">
        <v>7</v>
      </c>
      <c r="C11" s="400" t="s">
        <v>230</v>
      </c>
      <c r="D11" s="399">
        <v>7</v>
      </c>
      <c r="E11" s="389" t="s">
        <v>507</v>
      </c>
      <c r="F11" s="389">
        <f t="shared" si="1"/>
        <v>3008</v>
      </c>
      <c r="G11" s="389" t="s">
        <v>508</v>
      </c>
      <c r="H11" s="389" t="s">
        <v>508</v>
      </c>
      <c r="I11" s="401" t="str">
        <f t="shared" si="0"/>
        <v>OK</v>
      </c>
      <c r="J11" s="401" t="str">
        <f t="shared" si="2"/>
        <v>OK</v>
      </c>
      <c r="K11" s="397"/>
      <c r="L11" s="408">
        <v>1003220</v>
      </c>
      <c r="M11" s="403" t="s">
        <v>1216</v>
      </c>
      <c r="N11" s="404" t="s">
        <v>1217</v>
      </c>
      <c r="O11" s="405" t="s">
        <v>1199</v>
      </c>
      <c r="P11" s="405" t="s">
        <v>1218</v>
      </c>
      <c r="Q11" s="392" t="s">
        <v>1120</v>
      </c>
      <c r="R11" s="404" t="s">
        <v>1217</v>
      </c>
      <c r="S11" s="405" t="s">
        <v>1199</v>
      </c>
      <c r="T11" s="405" t="s">
        <v>1218</v>
      </c>
      <c r="U11" s="406">
        <v>12320000</v>
      </c>
      <c r="V11" s="407">
        <v>45838</v>
      </c>
      <c r="W11" s="406">
        <v>10</v>
      </c>
      <c r="X11" s="406">
        <v>7</v>
      </c>
      <c r="Y11" s="406">
        <v>27</v>
      </c>
      <c r="Z11" s="406">
        <v>27</v>
      </c>
      <c r="AA11" s="406">
        <v>27</v>
      </c>
      <c r="AB11" s="406">
        <v>27</v>
      </c>
      <c r="AC11" s="406">
        <v>28</v>
      </c>
      <c r="AD11" s="406">
        <v>28</v>
      </c>
      <c r="AE11" s="406">
        <v>29</v>
      </c>
      <c r="AF11" s="406">
        <v>29</v>
      </c>
      <c r="AG11" s="406">
        <v>29</v>
      </c>
      <c r="AH11" s="406">
        <v>29</v>
      </c>
      <c r="AI11" s="406">
        <v>29</v>
      </c>
      <c r="AJ11" s="406">
        <v>29</v>
      </c>
      <c r="AK11" s="406">
        <v>907200</v>
      </c>
      <c r="AL11" s="406">
        <v>907200</v>
      </c>
      <c r="AM11" s="406">
        <v>907200</v>
      </c>
      <c r="AN11" s="406">
        <v>907200</v>
      </c>
      <c r="AO11" s="406">
        <v>940800</v>
      </c>
      <c r="AP11" s="406">
        <v>940800</v>
      </c>
      <c r="AQ11" s="406">
        <v>974400</v>
      </c>
      <c r="AR11" s="406">
        <v>974400</v>
      </c>
      <c r="AS11" s="406">
        <v>974400</v>
      </c>
      <c r="AT11" s="406">
        <v>974400</v>
      </c>
      <c r="AU11" s="406">
        <v>974400</v>
      </c>
      <c r="AV11" s="406">
        <v>974400</v>
      </c>
      <c r="AW11" s="406">
        <v>2</v>
      </c>
    </row>
    <row r="12" spans="1:49" ht="21.75" customHeight="1">
      <c r="B12" s="399">
        <v>8</v>
      </c>
      <c r="C12" s="400" t="s">
        <v>243</v>
      </c>
      <c r="D12" s="399">
        <v>8</v>
      </c>
      <c r="E12" s="389" t="s">
        <v>509</v>
      </c>
      <c r="F12" s="389">
        <f t="shared" si="1"/>
        <v>3009</v>
      </c>
      <c r="G12" s="389" t="s">
        <v>510</v>
      </c>
      <c r="H12" s="389" t="s">
        <v>510</v>
      </c>
      <c r="I12" s="401" t="str">
        <f t="shared" si="0"/>
        <v>OK</v>
      </c>
      <c r="J12" s="401" t="str">
        <f t="shared" si="2"/>
        <v>OK</v>
      </c>
      <c r="K12" s="397"/>
      <c r="L12" s="408">
        <v>1002239</v>
      </c>
      <c r="M12" s="403" t="s">
        <v>1219</v>
      </c>
      <c r="N12" s="404" t="s">
        <v>1220</v>
      </c>
      <c r="O12" s="405" t="s">
        <v>1199</v>
      </c>
      <c r="P12" s="405" t="s">
        <v>1824</v>
      </c>
      <c r="Q12" s="392" t="s">
        <v>1120</v>
      </c>
      <c r="R12" s="404" t="s">
        <v>1220</v>
      </c>
      <c r="S12" s="405" t="s">
        <v>1199</v>
      </c>
      <c r="T12" s="405" t="s">
        <v>1824</v>
      </c>
      <c r="U12" s="406">
        <v>0</v>
      </c>
      <c r="V12" s="407"/>
      <c r="W12" s="406">
        <v>10</v>
      </c>
      <c r="X12" s="406">
        <v>8</v>
      </c>
      <c r="Y12" s="406">
        <v>32</v>
      </c>
      <c r="Z12" s="406">
        <v>32</v>
      </c>
      <c r="AA12" s="406">
        <v>32</v>
      </c>
      <c r="AB12" s="406">
        <v>32</v>
      </c>
      <c r="AC12" s="406">
        <v>31</v>
      </c>
      <c r="AD12" s="406">
        <v>32</v>
      </c>
      <c r="AE12" s="406">
        <v>32</v>
      </c>
      <c r="AF12" s="406">
        <v>32</v>
      </c>
      <c r="AG12" s="406">
        <v>32</v>
      </c>
      <c r="AH12" s="406">
        <v>32</v>
      </c>
      <c r="AI12" s="406">
        <v>32</v>
      </c>
      <c r="AJ12" s="406">
        <v>32</v>
      </c>
      <c r="AK12" s="406">
        <v>1120000</v>
      </c>
      <c r="AL12" s="406">
        <v>1120000</v>
      </c>
      <c r="AM12" s="406">
        <v>1120000</v>
      </c>
      <c r="AN12" s="406">
        <v>1120000</v>
      </c>
      <c r="AO12" s="406">
        <v>1085000</v>
      </c>
      <c r="AP12" s="406">
        <v>1120000</v>
      </c>
      <c r="AQ12" s="406">
        <v>1120000</v>
      </c>
      <c r="AR12" s="406">
        <v>1120000</v>
      </c>
      <c r="AS12" s="406">
        <v>1120000</v>
      </c>
      <c r="AT12" s="406">
        <v>1120000</v>
      </c>
      <c r="AU12" s="406">
        <v>1120000</v>
      </c>
      <c r="AV12" s="406">
        <v>1120000</v>
      </c>
      <c r="AW12" s="406">
        <v>1</v>
      </c>
    </row>
    <row r="13" spans="1:49" ht="21.75" customHeight="1">
      <c r="B13" s="399">
        <v>9</v>
      </c>
      <c r="C13" s="400" t="s">
        <v>264</v>
      </c>
      <c r="D13" s="399">
        <v>9</v>
      </c>
      <c r="E13" s="389" t="s">
        <v>511</v>
      </c>
      <c r="F13" s="389">
        <f t="shared" si="1"/>
        <v>3010</v>
      </c>
      <c r="G13" s="389" t="s">
        <v>512</v>
      </c>
      <c r="H13" s="389" t="s">
        <v>512</v>
      </c>
      <c r="I13" s="401" t="str">
        <f t="shared" si="0"/>
        <v>OK</v>
      </c>
      <c r="J13" s="401" t="str">
        <f t="shared" si="2"/>
        <v>OK</v>
      </c>
      <c r="K13" s="397"/>
      <c r="L13" s="408">
        <v>1002469</v>
      </c>
      <c r="M13" s="403" t="s">
        <v>1221</v>
      </c>
      <c r="N13" s="404" t="s">
        <v>1222</v>
      </c>
      <c r="O13" s="405" t="s">
        <v>1199</v>
      </c>
      <c r="P13" s="405" t="s">
        <v>1712</v>
      </c>
      <c r="Q13" s="392" t="s">
        <v>1120</v>
      </c>
      <c r="R13" s="404" t="s">
        <v>1222</v>
      </c>
      <c r="S13" s="405" t="s">
        <v>1199</v>
      </c>
      <c r="T13" s="405" t="s">
        <v>1712</v>
      </c>
      <c r="U13" s="406">
        <v>5440000</v>
      </c>
      <c r="V13" s="407">
        <v>45838</v>
      </c>
      <c r="W13" s="406">
        <v>10</v>
      </c>
      <c r="X13" s="406">
        <v>9</v>
      </c>
      <c r="Y13" s="406">
        <v>17</v>
      </c>
      <c r="Z13" s="406">
        <v>17</v>
      </c>
      <c r="AA13" s="406">
        <v>17</v>
      </c>
      <c r="AB13" s="406">
        <v>18</v>
      </c>
      <c r="AC13" s="406">
        <v>18</v>
      </c>
      <c r="AD13" s="406">
        <v>18</v>
      </c>
      <c r="AE13" s="406">
        <v>18</v>
      </c>
      <c r="AF13" s="406">
        <v>18</v>
      </c>
      <c r="AG13" s="406">
        <v>18</v>
      </c>
      <c r="AH13" s="406">
        <v>18</v>
      </c>
      <c r="AI13" s="406">
        <v>18</v>
      </c>
      <c r="AJ13" s="406">
        <v>18</v>
      </c>
      <c r="AK13" s="406">
        <v>586500</v>
      </c>
      <c r="AL13" s="406">
        <v>586500</v>
      </c>
      <c r="AM13" s="406">
        <v>586500</v>
      </c>
      <c r="AN13" s="406">
        <v>621000</v>
      </c>
      <c r="AO13" s="406">
        <v>621000</v>
      </c>
      <c r="AP13" s="406">
        <v>621000</v>
      </c>
      <c r="AQ13" s="406">
        <v>621000</v>
      </c>
      <c r="AR13" s="406">
        <v>621000</v>
      </c>
      <c r="AS13" s="406">
        <v>621000</v>
      </c>
      <c r="AT13" s="406">
        <v>621000</v>
      </c>
      <c r="AU13" s="406">
        <v>621000</v>
      </c>
      <c r="AV13" s="406">
        <v>621000</v>
      </c>
      <c r="AW13" s="406">
        <v>1</v>
      </c>
    </row>
    <row r="14" spans="1:49" ht="21.75" customHeight="1">
      <c r="B14" s="399">
        <v>10</v>
      </c>
      <c r="C14" s="400" t="s">
        <v>253</v>
      </c>
      <c r="D14" s="399">
        <v>10</v>
      </c>
      <c r="E14" s="389" t="s">
        <v>513</v>
      </c>
      <c r="F14" s="389">
        <f t="shared" si="1"/>
        <v>3014</v>
      </c>
      <c r="G14" s="389" t="s">
        <v>514</v>
      </c>
      <c r="H14" s="389" t="s">
        <v>514</v>
      </c>
      <c r="I14" s="401" t="str">
        <f t="shared" si="0"/>
        <v>OK</v>
      </c>
      <c r="J14" s="401" t="str">
        <f t="shared" si="2"/>
        <v>OK</v>
      </c>
      <c r="K14" s="397"/>
      <c r="L14" s="408">
        <v>1002217</v>
      </c>
      <c r="M14" s="403" t="s">
        <v>1227</v>
      </c>
      <c r="N14" s="404" t="s">
        <v>1228</v>
      </c>
      <c r="O14" s="405" t="s">
        <v>1199</v>
      </c>
      <c r="P14" s="405" t="s">
        <v>1229</v>
      </c>
      <c r="Q14" s="392" t="s">
        <v>1120</v>
      </c>
      <c r="R14" s="404" t="s">
        <v>1228</v>
      </c>
      <c r="S14" s="405" t="s">
        <v>1199</v>
      </c>
      <c r="T14" s="405" t="s">
        <v>1229</v>
      </c>
      <c r="U14" s="406">
        <v>0</v>
      </c>
      <c r="V14" s="407"/>
      <c r="W14" s="406">
        <v>10</v>
      </c>
      <c r="X14" s="406">
        <v>10</v>
      </c>
      <c r="Y14" s="406">
        <v>19</v>
      </c>
      <c r="Z14" s="406">
        <v>20</v>
      </c>
      <c r="AA14" s="406">
        <v>20</v>
      </c>
      <c r="AB14" s="406">
        <v>20</v>
      </c>
      <c r="AC14" s="406">
        <v>20</v>
      </c>
      <c r="AD14" s="406">
        <v>20</v>
      </c>
      <c r="AE14" s="406">
        <v>20</v>
      </c>
      <c r="AF14" s="406">
        <v>20</v>
      </c>
      <c r="AG14" s="406">
        <v>20</v>
      </c>
      <c r="AH14" s="406">
        <v>20</v>
      </c>
      <c r="AI14" s="406">
        <v>20</v>
      </c>
      <c r="AJ14" s="406">
        <v>20</v>
      </c>
      <c r="AK14" s="406">
        <v>646000</v>
      </c>
      <c r="AL14" s="406">
        <v>680000</v>
      </c>
      <c r="AM14" s="406">
        <v>680000</v>
      </c>
      <c r="AN14" s="406">
        <v>680000</v>
      </c>
      <c r="AO14" s="406">
        <v>680000</v>
      </c>
      <c r="AP14" s="406">
        <v>680000</v>
      </c>
      <c r="AQ14" s="406">
        <v>680000</v>
      </c>
      <c r="AR14" s="406">
        <v>680000</v>
      </c>
      <c r="AS14" s="406">
        <v>680000</v>
      </c>
      <c r="AT14" s="406">
        <v>680000</v>
      </c>
      <c r="AU14" s="406">
        <v>680000</v>
      </c>
      <c r="AV14" s="406">
        <v>680000</v>
      </c>
      <c r="AW14" s="406">
        <v>1</v>
      </c>
    </row>
    <row r="15" spans="1:49" ht="21.75" customHeight="1">
      <c r="B15" s="399">
        <v>11</v>
      </c>
      <c r="C15" s="400" t="s">
        <v>260</v>
      </c>
      <c r="D15" s="399">
        <v>11</v>
      </c>
      <c r="E15" s="389" t="s">
        <v>515</v>
      </c>
      <c r="F15" s="389">
        <f t="shared" si="1"/>
        <v>3015</v>
      </c>
      <c r="G15" s="389" t="s">
        <v>516</v>
      </c>
      <c r="H15" s="389" t="s">
        <v>516</v>
      </c>
      <c r="I15" s="401" t="str">
        <f t="shared" si="0"/>
        <v>OK</v>
      </c>
      <c r="J15" s="401" t="str">
        <f t="shared" si="2"/>
        <v>OK</v>
      </c>
      <c r="K15" s="397"/>
      <c r="L15" s="408">
        <v>1004277</v>
      </c>
      <c r="M15" s="403" t="s">
        <v>1230</v>
      </c>
      <c r="N15" s="404" t="s">
        <v>1231</v>
      </c>
      <c r="O15" s="405" t="s">
        <v>1199</v>
      </c>
      <c r="P15" s="405" t="s">
        <v>1232</v>
      </c>
      <c r="Q15" s="392" t="s">
        <v>1120</v>
      </c>
      <c r="R15" s="404" t="s">
        <v>1231</v>
      </c>
      <c r="S15" s="405" t="s">
        <v>1199</v>
      </c>
      <c r="T15" s="405" t="s">
        <v>1232</v>
      </c>
      <c r="U15" s="406">
        <v>4560000</v>
      </c>
      <c r="V15" s="407">
        <v>45838</v>
      </c>
      <c r="W15" s="406">
        <v>10</v>
      </c>
      <c r="X15" s="406">
        <v>11</v>
      </c>
      <c r="Y15" s="406">
        <v>19</v>
      </c>
      <c r="Z15" s="406">
        <v>18</v>
      </c>
      <c r="AA15" s="406">
        <v>18</v>
      </c>
      <c r="AB15" s="406">
        <v>18</v>
      </c>
      <c r="AC15" s="406">
        <v>18</v>
      </c>
      <c r="AD15" s="406">
        <v>18</v>
      </c>
      <c r="AE15" s="406">
        <v>18</v>
      </c>
      <c r="AF15" s="406">
        <v>18</v>
      </c>
      <c r="AG15" s="406">
        <v>18</v>
      </c>
      <c r="AH15" s="406">
        <v>18</v>
      </c>
      <c r="AI15" s="406">
        <v>18</v>
      </c>
      <c r="AJ15" s="406">
        <v>18</v>
      </c>
      <c r="AK15" s="406">
        <v>665000</v>
      </c>
      <c r="AL15" s="406">
        <v>630000</v>
      </c>
      <c r="AM15" s="406">
        <v>630000</v>
      </c>
      <c r="AN15" s="406">
        <v>630000</v>
      </c>
      <c r="AO15" s="406">
        <v>630000</v>
      </c>
      <c r="AP15" s="406">
        <v>630000</v>
      </c>
      <c r="AQ15" s="406">
        <v>630000</v>
      </c>
      <c r="AR15" s="406">
        <v>630000</v>
      </c>
      <c r="AS15" s="406">
        <v>630000</v>
      </c>
      <c r="AT15" s="406">
        <v>630000</v>
      </c>
      <c r="AU15" s="406">
        <v>630000</v>
      </c>
      <c r="AV15" s="406">
        <v>630000</v>
      </c>
      <c r="AW15" s="406">
        <v>1</v>
      </c>
    </row>
    <row r="16" spans="1:49" ht="21.75" customHeight="1">
      <c r="B16" s="399">
        <v>12</v>
      </c>
      <c r="C16" s="400" t="s">
        <v>206</v>
      </c>
      <c r="D16" s="399">
        <v>12</v>
      </c>
      <c r="E16" s="389" t="s">
        <v>517</v>
      </c>
      <c r="F16" s="389">
        <f t="shared" si="1"/>
        <v>3016</v>
      </c>
      <c r="G16" s="389" t="s">
        <v>518</v>
      </c>
      <c r="H16" s="389" t="s">
        <v>518</v>
      </c>
      <c r="I16" s="401" t="str">
        <f t="shared" si="0"/>
        <v>OK</v>
      </c>
      <c r="J16" s="401" t="str">
        <f t="shared" si="2"/>
        <v>OK</v>
      </c>
      <c r="K16" s="397"/>
      <c r="L16" s="408">
        <v>1003082</v>
      </c>
      <c r="M16" s="403" t="s">
        <v>1233</v>
      </c>
      <c r="N16" s="404" t="s">
        <v>1234</v>
      </c>
      <c r="O16" s="405" t="s">
        <v>1199</v>
      </c>
      <c r="P16" s="405" t="s">
        <v>1235</v>
      </c>
      <c r="Q16" s="392" t="s">
        <v>1120</v>
      </c>
      <c r="R16" s="404" t="s">
        <v>1234</v>
      </c>
      <c r="S16" s="405" t="s">
        <v>1199</v>
      </c>
      <c r="T16" s="405" t="s">
        <v>1235</v>
      </c>
      <c r="U16" s="406">
        <v>2640000</v>
      </c>
      <c r="V16" s="407">
        <v>45838</v>
      </c>
      <c r="W16" s="406">
        <v>10</v>
      </c>
      <c r="X16" s="406">
        <v>12</v>
      </c>
      <c r="Y16" s="406">
        <v>11</v>
      </c>
      <c r="Z16" s="406">
        <v>10</v>
      </c>
      <c r="AA16" s="406">
        <v>10</v>
      </c>
      <c r="AB16" s="406">
        <v>10</v>
      </c>
      <c r="AC16" s="406">
        <v>10</v>
      </c>
      <c r="AD16" s="406">
        <v>10</v>
      </c>
      <c r="AE16" s="406">
        <v>10</v>
      </c>
      <c r="AF16" s="406">
        <v>10</v>
      </c>
      <c r="AG16" s="406">
        <v>10</v>
      </c>
      <c r="AH16" s="406">
        <v>10</v>
      </c>
      <c r="AI16" s="406">
        <v>10</v>
      </c>
      <c r="AJ16" s="406">
        <v>10</v>
      </c>
      <c r="AK16" s="406">
        <v>385000</v>
      </c>
      <c r="AL16" s="406">
        <v>350000</v>
      </c>
      <c r="AM16" s="406">
        <v>350000</v>
      </c>
      <c r="AN16" s="406">
        <v>350000</v>
      </c>
      <c r="AO16" s="406">
        <v>350000</v>
      </c>
      <c r="AP16" s="406">
        <v>350000</v>
      </c>
      <c r="AQ16" s="406">
        <v>350000</v>
      </c>
      <c r="AR16" s="406">
        <v>350000</v>
      </c>
      <c r="AS16" s="406">
        <v>350000</v>
      </c>
      <c r="AT16" s="406">
        <v>350000</v>
      </c>
      <c r="AU16" s="406">
        <v>350000</v>
      </c>
      <c r="AV16" s="406">
        <v>350000</v>
      </c>
      <c r="AW16" s="406">
        <v>1</v>
      </c>
    </row>
    <row r="17" spans="2:49" ht="21.75" customHeight="1">
      <c r="B17" s="399">
        <v>13</v>
      </c>
      <c r="C17" s="400" t="s">
        <v>275</v>
      </c>
      <c r="D17" s="399">
        <v>13</v>
      </c>
      <c r="E17" s="389" t="s">
        <v>519</v>
      </c>
      <c r="F17" s="389">
        <f t="shared" si="1"/>
        <v>3017</v>
      </c>
      <c r="G17" s="389" t="s">
        <v>520</v>
      </c>
      <c r="H17" s="389" t="s">
        <v>520</v>
      </c>
      <c r="I17" s="401" t="str">
        <f t="shared" si="0"/>
        <v>OK</v>
      </c>
      <c r="J17" s="401" t="str">
        <f t="shared" si="2"/>
        <v>OK</v>
      </c>
      <c r="K17" s="397"/>
      <c r="L17" s="408">
        <v>1003083</v>
      </c>
      <c r="M17" s="403" t="s">
        <v>1236</v>
      </c>
      <c r="N17" s="404" t="s">
        <v>1237</v>
      </c>
      <c r="O17" s="405" t="s">
        <v>1199</v>
      </c>
      <c r="P17" s="405" t="s">
        <v>1238</v>
      </c>
      <c r="Q17" s="392" t="s">
        <v>1120</v>
      </c>
      <c r="R17" s="404" t="s">
        <v>1237</v>
      </c>
      <c r="S17" s="405" t="s">
        <v>1199</v>
      </c>
      <c r="T17" s="405" t="s">
        <v>1238</v>
      </c>
      <c r="U17" s="406">
        <v>3800000</v>
      </c>
      <c r="V17" s="407">
        <v>45838</v>
      </c>
      <c r="W17" s="406">
        <v>10</v>
      </c>
      <c r="X17" s="406">
        <v>13</v>
      </c>
      <c r="Y17" s="406">
        <v>19</v>
      </c>
      <c r="Z17" s="406">
        <v>19</v>
      </c>
      <c r="AA17" s="406">
        <v>19</v>
      </c>
      <c r="AB17" s="406">
        <v>19</v>
      </c>
      <c r="AC17" s="406">
        <v>19</v>
      </c>
      <c r="AD17" s="406">
        <v>19</v>
      </c>
      <c r="AE17" s="406">
        <v>19</v>
      </c>
      <c r="AF17" s="406">
        <v>19</v>
      </c>
      <c r="AG17" s="406">
        <v>19</v>
      </c>
      <c r="AH17" s="406">
        <v>19</v>
      </c>
      <c r="AI17" s="406">
        <v>19</v>
      </c>
      <c r="AJ17" s="406">
        <v>19</v>
      </c>
      <c r="AK17" s="406">
        <v>646000</v>
      </c>
      <c r="AL17" s="406">
        <v>646000</v>
      </c>
      <c r="AM17" s="406">
        <v>646000</v>
      </c>
      <c r="AN17" s="406">
        <v>646000</v>
      </c>
      <c r="AO17" s="406">
        <v>646000</v>
      </c>
      <c r="AP17" s="406">
        <v>646000</v>
      </c>
      <c r="AQ17" s="406">
        <v>646000</v>
      </c>
      <c r="AR17" s="406">
        <v>646000</v>
      </c>
      <c r="AS17" s="406">
        <v>646000</v>
      </c>
      <c r="AT17" s="406">
        <v>646000</v>
      </c>
      <c r="AU17" s="406">
        <v>646000</v>
      </c>
      <c r="AV17" s="406">
        <v>646000</v>
      </c>
      <c r="AW17" s="406">
        <v>1</v>
      </c>
    </row>
    <row r="18" spans="2:49" ht="21.75" customHeight="1">
      <c r="B18" s="399">
        <v>14</v>
      </c>
      <c r="C18" s="400" t="s">
        <v>280</v>
      </c>
      <c r="D18" s="399">
        <v>14</v>
      </c>
      <c r="E18" s="389" t="s">
        <v>521</v>
      </c>
      <c r="F18" s="389">
        <f t="shared" si="1"/>
        <v>3018</v>
      </c>
      <c r="G18" s="389" t="s">
        <v>522</v>
      </c>
      <c r="H18" s="389" t="s">
        <v>522</v>
      </c>
      <c r="I18" s="401" t="str">
        <f t="shared" si="0"/>
        <v>OK</v>
      </c>
      <c r="J18" s="401" t="str">
        <f t="shared" si="2"/>
        <v>OK</v>
      </c>
      <c r="K18" s="397"/>
      <c r="L18" s="408">
        <v>1002334</v>
      </c>
      <c r="M18" s="403" t="s">
        <v>1239</v>
      </c>
      <c r="N18" s="404" t="s">
        <v>1240</v>
      </c>
      <c r="O18" s="405" t="s">
        <v>1199</v>
      </c>
      <c r="P18" s="405" t="s">
        <v>1241</v>
      </c>
      <c r="Q18" s="392" t="s">
        <v>1120</v>
      </c>
      <c r="R18" s="404" t="s">
        <v>1240</v>
      </c>
      <c r="S18" s="405" t="s">
        <v>1199</v>
      </c>
      <c r="T18" s="405" t="s">
        <v>1241</v>
      </c>
      <c r="U18" s="406">
        <v>3840000</v>
      </c>
      <c r="V18" s="407">
        <v>45838</v>
      </c>
      <c r="W18" s="406">
        <v>10</v>
      </c>
      <c r="X18" s="406">
        <v>14</v>
      </c>
      <c r="Y18" s="406">
        <v>16</v>
      </c>
      <c r="Z18" s="406">
        <v>16</v>
      </c>
      <c r="AA18" s="406">
        <v>16</v>
      </c>
      <c r="AB18" s="406">
        <v>16</v>
      </c>
      <c r="AC18" s="406">
        <v>16</v>
      </c>
      <c r="AD18" s="406">
        <v>16</v>
      </c>
      <c r="AE18" s="406">
        <v>16</v>
      </c>
      <c r="AF18" s="406">
        <v>16</v>
      </c>
      <c r="AG18" s="406">
        <v>16</v>
      </c>
      <c r="AH18" s="406">
        <v>16</v>
      </c>
      <c r="AI18" s="406">
        <v>16</v>
      </c>
      <c r="AJ18" s="406">
        <v>16</v>
      </c>
      <c r="AK18" s="406">
        <v>536000</v>
      </c>
      <c r="AL18" s="406">
        <v>536000</v>
      </c>
      <c r="AM18" s="406">
        <v>536000</v>
      </c>
      <c r="AN18" s="406">
        <v>536000</v>
      </c>
      <c r="AO18" s="406">
        <v>536000</v>
      </c>
      <c r="AP18" s="406">
        <v>536000</v>
      </c>
      <c r="AQ18" s="406">
        <v>536000</v>
      </c>
      <c r="AR18" s="406">
        <v>536000</v>
      </c>
      <c r="AS18" s="406">
        <v>536000</v>
      </c>
      <c r="AT18" s="406">
        <v>536000</v>
      </c>
      <c r="AU18" s="406">
        <v>536000</v>
      </c>
      <c r="AV18" s="406">
        <v>536000</v>
      </c>
      <c r="AW18" s="406">
        <v>1</v>
      </c>
    </row>
    <row r="19" spans="2:49" ht="21.75" customHeight="1">
      <c r="B19" s="399">
        <v>15</v>
      </c>
      <c r="C19" s="400" t="s">
        <v>1979</v>
      </c>
      <c r="D19" s="399">
        <v>15</v>
      </c>
      <c r="E19" s="389" t="s">
        <v>523</v>
      </c>
      <c r="F19" s="389">
        <f t="shared" si="1"/>
        <v>3019</v>
      </c>
      <c r="G19" s="389" t="s">
        <v>524</v>
      </c>
      <c r="H19" s="389" t="s">
        <v>524</v>
      </c>
      <c r="I19" s="401" t="str">
        <f t="shared" si="0"/>
        <v>OK</v>
      </c>
      <c r="J19" s="401" t="str">
        <f t="shared" si="2"/>
        <v>OK</v>
      </c>
      <c r="K19" s="397"/>
      <c r="L19" s="408">
        <v>1002467</v>
      </c>
      <c r="M19" s="403" t="s">
        <v>1242</v>
      </c>
      <c r="N19" s="404" t="s">
        <v>1243</v>
      </c>
      <c r="O19" s="405" t="s">
        <v>1199</v>
      </c>
      <c r="P19" s="405" t="s">
        <v>1244</v>
      </c>
      <c r="Q19" s="392" t="s">
        <v>1120</v>
      </c>
      <c r="R19" s="404" t="s">
        <v>1243</v>
      </c>
      <c r="S19" s="405" t="s">
        <v>1199</v>
      </c>
      <c r="T19" s="405" t="s">
        <v>1244</v>
      </c>
      <c r="U19" s="406">
        <v>8000000</v>
      </c>
      <c r="V19" s="407">
        <v>45838</v>
      </c>
      <c r="W19" s="406">
        <v>10</v>
      </c>
      <c r="X19" s="406">
        <v>15</v>
      </c>
      <c r="Y19" s="406">
        <v>20</v>
      </c>
      <c r="Z19" s="406">
        <v>20</v>
      </c>
      <c r="AA19" s="406">
        <v>20</v>
      </c>
      <c r="AB19" s="406">
        <v>20</v>
      </c>
      <c r="AC19" s="406">
        <v>20</v>
      </c>
      <c r="AD19" s="406">
        <v>20</v>
      </c>
      <c r="AE19" s="406">
        <v>20</v>
      </c>
      <c r="AF19" s="406">
        <v>20</v>
      </c>
      <c r="AG19" s="406">
        <v>20</v>
      </c>
      <c r="AH19" s="406">
        <v>20</v>
      </c>
      <c r="AI19" s="406">
        <v>20</v>
      </c>
      <c r="AJ19" s="406">
        <v>20</v>
      </c>
      <c r="AK19" s="406">
        <v>680000</v>
      </c>
      <c r="AL19" s="406">
        <v>680000</v>
      </c>
      <c r="AM19" s="406">
        <v>680000</v>
      </c>
      <c r="AN19" s="406">
        <v>680000</v>
      </c>
      <c r="AO19" s="406">
        <v>680000</v>
      </c>
      <c r="AP19" s="406">
        <v>680000</v>
      </c>
      <c r="AQ19" s="406">
        <v>680000</v>
      </c>
      <c r="AR19" s="406">
        <v>680000</v>
      </c>
      <c r="AS19" s="406">
        <v>680000</v>
      </c>
      <c r="AT19" s="406">
        <v>680000</v>
      </c>
      <c r="AU19" s="406">
        <v>680000</v>
      </c>
      <c r="AV19" s="406">
        <v>680000</v>
      </c>
      <c r="AW19" s="406">
        <v>1</v>
      </c>
    </row>
    <row r="20" spans="2:49" ht="21.75" customHeight="1">
      <c r="B20" s="399">
        <v>16</v>
      </c>
      <c r="C20" s="400" t="s">
        <v>288</v>
      </c>
      <c r="D20" s="399">
        <v>16</v>
      </c>
      <c r="E20" s="389" t="s">
        <v>525</v>
      </c>
      <c r="F20" s="389">
        <f t="shared" si="1"/>
        <v>3020</v>
      </c>
      <c r="G20" s="389" t="s">
        <v>526</v>
      </c>
      <c r="H20" s="389" t="s">
        <v>526</v>
      </c>
      <c r="I20" s="401" t="str">
        <f t="shared" si="0"/>
        <v>OK</v>
      </c>
      <c r="J20" s="401" t="str">
        <f t="shared" si="2"/>
        <v>OK</v>
      </c>
      <c r="K20" s="397"/>
      <c r="L20" s="408">
        <v>1002324</v>
      </c>
      <c r="M20" s="403" t="s">
        <v>1245</v>
      </c>
      <c r="N20" s="404" t="s">
        <v>1246</v>
      </c>
      <c r="O20" s="405" t="s">
        <v>1199</v>
      </c>
      <c r="P20" s="405" t="s">
        <v>1247</v>
      </c>
      <c r="Q20" s="392" t="s">
        <v>1120</v>
      </c>
      <c r="R20" s="404" t="s">
        <v>1246</v>
      </c>
      <c r="S20" s="405" t="s">
        <v>1199</v>
      </c>
      <c r="T20" s="405" t="s">
        <v>1247</v>
      </c>
      <c r="U20" s="406">
        <v>4800000</v>
      </c>
      <c r="V20" s="407">
        <v>45838</v>
      </c>
      <c r="W20" s="406">
        <v>10</v>
      </c>
      <c r="X20" s="406">
        <v>16</v>
      </c>
      <c r="Y20" s="406">
        <v>20</v>
      </c>
      <c r="Z20" s="406">
        <v>21</v>
      </c>
      <c r="AA20" s="406">
        <v>21</v>
      </c>
      <c r="AB20" s="406">
        <v>21</v>
      </c>
      <c r="AC20" s="406">
        <v>21</v>
      </c>
      <c r="AD20" s="406">
        <v>21</v>
      </c>
      <c r="AE20" s="406">
        <v>21</v>
      </c>
      <c r="AF20" s="406">
        <v>21</v>
      </c>
      <c r="AG20" s="406">
        <v>21</v>
      </c>
      <c r="AH20" s="406">
        <v>21</v>
      </c>
      <c r="AI20" s="406">
        <v>21</v>
      </c>
      <c r="AJ20" s="406">
        <v>21</v>
      </c>
      <c r="AK20" s="406">
        <v>700000</v>
      </c>
      <c r="AL20" s="406">
        <v>735000</v>
      </c>
      <c r="AM20" s="406">
        <v>735000</v>
      </c>
      <c r="AN20" s="406">
        <v>735000</v>
      </c>
      <c r="AO20" s="406">
        <v>735000</v>
      </c>
      <c r="AP20" s="406">
        <v>735000</v>
      </c>
      <c r="AQ20" s="406">
        <v>735000</v>
      </c>
      <c r="AR20" s="406">
        <v>735000</v>
      </c>
      <c r="AS20" s="406">
        <v>735000</v>
      </c>
      <c r="AT20" s="406">
        <v>735000</v>
      </c>
      <c r="AU20" s="406">
        <v>735000</v>
      </c>
      <c r="AV20" s="406">
        <v>735000</v>
      </c>
      <c r="AW20" s="406">
        <v>1</v>
      </c>
    </row>
    <row r="21" spans="2:49" ht="21.75" customHeight="1">
      <c r="B21" s="399">
        <v>17</v>
      </c>
      <c r="C21" s="400" t="s">
        <v>278</v>
      </c>
      <c r="D21" s="399">
        <v>17</v>
      </c>
      <c r="E21" s="389" t="s">
        <v>527</v>
      </c>
      <c r="F21" s="389">
        <f t="shared" si="1"/>
        <v>3021</v>
      </c>
      <c r="G21" s="389" t="s">
        <v>528</v>
      </c>
      <c r="H21" s="389" t="s">
        <v>528</v>
      </c>
      <c r="I21" s="401" t="str">
        <f t="shared" si="0"/>
        <v>OK</v>
      </c>
      <c r="J21" s="401" t="str">
        <f t="shared" si="2"/>
        <v>OK</v>
      </c>
      <c r="K21" s="397"/>
      <c r="L21" s="408">
        <v>1003207</v>
      </c>
      <c r="M21" s="403" t="s">
        <v>1248</v>
      </c>
      <c r="N21" s="404" t="s">
        <v>1249</v>
      </c>
      <c r="O21" s="405" t="s">
        <v>1199</v>
      </c>
      <c r="P21" s="405" t="s">
        <v>1980</v>
      </c>
      <c r="Q21" s="392" t="s">
        <v>1120</v>
      </c>
      <c r="R21" s="404" t="s">
        <v>1249</v>
      </c>
      <c r="S21" s="405" t="s">
        <v>1199</v>
      </c>
      <c r="T21" s="405" t="s">
        <v>1980</v>
      </c>
      <c r="U21" s="406">
        <v>6400000</v>
      </c>
      <c r="V21" s="407">
        <v>45838</v>
      </c>
      <c r="W21" s="406">
        <v>10</v>
      </c>
      <c r="X21" s="406">
        <v>17</v>
      </c>
      <c r="Y21" s="406">
        <v>20</v>
      </c>
      <c r="Z21" s="406">
        <v>20</v>
      </c>
      <c r="AA21" s="406">
        <v>21</v>
      </c>
      <c r="AB21" s="406">
        <v>21</v>
      </c>
      <c r="AC21" s="406">
        <v>21</v>
      </c>
      <c r="AD21" s="406">
        <v>21</v>
      </c>
      <c r="AE21" s="406">
        <v>21</v>
      </c>
      <c r="AF21" s="406">
        <v>21</v>
      </c>
      <c r="AG21" s="406">
        <v>21</v>
      </c>
      <c r="AH21" s="406">
        <v>21</v>
      </c>
      <c r="AI21" s="406">
        <v>21</v>
      </c>
      <c r="AJ21" s="406">
        <v>21</v>
      </c>
      <c r="AK21" s="406">
        <v>680000</v>
      </c>
      <c r="AL21" s="406">
        <v>680000</v>
      </c>
      <c r="AM21" s="406">
        <v>714000</v>
      </c>
      <c r="AN21" s="406">
        <v>714000</v>
      </c>
      <c r="AO21" s="406">
        <v>714000</v>
      </c>
      <c r="AP21" s="406">
        <v>714000</v>
      </c>
      <c r="AQ21" s="406">
        <v>714000</v>
      </c>
      <c r="AR21" s="406">
        <v>714000</v>
      </c>
      <c r="AS21" s="406">
        <v>714000</v>
      </c>
      <c r="AT21" s="406">
        <v>714000</v>
      </c>
      <c r="AU21" s="406">
        <v>714000</v>
      </c>
      <c r="AV21" s="406">
        <v>714000</v>
      </c>
      <c r="AW21" s="406">
        <v>1</v>
      </c>
    </row>
    <row r="22" spans="2:49" ht="21.75" customHeight="1">
      <c r="B22" s="399">
        <v>18</v>
      </c>
      <c r="C22" s="400" t="s">
        <v>250</v>
      </c>
      <c r="D22" s="399">
        <v>18</v>
      </c>
      <c r="E22" s="389" t="s">
        <v>529</v>
      </c>
      <c r="F22" s="389">
        <f t="shared" si="1"/>
        <v>3022</v>
      </c>
      <c r="G22" s="389" t="s">
        <v>530</v>
      </c>
      <c r="H22" s="389" t="s">
        <v>530</v>
      </c>
      <c r="I22" s="401" t="str">
        <f t="shared" si="0"/>
        <v>OK</v>
      </c>
      <c r="J22" s="401" t="str">
        <f t="shared" si="2"/>
        <v>OK</v>
      </c>
      <c r="K22" s="397"/>
      <c r="L22" s="408">
        <v>1002997</v>
      </c>
      <c r="M22" s="403" t="s">
        <v>1250</v>
      </c>
      <c r="N22" s="404" t="s">
        <v>1251</v>
      </c>
      <c r="O22" s="405" t="s">
        <v>1199</v>
      </c>
      <c r="P22" s="405" t="s">
        <v>1252</v>
      </c>
      <c r="Q22" s="392" t="s">
        <v>1120</v>
      </c>
      <c r="R22" s="404" t="s">
        <v>1251</v>
      </c>
      <c r="S22" s="405" t="s">
        <v>1199</v>
      </c>
      <c r="T22" s="405" t="s">
        <v>1252</v>
      </c>
      <c r="U22" s="406">
        <v>4400000</v>
      </c>
      <c r="V22" s="407">
        <v>45838</v>
      </c>
      <c r="W22" s="406">
        <v>10</v>
      </c>
      <c r="X22" s="406">
        <v>18</v>
      </c>
      <c r="Y22" s="406">
        <v>9</v>
      </c>
      <c r="Z22" s="406">
        <v>9</v>
      </c>
      <c r="AA22" s="406">
        <v>9</v>
      </c>
      <c r="AB22" s="406">
        <v>8</v>
      </c>
      <c r="AC22" s="406">
        <v>9</v>
      </c>
      <c r="AD22" s="406">
        <v>8</v>
      </c>
      <c r="AE22" s="406">
        <v>10</v>
      </c>
      <c r="AF22" s="406">
        <v>10</v>
      </c>
      <c r="AG22" s="406">
        <v>10</v>
      </c>
      <c r="AH22" s="406">
        <v>10</v>
      </c>
      <c r="AI22" s="406">
        <v>10</v>
      </c>
      <c r="AJ22" s="406">
        <v>10</v>
      </c>
      <c r="AK22" s="406">
        <v>304560</v>
      </c>
      <c r="AL22" s="406">
        <v>304560</v>
      </c>
      <c r="AM22" s="406">
        <v>304560</v>
      </c>
      <c r="AN22" s="406">
        <v>270720</v>
      </c>
      <c r="AO22" s="406">
        <v>304560</v>
      </c>
      <c r="AP22" s="406">
        <v>270720</v>
      </c>
      <c r="AQ22" s="406">
        <v>338400</v>
      </c>
      <c r="AR22" s="406">
        <v>338400</v>
      </c>
      <c r="AS22" s="406">
        <v>338400</v>
      </c>
      <c r="AT22" s="406">
        <v>338400</v>
      </c>
      <c r="AU22" s="406">
        <v>338400</v>
      </c>
      <c r="AV22" s="406">
        <v>338400</v>
      </c>
      <c r="AW22" s="406">
        <v>1</v>
      </c>
    </row>
    <row r="23" spans="2:49" ht="21.75" customHeight="1">
      <c r="B23" s="399">
        <v>19</v>
      </c>
      <c r="C23" s="400" t="s">
        <v>292</v>
      </c>
      <c r="D23" s="399">
        <v>19</v>
      </c>
      <c r="E23" s="389" t="s">
        <v>531</v>
      </c>
      <c r="F23" s="389">
        <f t="shared" si="1"/>
        <v>3023</v>
      </c>
      <c r="G23" s="389" t="s">
        <v>532</v>
      </c>
      <c r="H23" s="389" t="s">
        <v>532</v>
      </c>
      <c r="I23" s="401" t="str">
        <f t="shared" si="0"/>
        <v>OK</v>
      </c>
      <c r="J23" s="401" t="str">
        <f t="shared" si="2"/>
        <v>OK</v>
      </c>
      <c r="K23" s="397"/>
      <c r="L23" s="408">
        <v>1003012</v>
      </c>
      <c r="M23" s="403" t="s">
        <v>1253</v>
      </c>
      <c r="N23" s="404" t="s">
        <v>1254</v>
      </c>
      <c r="O23" s="405" t="s">
        <v>1199</v>
      </c>
      <c r="P23" s="405" t="s">
        <v>1713</v>
      </c>
      <c r="Q23" s="392" t="s">
        <v>1120</v>
      </c>
      <c r="R23" s="404" t="s">
        <v>1254</v>
      </c>
      <c r="S23" s="405" t="s">
        <v>1199</v>
      </c>
      <c r="T23" s="405" t="s">
        <v>1713</v>
      </c>
      <c r="U23" s="406">
        <v>8360000</v>
      </c>
      <c r="V23" s="407">
        <v>45838</v>
      </c>
      <c r="W23" s="406">
        <v>10</v>
      </c>
      <c r="X23" s="406">
        <v>19</v>
      </c>
      <c r="Y23" s="406">
        <v>19</v>
      </c>
      <c r="Z23" s="406">
        <v>19</v>
      </c>
      <c r="AA23" s="406">
        <v>18</v>
      </c>
      <c r="AB23" s="406">
        <v>18</v>
      </c>
      <c r="AC23" s="406">
        <v>18</v>
      </c>
      <c r="AD23" s="406">
        <v>18</v>
      </c>
      <c r="AE23" s="406">
        <v>18</v>
      </c>
      <c r="AF23" s="406">
        <v>18</v>
      </c>
      <c r="AG23" s="406">
        <v>18</v>
      </c>
      <c r="AH23" s="406">
        <v>18</v>
      </c>
      <c r="AI23" s="406">
        <v>18</v>
      </c>
      <c r="AJ23" s="406">
        <v>18</v>
      </c>
      <c r="AK23" s="406">
        <v>646000</v>
      </c>
      <c r="AL23" s="406">
        <v>646000</v>
      </c>
      <c r="AM23" s="406">
        <v>612000</v>
      </c>
      <c r="AN23" s="406">
        <v>612000</v>
      </c>
      <c r="AO23" s="406">
        <v>612000</v>
      </c>
      <c r="AP23" s="406">
        <v>612000</v>
      </c>
      <c r="AQ23" s="406">
        <v>612000</v>
      </c>
      <c r="AR23" s="406">
        <v>612000</v>
      </c>
      <c r="AS23" s="406">
        <v>612000</v>
      </c>
      <c r="AT23" s="406">
        <v>612000</v>
      </c>
      <c r="AU23" s="406">
        <v>612000</v>
      </c>
      <c r="AV23" s="406">
        <v>612000</v>
      </c>
      <c r="AW23" s="406">
        <v>1</v>
      </c>
    </row>
    <row r="24" spans="2:49" ht="21.75" customHeight="1">
      <c r="B24" s="399">
        <v>20</v>
      </c>
      <c r="C24" s="400" t="s">
        <v>233</v>
      </c>
      <c r="D24" s="399">
        <v>20</v>
      </c>
      <c r="E24" s="389" t="s">
        <v>533</v>
      </c>
      <c r="F24" s="389">
        <f t="shared" si="1"/>
        <v>3024</v>
      </c>
      <c r="G24" s="389" t="s">
        <v>534</v>
      </c>
      <c r="H24" s="389" t="s">
        <v>534</v>
      </c>
      <c r="I24" s="401" t="str">
        <f t="shared" si="0"/>
        <v>OK</v>
      </c>
      <c r="J24" s="401" t="str">
        <f t="shared" si="2"/>
        <v>OK</v>
      </c>
      <c r="K24" s="397"/>
      <c r="L24" s="408">
        <v>1017501</v>
      </c>
      <c r="M24" s="403" t="s">
        <v>1255</v>
      </c>
      <c r="N24" s="404" t="s">
        <v>1256</v>
      </c>
      <c r="O24" s="405" t="s">
        <v>1199</v>
      </c>
      <c r="P24" s="405" t="s">
        <v>1257</v>
      </c>
      <c r="Q24" s="392" t="s">
        <v>1120</v>
      </c>
      <c r="R24" s="404" t="s">
        <v>1256</v>
      </c>
      <c r="S24" s="405" t="s">
        <v>1199</v>
      </c>
      <c r="T24" s="405" t="s">
        <v>1257</v>
      </c>
      <c r="U24" s="406">
        <v>6600000</v>
      </c>
      <c r="V24" s="407">
        <v>45838</v>
      </c>
      <c r="W24" s="406">
        <v>10</v>
      </c>
      <c r="X24" s="406">
        <v>20</v>
      </c>
      <c r="Y24" s="406">
        <v>15</v>
      </c>
      <c r="Z24" s="406">
        <v>15</v>
      </c>
      <c r="AA24" s="406">
        <v>15</v>
      </c>
      <c r="AB24" s="406">
        <v>15</v>
      </c>
      <c r="AC24" s="406">
        <v>15</v>
      </c>
      <c r="AD24" s="406">
        <v>15</v>
      </c>
      <c r="AE24" s="406">
        <v>15</v>
      </c>
      <c r="AF24" s="406">
        <v>15</v>
      </c>
      <c r="AG24" s="406">
        <v>15</v>
      </c>
      <c r="AH24" s="406">
        <v>15</v>
      </c>
      <c r="AI24" s="406">
        <v>15</v>
      </c>
      <c r="AJ24" s="406">
        <v>15</v>
      </c>
      <c r="AK24" s="406">
        <v>525000</v>
      </c>
      <c r="AL24" s="406">
        <v>525000</v>
      </c>
      <c r="AM24" s="406">
        <v>525000</v>
      </c>
      <c r="AN24" s="406">
        <v>525000</v>
      </c>
      <c r="AO24" s="406">
        <v>525000</v>
      </c>
      <c r="AP24" s="406">
        <v>525000</v>
      </c>
      <c r="AQ24" s="406">
        <v>525000</v>
      </c>
      <c r="AR24" s="406">
        <v>525000</v>
      </c>
      <c r="AS24" s="406">
        <v>525000</v>
      </c>
      <c r="AT24" s="406">
        <v>525000</v>
      </c>
      <c r="AU24" s="406">
        <v>525000</v>
      </c>
      <c r="AV24" s="406">
        <v>525000</v>
      </c>
      <c r="AW24" s="406">
        <v>1</v>
      </c>
    </row>
    <row r="25" spans="2:49" ht="21.75" customHeight="1">
      <c r="B25" s="399">
        <v>21</v>
      </c>
      <c r="C25" s="400" t="s">
        <v>256</v>
      </c>
      <c r="D25" s="399">
        <v>21</v>
      </c>
      <c r="E25" s="389" t="s">
        <v>535</v>
      </c>
      <c r="F25" s="389">
        <f t="shared" si="1"/>
        <v>3025</v>
      </c>
      <c r="G25" s="389" t="s">
        <v>536</v>
      </c>
      <c r="H25" s="389" t="s">
        <v>536</v>
      </c>
      <c r="I25" s="401" t="str">
        <f t="shared" si="0"/>
        <v>OK</v>
      </c>
      <c r="J25" s="401" t="str">
        <f t="shared" si="2"/>
        <v>OK</v>
      </c>
      <c r="K25" s="397"/>
      <c r="L25" s="408">
        <v>1024055</v>
      </c>
      <c r="M25" s="403" t="s">
        <v>1258</v>
      </c>
      <c r="N25" s="404" t="s">
        <v>1259</v>
      </c>
      <c r="O25" s="405" t="s">
        <v>1199</v>
      </c>
      <c r="P25" s="405" t="s">
        <v>1260</v>
      </c>
      <c r="Q25" s="392" t="s">
        <v>1120</v>
      </c>
      <c r="R25" s="404" t="s">
        <v>1259</v>
      </c>
      <c r="S25" s="405" t="s">
        <v>1199</v>
      </c>
      <c r="T25" s="405" t="s">
        <v>1260</v>
      </c>
      <c r="U25" s="406">
        <v>1680000</v>
      </c>
      <c r="V25" s="407">
        <v>45838</v>
      </c>
      <c r="W25" s="406">
        <v>10</v>
      </c>
      <c r="X25" s="406">
        <v>21</v>
      </c>
      <c r="Y25" s="406">
        <v>15</v>
      </c>
      <c r="Z25" s="406">
        <v>15</v>
      </c>
      <c r="AA25" s="406">
        <v>15</v>
      </c>
      <c r="AB25" s="406">
        <v>15</v>
      </c>
      <c r="AC25" s="406">
        <v>15</v>
      </c>
      <c r="AD25" s="406">
        <v>16</v>
      </c>
      <c r="AE25" s="406">
        <v>16</v>
      </c>
      <c r="AF25" s="406">
        <v>16</v>
      </c>
      <c r="AG25" s="406">
        <v>16</v>
      </c>
      <c r="AH25" s="406">
        <v>16</v>
      </c>
      <c r="AI25" s="406">
        <v>16</v>
      </c>
      <c r="AJ25" s="406">
        <v>16</v>
      </c>
      <c r="AK25" s="406">
        <v>503508</v>
      </c>
      <c r="AL25" s="406">
        <v>503508</v>
      </c>
      <c r="AM25" s="406">
        <v>503508</v>
      </c>
      <c r="AN25" s="406">
        <v>503508</v>
      </c>
      <c r="AO25" s="406">
        <v>503508</v>
      </c>
      <c r="AP25" s="406">
        <v>537266</v>
      </c>
      <c r="AQ25" s="406">
        <v>537266</v>
      </c>
      <c r="AR25" s="406">
        <v>537266</v>
      </c>
      <c r="AS25" s="406">
        <v>537266</v>
      </c>
      <c r="AT25" s="406">
        <v>537266</v>
      </c>
      <c r="AU25" s="406">
        <v>537266</v>
      </c>
      <c r="AV25" s="406">
        <v>537266</v>
      </c>
      <c r="AW25" s="406">
        <v>1</v>
      </c>
    </row>
    <row r="26" spans="2:49" ht="21.75" customHeight="1">
      <c r="B26" s="399">
        <v>22</v>
      </c>
      <c r="C26" s="400" t="s">
        <v>290</v>
      </c>
      <c r="D26" s="399">
        <v>22</v>
      </c>
      <c r="E26" s="389" t="s">
        <v>538</v>
      </c>
      <c r="F26" s="389">
        <f t="shared" si="1"/>
        <v>3028</v>
      </c>
      <c r="G26" s="389" t="s">
        <v>539</v>
      </c>
      <c r="H26" s="389" t="s">
        <v>539</v>
      </c>
      <c r="I26" s="401" t="str">
        <f t="shared" si="0"/>
        <v>OK</v>
      </c>
      <c r="J26" s="401" t="str">
        <f t="shared" si="2"/>
        <v>OK</v>
      </c>
      <c r="K26" s="397"/>
      <c r="L26" s="408">
        <v>1031317</v>
      </c>
      <c r="M26" s="409" t="s">
        <v>1263</v>
      </c>
      <c r="N26" s="400" t="s">
        <v>1717</v>
      </c>
      <c r="O26" s="410" t="s">
        <v>1981</v>
      </c>
      <c r="P26" s="410" t="s">
        <v>1982</v>
      </c>
      <c r="Q26" s="389" t="s">
        <v>1714</v>
      </c>
      <c r="R26" s="400" t="s">
        <v>1264</v>
      </c>
      <c r="S26" s="410" t="s">
        <v>1111</v>
      </c>
      <c r="T26" s="405" t="s">
        <v>1983</v>
      </c>
      <c r="U26" s="406">
        <v>8800000</v>
      </c>
      <c r="V26" s="407">
        <v>45838</v>
      </c>
      <c r="W26" s="406">
        <v>10</v>
      </c>
      <c r="X26" s="406">
        <v>22</v>
      </c>
      <c r="Y26" s="406">
        <v>20</v>
      </c>
      <c r="Z26" s="406">
        <v>20</v>
      </c>
      <c r="AA26" s="406">
        <v>20</v>
      </c>
      <c r="AB26" s="406">
        <v>21</v>
      </c>
      <c r="AC26" s="406">
        <v>21</v>
      </c>
      <c r="AD26" s="406">
        <v>20</v>
      </c>
      <c r="AE26" s="406">
        <v>21</v>
      </c>
      <c r="AF26" s="406">
        <v>22</v>
      </c>
      <c r="AG26" s="406">
        <v>22</v>
      </c>
      <c r="AH26" s="406">
        <v>21</v>
      </c>
      <c r="AI26" s="406">
        <v>21</v>
      </c>
      <c r="AJ26" s="406">
        <v>21</v>
      </c>
      <c r="AK26" s="406">
        <v>690000</v>
      </c>
      <c r="AL26" s="406">
        <v>690000</v>
      </c>
      <c r="AM26" s="406">
        <v>690000</v>
      </c>
      <c r="AN26" s="406">
        <v>724500</v>
      </c>
      <c r="AO26" s="406">
        <v>724500</v>
      </c>
      <c r="AP26" s="406">
        <v>690000</v>
      </c>
      <c r="AQ26" s="406">
        <v>724500</v>
      </c>
      <c r="AR26" s="406">
        <v>759000</v>
      </c>
      <c r="AS26" s="406">
        <v>759000</v>
      </c>
      <c r="AT26" s="406">
        <v>724500</v>
      </c>
      <c r="AU26" s="406">
        <v>724500</v>
      </c>
      <c r="AV26" s="406">
        <v>724500</v>
      </c>
      <c r="AW26" s="406">
        <v>1</v>
      </c>
    </row>
    <row r="27" spans="2:49" ht="21.75" customHeight="1">
      <c r="B27" s="399">
        <v>23</v>
      </c>
      <c r="C27" s="400" t="s">
        <v>1984</v>
      </c>
      <c r="D27" s="399">
        <v>23</v>
      </c>
      <c r="E27" s="389" t="s">
        <v>540</v>
      </c>
      <c r="F27" s="389">
        <f t="shared" si="1"/>
        <v>3029</v>
      </c>
      <c r="G27" s="389" t="s">
        <v>541</v>
      </c>
      <c r="H27" s="389" t="s">
        <v>541</v>
      </c>
      <c r="I27" s="401" t="str">
        <f t="shared" si="0"/>
        <v>OK</v>
      </c>
      <c r="J27" s="401" t="str">
        <f t="shared" si="2"/>
        <v>OK</v>
      </c>
      <c r="K27" s="397"/>
      <c r="L27" s="408">
        <v>1034881</v>
      </c>
      <c r="M27" s="403" t="s">
        <v>1265</v>
      </c>
      <c r="N27" s="404" t="s">
        <v>1266</v>
      </c>
      <c r="O27" s="405" t="s">
        <v>1199</v>
      </c>
      <c r="P27" s="405" t="s">
        <v>1267</v>
      </c>
      <c r="Q27" s="411" t="s">
        <v>1120</v>
      </c>
      <c r="R27" s="404" t="s">
        <v>1266</v>
      </c>
      <c r="S27" s="405" t="s">
        <v>1199</v>
      </c>
      <c r="T27" s="405" t="s">
        <v>1267</v>
      </c>
      <c r="U27" s="406">
        <v>4480000</v>
      </c>
      <c r="V27" s="407">
        <v>45838</v>
      </c>
      <c r="W27" s="406">
        <v>10</v>
      </c>
      <c r="X27" s="406">
        <v>23</v>
      </c>
      <c r="Y27" s="406">
        <v>14</v>
      </c>
      <c r="Z27" s="406">
        <v>14</v>
      </c>
      <c r="AA27" s="406">
        <v>14</v>
      </c>
      <c r="AB27" s="406">
        <v>14</v>
      </c>
      <c r="AC27" s="406">
        <v>14</v>
      </c>
      <c r="AD27" s="406">
        <v>14</v>
      </c>
      <c r="AE27" s="406">
        <v>14</v>
      </c>
      <c r="AF27" s="406">
        <v>14</v>
      </c>
      <c r="AG27" s="406">
        <v>14</v>
      </c>
      <c r="AH27" s="406">
        <v>14</v>
      </c>
      <c r="AI27" s="406">
        <v>14</v>
      </c>
      <c r="AJ27" s="406">
        <v>14</v>
      </c>
      <c r="AK27" s="406">
        <v>560000</v>
      </c>
      <c r="AL27" s="406">
        <v>560000</v>
      </c>
      <c r="AM27" s="406">
        <v>560000</v>
      </c>
      <c r="AN27" s="406">
        <v>560000</v>
      </c>
      <c r="AO27" s="406">
        <v>560000</v>
      </c>
      <c r="AP27" s="406">
        <v>560000</v>
      </c>
      <c r="AQ27" s="406">
        <v>560000</v>
      </c>
      <c r="AR27" s="406">
        <v>560000</v>
      </c>
      <c r="AS27" s="406">
        <v>560000</v>
      </c>
      <c r="AT27" s="406">
        <v>560000</v>
      </c>
      <c r="AU27" s="406">
        <v>560000</v>
      </c>
      <c r="AV27" s="406">
        <v>560000</v>
      </c>
      <c r="AW27" s="406">
        <v>1</v>
      </c>
    </row>
    <row r="28" spans="2:49" ht="21.75" customHeight="1">
      <c r="B28" s="399">
        <v>24</v>
      </c>
      <c r="C28" s="400" t="s">
        <v>1985</v>
      </c>
      <c r="D28" s="399">
        <v>24</v>
      </c>
      <c r="E28" s="389" t="s">
        <v>542</v>
      </c>
      <c r="F28" s="389">
        <f t="shared" si="1"/>
        <v>3030</v>
      </c>
      <c r="G28" s="389" t="s">
        <v>543</v>
      </c>
      <c r="H28" s="389" t="s">
        <v>543</v>
      </c>
      <c r="I28" s="401" t="str">
        <f t="shared" si="0"/>
        <v>OK</v>
      </c>
      <c r="J28" s="401" t="str">
        <f t="shared" si="2"/>
        <v>OK</v>
      </c>
      <c r="K28" s="397"/>
      <c r="L28" s="408">
        <v>1034728</v>
      </c>
      <c r="M28" s="403" t="s">
        <v>1268</v>
      </c>
      <c r="N28" s="404" t="s">
        <v>1269</v>
      </c>
      <c r="O28" s="405" t="s">
        <v>1199</v>
      </c>
      <c r="P28" s="405" t="s">
        <v>1270</v>
      </c>
      <c r="Q28" s="392" t="s">
        <v>1120</v>
      </c>
      <c r="R28" s="404" t="s">
        <v>1269</v>
      </c>
      <c r="S28" s="405" t="s">
        <v>1199</v>
      </c>
      <c r="T28" s="405" t="s">
        <v>1270</v>
      </c>
      <c r="U28" s="406">
        <v>0</v>
      </c>
      <c r="V28" s="407"/>
      <c r="W28" s="406">
        <v>10</v>
      </c>
      <c r="X28" s="406">
        <v>24</v>
      </c>
      <c r="Y28" s="406">
        <v>23</v>
      </c>
      <c r="Z28" s="406">
        <v>22</v>
      </c>
      <c r="AA28" s="406">
        <v>22</v>
      </c>
      <c r="AB28" s="406">
        <v>21</v>
      </c>
      <c r="AC28" s="406">
        <v>21</v>
      </c>
      <c r="AD28" s="406">
        <v>21</v>
      </c>
      <c r="AE28" s="406">
        <v>21</v>
      </c>
      <c r="AF28" s="406">
        <v>21</v>
      </c>
      <c r="AG28" s="406">
        <v>21</v>
      </c>
      <c r="AH28" s="406">
        <v>21</v>
      </c>
      <c r="AI28" s="406">
        <v>21</v>
      </c>
      <c r="AJ28" s="406">
        <v>21</v>
      </c>
      <c r="AK28" s="406">
        <v>840000</v>
      </c>
      <c r="AL28" s="406">
        <v>804000</v>
      </c>
      <c r="AM28" s="406">
        <v>804000</v>
      </c>
      <c r="AN28" s="406">
        <v>768000</v>
      </c>
      <c r="AO28" s="406">
        <v>768000</v>
      </c>
      <c r="AP28" s="406">
        <v>768000</v>
      </c>
      <c r="AQ28" s="406">
        <v>768000</v>
      </c>
      <c r="AR28" s="406">
        <v>0</v>
      </c>
      <c r="AS28" s="406">
        <v>0</v>
      </c>
      <c r="AT28" s="406">
        <v>0</v>
      </c>
      <c r="AU28" s="406">
        <v>0</v>
      </c>
      <c r="AV28" s="406">
        <v>0</v>
      </c>
      <c r="AW28" s="406">
        <v>1</v>
      </c>
    </row>
    <row r="29" spans="2:49" ht="21.75" customHeight="1">
      <c r="B29" s="399">
        <v>25</v>
      </c>
      <c r="C29" s="400" t="s">
        <v>1986</v>
      </c>
      <c r="D29" s="399">
        <v>25</v>
      </c>
      <c r="E29" s="389" t="s">
        <v>544</v>
      </c>
      <c r="F29" s="389">
        <f t="shared" si="1"/>
        <v>3032</v>
      </c>
      <c r="G29" s="389" t="s">
        <v>545</v>
      </c>
      <c r="H29" s="389" t="s">
        <v>545</v>
      </c>
      <c r="I29" s="401" t="str">
        <f t="shared" si="0"/>
        <v>OK</v>
      </c>
      <c r="J29" s="401" t="str">
        <f t="shared" si="2"/>
        <v>OK</v>
      </c>
      <c r="K29" s="397"/>
      <c r="L29" s="408">
        <v>1041410</v>
      </c>
      <c r="M29" s="403" t="s">
        <v>1271</v>
      </c>
      <c r="N29" s="404" t="s">
        <v>1272</v>
      </c>
      <c r="O29" s="405" t="s">
        <v>1199</v>
      </c>
      <c r="P29" s="405" t="s">
        <v>1273</v>
      </c>
      <c r="Q29" s="392" t="s">
        <v>1120</v>
      </c>
      <c r="R29" s="404" t="s">
        <v>1272</v>
      </c>
      <c r="S29" s="405" t="s">
        <v>1199</v>
      </c>
      <c r="T29" s="405" t="s">
        <v>1273</v>
      </c>
      <c r="U29" s="406">
        <v>10000000</v>
      </c>
      <c r="V29" s="407">
        <v>45838</v>
      </c>
      <c r="W29" s="406">
        <v>10</v>
      </c>
      <c r="X29" s="406">
        <v>25</v>
      </c>
      <c r="Y29" s="406">
        <v>26</v>
      </c>
      <c r="Z29" s="406">
        <v>25</v>
      </c>
      <c r="AA29" s="406">
        <v>26</v>
      </c>
      <c r="AB29" s="406">
        <v>25</v>
      </c>
      <c r="AC29" s="406">
        <v>24</v>
      </c>
      <c r="AD29" s="406">
        <v>24</v>
      </c>
      <c r="AE29" s="406">
        <v>24</v>
      </c>
      <c r="AF29" s="406">
        <v>24</v>
      </c>
      <c r="AG29" s="406">
        <v>25</v>
      </c>
      <c r="AH29" s="406">
        <v>25</v>
      </c>
      <c r="AI29" s="406">
        <v>25</v>
      </c>
      <c r="AJ29" s="406">
        <v>25</v>
      </c>
      <c r="AK29" s="406">
        <v>894400</v>
      </c>
      <c r="AL29" s="406">
        <v>860000</v>
      </c>
      <c r="AM29" s="406">
        <v>894400</v>
      </c>
      <c r="AN29" s="406">
        <v>860000</v>
      </c>
      <c r="AO29" s="406">
        <v>825600</v>
      </c>
      <c r="AP29" s="406">
        <v>825600</v>
      </c>
      <c r="AQ29" s="406">
        <v>825600</v>
      </c>
      <c r="AR29" s="406">
        <v>825600</v>
      </c>
      <c r="AS29" s="406">
        <v>860000</v>
      </c>
      <c r="AT29" s="406">
        <v>860000</v>
      </c>
      <c r="AU29" s="406">
        <v>860000</v>
      </c>
      <c r="AV29" s="406">
        <v>860000</v>
      </c>
      <c r="AW29" s="406">
        <v>1</v>
      </c>
    </row>
    <row r="30" spans="2:49" ht="21.75" customHeight="1">
      <c r="B30" s="399">
        <v>26</v>
      </c>
      <c r="C30" s="400" t="s">
        <v>1987</v>
      </c>
      <c r="D30" s="399">
        <v>26</v>
      </c>
      <c r="E30" s="389" t="s">
        <v>546</v>
      </c>
      <c r="F30" s="389">
        <f t="shared" si="1"/>
        <v>3033</v>
      </c>
      <c r="G30" s="389" t="s">
        <v>547</v>
      </c>
      <c r="H30" s="389" t="s">
        <v>547</v>
      </c>
      <c r="I30" s="401" t="str">
        <f t="shared" si="0"/>
        <v>OK</v>
      </c>
      <c r="J30" s="401" t="str">
        <f t="shared" si="2"/>
        <v>OK</v>
      </c>
      <c r="K30" s="397"/>
      <c r="L30" s="408">
        <v>1041450</v>
      </c>
      <c r="M30" s="403" t="s">
        <v>1715</v>
      </c>
      <c r="N30" s="404" t="s">
        <v>1274</v>
      </c>
      <c r="O30" s="405" t="s">
        <v>1199</v>
      </c>
      <c r="P30" s="405" t="s">
        <v>1275</v>
      </c>
      <c r="Q30" s="392" t="s">
        <v>1120</v>
      </c>
      <c r="R30" s="404" t="s">
        <v>1274</v>
      </c>
      <c r="S30" s="405" t="s">
        <v>1199</v>
      </c>
      <c r="T30" s="405" t="s">
        <v>1275</v>
      </c>
      <c r="U30" s="406">
        <v>13640000</v>
      </c>
      <c r="V30" s="407">
        <v>45838</v>
      </c>
      <c r="W30" s="406">
        <v>10</v>
      </c>
      <c r="X30" s="406">
        <v>26</v>
      </c>
      <c r="Y30" s="406">
        <v>31</v>
      </c>
      <c r="Z30" s="406">
        <v>30</v>
      </c>
      <c r="AA30" s="406">
        <v>30</v>
      </c>
      <c r="AB30" s="406">
        <v>31</v>
      </c>
      <c r="AC30" s="406">
        <v>29</v>
      </c>
      <c r="AD30" s="406">
        <v>29</v>
      </c>
      <c r="AE30" s="406">
        <v>31</v>
      </c>
      <c r="AF30" s="406">
        <v>31</v>
      </c>
      <c r="AG30" s="406">
        <v>31</v>
      </c>
      <c r="AH30" s="406">
        <v>31</v>
      </c>
      <c r="AI30" s="406">
        <v>31</v>
      </c>
      <c r="AJ30" s="406">
        <v>31</v>
      </c>
      <c r="AK30" s="406">
        <v>1085000</v>
      </c>
      <c r="AL30" s="406">
        <v>1050000</v>
      </c>
      <c r="AM30" s="406">
        <v>1050000</v>
      </c>
      <c r="AN30" s="406">
        <v>1085000</v>
      </c>
      <c r="AO30" s="406">
        <v>1015000</v>
      </c>
      <c r="AP30" s="406">
        <v>1015000</v>
      </c>
      <c r="AQ30" s="406">
        <v>1085000</v>
      </c>
      <c r="AR30" s="406">
        <v>1085000</v>
      </c>
      <c r="AS30" s="406">
        <v>1085000</v>
      </c>
      <c r="AT30" s="406">
        <v>1085000</v>
      </c>
      <c r="AU30" s="406">
        <v>1085000</v>
      </c>
      <c r="AV30" s="406">
        <v>1085000</v>
      </c>
      <c r="AW30" s="406">
        <v>1</v>
      </c>
    </row>
    <row r="31" spans="2:49" ht="21.75" customHeight="1">
      <c r="B31" s="399">
        <v>27</v>
      </c>
      <c r="C31" s="400" t="s">
        <v>1988</v>
      </c>
      <c r="D31" s="399">
        <v>27</v>
      </c>
      <c r="E31" s="389" t="s">
        <v>548</v>
      </c>
      <c r="F31" s="389">
        <f t="shared" si="1"/>
        <v>1210543</v>
      </c>
      <c r="G31" s="389" t="s">
        <v>549</v>
      </c>
      <c r="H31" s="389" t="s">
        <v>549</v>
      </c>
      <c r="I31" s="401" t="str">
        <f t="shared" si="0"/>
        <v>OK</v>
      </c>
      <c r="J31" s="401" t="str">
        <f t="shared" si="2"/>
        <v>OK</v>
      </c>
      <c r="K31" s="397"/>
      <c r="L31" s="408">
        <v>1064081</v>
      </c>
      <c r="M31" s="403" t="s">
        <v>1716</v>
      </c>
      <c r="N31" s="404" t="s">
        <v>1276</v>
      </c>
      <c r="O31" s="405" t="s">
        <v>1277</v>
      </c>
      <c r="P31" s="405" t="s">
        <v>1241</v>
      </c>
      <c r="Q31" s="392" t="s">
        <v>1120</v>
      </c>
      <c r="R31" s="404" t="s">
        <v>1276</v>
      </c>
      <c r="S31" s="405" t="s">
        <v>1277</v>
      </c>
      <c r="T31" s="405" t="s">
        <v>1241</v>
      </c>
      <c r="U31" s="406">
        <v>0</v>
      </c>
      <c r="V31" s="407"/>
      <c r="W31" s="406">
        <v>10</v>
      </c>
      <c r="X31" s="406">
        <v>27</v>
      </c>
      <c r="Y31" s="406">
        <v>13</v>
      </c>
      <c r="Z31" s="406">
        <v>13</v>
      </c>
      <c r="AA31" s="406">
        <v>13</v>
      </c>
      <c r="AB31" s="406">
        <v>12</v>
      </c>
      <c r="AC31" s="406">
        <v>12</v>
      </c>
      <c r="AD31" s="406">
        <v>12</v>
      </c>
      <c r="AE31" s="406">
        <v>12</v>
      </c>
      <c r="AF31" s="406">
        <v>12</v>
      </c>
      <c r="AG31" s="406">
        <v>12</v>
      </c>
      <c r="AH31" s="406">
        <v>12</v>
      </c>
      <c r="AI31" s="406">
        <v>12</v>
      </c>
      <c r="AJ31" s="406">
        <v>12</v>
      </c>
      <c r="AK31" s="406">
        <v>455000</v>
      </c>
      <c r="AL31" s="406">
        <v>455000</v>
      </c>
      <c r="AM31" s="406">
        <v>455000</v>
      </c>
      <c r="AN31" s="406">
        <v>420000</v>
      </c>
      <c r="AO31" s="406">
        <v>420000</v>
      </c>
      <c r="AP31" s="406">
        <v>420000</v>
      </c>
      <c r="AQ31" s="406">
        <v>420000</v>
      </c>
      <c r="AR31" s="406">
        <v>420000</v>
      </c>
      <c r="AS31" s="406">
        <v>420000</v>
      </c>
      <c r="AT31" s="406">
        <v>420000</v>
      </c>
      <c r="AU31" s="406">
        <v>420000</v>
      </c>
      <c r="AV31" s="406">
        <v>420000</v>
      </c>
      <c r="AW31" s="406">
        <v>1</v>
      </c>
    </row>
    <row r="32" spans="2:49" ht="21.75" customHeight="1">
      <c r="B32" s="399">
        <v>28</v>
      </c>
      <c r="C32" s="400" t="s">
        <v>1989</v>
      </c>
      <c r="D32" s="399">
        <v>28</v>
      </c>
      <c r="E32" s="389" t="s">
        <v>550</v>
      </c>
      <c r="F32" s="389">
        <f t="shared" si="1"/>
        <v>3037</v>
      </c>
      <c r="G32" s="389" t="s">
        <v>551</v>
      </c>
      <c r="H32" s="389" t="s">
        <v>551</v>
      </c>
      <c r="I32" s="401" t="str">
        <f t="shared" si="0"/>
        <v>OK</v>
      </c>
      <c r="J32" s="401" t="str">
        <f t="shared" si="2"/>
        <v>OK</v>
      </c>
      <c r="K32" s="397"/>
      <c r="L32" s="408">
        <v>1048447</v>
      </c>
      <c r="M32" s="403" t="s">
        <v>1248</v>
      </c>
      <c r="N32" s="404" t="s">
        <v>1278</v>
      </c>
      <c r="O32" s="405" t="s">
        <v>1199</v>
      </c>
      <c r="P32" s="405" t="s">
        <v>1980</v>
      </c>
      <c r="Q32" s="392" t="s">
        <v>1120</v>
      </c>
      <c r="R32" s="404" t="s">
        <v>1278</v>
      </c>
      <c r="S32" s="405" t="s">
        <v>1199</v>
      </c>
      <c r="T32" s="405" t="s">
        <v>1980</v>
      </c>
      <c r="U32" s="406">
        <v>4840000</v>
      </c>
      <c r="V32" s="407">
        <v>45838</v>
      </c>
      <c r="W32" s="406">
        <v>10</v>
      </c>
      <c r="X32" s="406">
        <v>28</v>
      </c>
      <c r="Y32" s="406">
        <v>13</v>
      </c>
      <c r="Z32" s="406">
        <v>12</v>
      </c>
      <c r="AA32" s="406">
        <v>11</v>
      </c>
      <c r="AB32" s="406">
        <v>11</v>
      </c>
      <c r="AC32" s="406">
        <v>11</v>
      </c>
      <c r="AD32" s="406">
        <v>12</v>
      </c>
      <c r="AE32" s="406">
        <v>11</v>
      </c>
      <c r="AF32" s="406">
        <v>11</v>
      </c>
      <c r="AG32" s="406">
        <v>11</v>
      </c>
      <c r="AH32" s="406">
        <v>11</v>
      </c>
      <c r="AI32" s="406">
        <v>11</v>
      </c>
      <c r="AJ32" s="406">
        <v>11</v>
      </c>
      <c r="AK32" s="406">
        <v>442000</v>
      </c>
      <c r="AL32" s="406">
        <v>408000</v>
      </c>
      <c r="AM32" s="406">
        <v>374000</v>
      </c>
      <c r="AN32" s="406">
        <v>374000</v>
      </c>
      <c r="AO32" s="406">
        <v>374000</v>
      </c>
      <c r="AP32" s="406">
        <v>408000</v>
      </c>
      <c r="AQ32" s="406">
        <v>374000</v>
      </c>
      <c r="AR32" s="406">
        <v>374000</v>
      </c>
      <c r="AS32" s="406">
        <v>374000</v>
      </c>
      <c r="AT32" s="406">
        <v>374000</v>
      </c>
      <c r="AU32" s="406">
        <v>374000</v>
      </c>
      <c r="AV32" s="406">
        <v>374000</v>
      </c>
      <c r="AW32" s="406">
        <v>1</v>
      </c>
    </row>
    <row r="33" spans="2:49" ht="21.75" customHeight="1">
      <c r="B33" s="399">
        <v>29</v>
      </c>
      <c r="C33" s="400" t="s">
        <v>1990</v>
      </c>
      <c r="D33" s="399">
        <v>29</v>
      </c>
      <c r="E33" s="389" t="s">
        <v>552</v>
      </c>
      <c r="F33" s="389">
        <f t="shared" si="1"/>
        <v>3038</v>
      </c>
      <c r="G33" s="389" t="s">
        <v>553</v>
      </c>
      <c r="H33" s="389" t="s">
        <v>553</v>
      </c>
      <c r="I33" s="401" t="str">
        <f t="shared" si="0"/>
        <v>OK</v>
      </c>
      <c r="J33" s="401" t="str">
        <f t="shared" si="2"/>
        <v>OK</v>
      </c>
      <c r="K33" s="397"/>
      <c r="L33" s="408">
        <v>1047647</v>
      </c>
      <c r="M33" s="403" t="s">
        <v>1279</v>
      </c>
      <c r="N33" s="404" t="s">
        <v>1280</v>
      </c>
      <c r="O33" s="405" t="s">
        <v>1281</v>
      </c>
      <c r="P33" s="405" t="s">
        <v>1282</v>
      </c>
      <c r="Q33" s="392" t="s">
        <v>1120</v>
      </c>
      <c r="R33" s="404" t="s">
        <v>1280</v>
      </c>
      <c r="S33" s="405" t="s">
        <v>1281</v>
      </c>
      <c r="T33" s="405" t="s">
        <v>1282</v>
      </c>
      <c r="U33" s="406">
        <v>480000</v>
      </c>
      <c r="V33" s="407">
        <v>45838</v>
      </c>
      <c r="W33" s="406">
        <v>10</v>
      </c>
      <c r="X33" s="406">
        <v>29</v>
      </c>
      <c r="Y33" s="406">
        <v>7</v>
      </c>
      <c r="Z33" s="406">
        <v>7</v>
      </c>
      <c r="AA33" s="406">
        <v>5</v>
      </c>
      <c r="AB33" s="406">
        <v>5</v>
      </c>
      <c r="AC33" s="406">
        <v>5</v>
      </c>
      <c r="AD33" s="406">
        <v>5</v>
      </c>
      <c r="AE33" s="406">
        <v>5</v>
      </c>
      <c r="AF33" s="406">
        <v>7</v>
      </c>
      <c r="AG33" s="406">
        <v>7</v>
      </c>
      <c r="AH33" s="406">
        <v>7</v>
      </c>
      <c r="AI33" s="406">
        <v>7</v>
      </c>
      <c r="AJ33" s="406">
        <v>7</v>
      </c>
      <c r="AK33" s="406">
        <v>70000</v>
      </c>
      <c r="AL33" s="406">
        <v>70000</v>
      </c>
      <c r="AM33" s="406">
        <v>50000</v>
      </c>
      <c r="AN33" s="406">
        <v>50000</v>
      </c>
      <c r="AO33" s="406">
        <v>50000</v>
      </c>
      <c r="AP33" s="406">
        <v>50000</v>
      </c>
      <c r="AQ33" s="406">
        <v>50000</v>
      </c>
      <c r="AR33" s="406">
        <v>70000</v>
      </c>
      <c r="AS33" s="406">
        <v>70000</v>
      </c>
      <c r="AT33" s="406">
        <v>70000</v>
      </c>
      <c r="AU33" s="406">
        <v>70000</v>
      </c>
      <c r="AV33" s="406">
        <v>70000</v>
      </c>
      <c r="AW33" s="406">
        <v>1</v>
      </c>
    </row>
    <row r="34" spans="2:49" ht="21.75" customHeight="1">
      <c r="B34" s="399">
        <v>30</v>
      </c>
      <c r="C34" s="400" t="s">
        <v>1991</v>
      </c>
      <c r="D34" s="399">
        <v>30</v>
      </c>
      <c r="E34" s="389" t="s">
        <v>554</v>
      </c>
      <c r="F34" s="389">
        <f t="shared" si="1"/>
        <v>3039</v>
      </c>
      <c r="G34" s="389" t="s">
        <v>555</v>
      </c>
      <c r="H34" s="389" t="s">
        <v>555</v>
      </c>
      <c r="I34" s="401" t="str">
        <f t="shared" si="0"/>
        <v>OK</v>
      </c>
      <c r="J34" s="401" t="str">
        <f t="shared" si="2"/>
        <v>OK</v>
      </c>
      <c r="K34" s="397"/>
      <c r="L34" s="408">
        <v>1047653</v>
      </c>
      <c r="M34" s="403" t="s">
        <v>1283</v>
      </c>
      <c r="N34" s="404" t="s">
        <v>1284</v>
      </c>
      <c r="O34" s="405" t="s">
        <v>1285</v>
      </c>
      <c r="P34" s="405" t="s">
        <v>1286</v>
      </c>
      <c r="Q34" s="392" t="s">
        <v>1120</v>
      </c>
      <c r="R34" s="404" t="s">
        <v>1284</v>
      </c>
      <c r="S34" s="405" t="s">
        <v>1285</v>
      </c>
      <c r="T34" s="405" t="s">
        <v>1286</v>
      </c>
      <c r="U34" s="406">
        <v>7200000</v>
      </c>
      <c r="V34" s="407">
        <v>45838</v>
      </c>
      <c r="W34" s="406">
        <v>10</v>
      </c>
      <c r="X34" s="406">
        <v>30</v>
      </c>
      <c r="Y34" s="406">
        <v>18</v>
      </c>
      <c r="Z34" s="406">
        <v>18</v>
      </c>
      <c r="AA34" s="406">
        <v>18</v>
      </c>
      <c r="AB34" s="406">
        <v>19</v>
      </c>
      <c r="AC34" s="406">
        <v>19</v>
      </c>
      <c r="AD34" s="406">
        <v>18</v>
      </c>
      <c r="AE34" s="406">
        <v>18</v>
      </c>
      <c r="AF34" s="406">
        <v>18</v>
      </c>
      <c r="AG34" s="406">
        <v>18</v>
      </c>
      <c r="AH34" s="406">
        <v>18</v>
      </c>
      <c r="AI34" s="406">
        <v>18</v>
      </c>
      <c r="AJ34" s="406">
        <v>18</v>
      </c>
      <c r="AK34" s="406">
        <v>612000</v>
      </c>
      <c r="AL34" s="406">
        <v>612000</v>
      </c>
      <c r="AM34" s="406">
        <v>612000</v>
      </c>
      <c r="AN34" s="406">
        <v>646000</v>
      </c>
      <c r="AO34" s="406">
        <v>646000</v>
      </c>
      <c r="AP34" s="406">
        <v>612000</v>
      </c>
      <c r="AQ34" s="406">
        <v>612000</v>
      </c>
      <c r="AR34" s="406">
        <v>612000</v>
      </c>
      <c r="AS34" s="406">
        <v>612000</v>
      </c>
      <c r="AT34" s="406">
        <v>612000</v>
      </c>
      <c r="AU34" s="406">
        <v>612000</v>
      </c>
      <c r="AV34" s="406">
        <v>612000</v>
      </c>
      <c r="AW34" s="406">
        <v>1</v>
      </c>
    </row>
    <row r="35" spans="2:49" ht="21.75" customHeight="1">
      <c r="B35" s="399">
        <v>31</v>
      </c>
      <c r="C35" s="400" t="s">
        <v>1992</v>
      </c>
      <c r="D35" s="399">
        <v>31</v>
      </c>
      <c r="E35" s="389" t="s">
        <v>556</v>
      </c>
      <c r="F35" s="389">
        <f t="shared" si="1"/>
        <v>3040</v>
      </c>
      <c r="G35" s="389" t="s">
        <v>557</v>
      </c>
      <c r="H35" s="389" t="s">
        <v>557</v>
      </c>
      <c r="I35" s="401" t="str">
        <f t="shared" si="0"/>
        <v>OK</v>
      </c>
      <c r="J35" s="401" t="str">
        <f t="shared" si="2"/>
        <v>OK</v>
      </c>
      <c r="K35" s="397"/>
      <c r="L35" s="408">
        <v>1047672</v>
      </c>
      <c r="M35" s="403" t="s">
        <v>1287</v>
      </c>
      <c r="N35" s="404" t="s">
        <v>1993</v>
      </c>
      <c r="O35" s="405" t="s">
        <v>1281</v>
      </c>
      <c r="P35" s="405" t="s">
        <v>1288</v>
      </c>
      <c r="Q35" s="392" t="s">
        <v>1120</v>
      </c>
      <c r="R35" s="404" t="s">
        <v>1993</v>
      </c>
      <c r="S35" s="405" t="s">
        <v>1281</v>
      </c>
      <c r="T35" s="405" t="s">
        <v>1288</v>
      </c>
      <c r="U35" s="406">
        <v>0</v>
      </c>
      <c r="V35" s="407"/>
      <c r="W35" s="406">
        <v>10</v>
      </c>
      <c r="X35" s="406">
        <v>31</v>
      </c>
      <c r="Y35" s="406">
        <v>15</v>
      </c>
      <c r="Z35" s="406">
        <v>15</v>
      </c>
      <c r="AA35" s="406">
        <v>15</v>
      </c>
      <c r="AB35" s="406">
        <v>15</v>
      </c>
      <c r="AC35" s="406">
        <v>14</v>
      </c>
      <c r="AD35" s="406">
        <v>14</v>
      </c>
      <c r="AE35" s="406">
        <v>14</v>
      </c>
      <c r="AF35" s="406">
        <v>14</v>
      </c>
      <c r="AG35" s="406">
        <v>14</v>
      </c>
      <c r="AH35" s="406">
        <v>14</v>
      </c>
      <c r="AI35" s="406">
        <v>14</v>
      </c>
      <c r="AJ35" s="406">
        <v>14</v>
      </c>
      <c r="AK35" s="406">
        <v>510000</v>
      </c>
      <c r="AL35" s="406">
        <v>510000</v>
      </c>
      <c r="AM35" s="406">
        <v>510000</v>
      </c>
      <c r="AN35" s="406">
        <v>510000</v>
      </c>
      <c r="AO35" s="406">
        <v>476000</v>
      </c>
      <c r="AP35" s="406">
        <v>476000</v>
      </c>
      <c r="AQ35" s="406">
        <v>476000</v>
      </c>
      <c r="AR35" s="406">
        <v>476000</v>
      </c>
      <c r="AS35" s="406">
        <v>476000</v>
      </c>
      <c r="AT35" s="406">
        <v>476000</v>
      </c>
      <c r="AU35" s="406">
        <v>476000</v>
      </c>
      <c r="AV35" s="406">
        <v>476000</v>
      </c>
      <c r="AW35" s="406">
        <v>1</v>
      </c>
    </row>
    <row r="36" spans="2:49" ht="21.75" customHeight="1">
      <c r="B36" s="399">
        <v>32</v>
      </c>
      <c r="C36" s="400" t="s">
        <v>1994</v>
      </c>
      <c r="D36" s="399">
        <v>32</v>
      </c>
      <c r="E36" s="389" t="s">
        <v>558</v>
      </c>
      <c r="F36" s="389">
        <f t="shared" si="1"/>
        <v>3041</v>
      </c>
      <c r="G36" s="389" t="s">
        <v>559</v>
      </c>
      <c r="H36" s="389" t="s">
        <v>559</v>
      </c>
      <c r="I36" s="401" t="str">
        <f t="shared" si="0"/>
        <v>OK</v>
      </c>
      <c r="J36" s="401" t="str">
        <f t="shared" si="2"/>
        <v>OK</v>
      </c>
      <c r="K36" s="397"/>
      <c r="L36" s="408">
        <v>1050138</v>
      </c>
      <c r="M36" s="403" t="s">
        <v>1289</v>
      </c>
      <c r="N36" s="404" t="s">
        <v>1290</v>
      </c>
      <c r="O36" s="405" t="s">
        <v>1199</v>
      </c>
      <c r="P36" s="405" t="s">
        <v>1291</v>
      </c>
      <c r="Q36" s="392" t="s">
        <v>1120</v>
      </c>
      <c r="R36" s="404" t="s">
        <v>1290</v>
      </c>
      <c r="S36" s="405" t="s">
        <v>1199</v>
      </c>
      <c r="T36" s="405" t="s">
        <v>1291</v>
      </c>
      <c r="U36" s="406">
        <v>4480000</v>
      </c>
      <c r="V36" s="407">
        <v>45838</v>
      </c>
      <c r="W36" s="406">
        <v>10</v>
      </c>
      <c r="X36" s="406">
        <v>32</v>
      </c>
      <c r="Y36" s="406">
        <v>14</v>
      </c>
      <c r="Z36" s="406">
        <v>13</v>
      </c>
      <c r="AA36" s="406">
        <v>14</v>
      </c>
      <c r="AB36" s="406">
        <v>14</v>
      </c>
      <c r="AC36" s="406">
        <v>12</v>
      </c>
      <c r="AD36" s="406">
        <v>13</v>
      </c>
      <c r="AE36" s="406">
        <v>13</v>
      </c>
      <c r="AF36" s="406">
        <v>13</v>
      </c>
      <c r="AG36" s="406">
        <v>13</v>
      </c>
      <c r="AH36" s="406">
        <v>13</v>
      </c>
      <c r="AI36" s="406">
        <v>13</v>
      </c>
      <c r="AJ36" s="406">
        <v>13</v>
      </c>
      <c r="AK36" s="406">
        <v>490000</v>
      </c>
      <c r="AL36" s="406">
        <v>455000</v>
      </c>
      <c r="AM36" s="406">
        <v>490000</v>
      </c>
      <c r="AN36" s="406">
        <v>490000</v>
      </c>
      <c r="AO36" s="406">
        <v>420000</v>
      </c>
      <c r="AP36" s="406">
        <v>455000</v>
      </c>
      <c r="AQ36" s="406">
        <v>455000</v>
      </c>
      <c r="AR36" s="406">
        <v>455000</v>
      </c>
      <c r="AS36" s="406">
        <v>455000</v>
      </c>
      <c r="AT36" s="406">
        <v>455000</v>
      </c>
      <c r="AU36" s="406">
        <v>455000</v>
      </c>
      <c r="AV36" s="406">
        <v>455000</v>
      </c>
      <c r="AW36" s="406">
        <v>1</v>
      </c>
    </row>
    <row r="37" spans="2:49" ht="21.75" customHeight="1">
      <c r="B37" s="399">
        <v>33</v>
      </c>
      <c r="C37" s="412" t="s">
        <v>1995</v>
      </c>
      <c r="D37" s="399">
        <v>33</v>
      </c>
      <c r="E37" s="389" t="s">
        <v>560</v>
      </c>
      <c r="F37" s="389">
        <f t="shared" si="1"/>
        <v>3042</v>
      </c>
      <c r="G37" s="389" t="s">
        <v>561</v>
      </c>
      <c r="H37" s="389" t="s">
        <v>561</v>
      </c>
      <c r="I37" s="401" t="str">
        <f t="shared" si="0"/>
        <v>OK</v>
      </c>
      <c r="J37" s="401" t="str">
        <f t="shared" si="2"/>
        <v>OK</v>
      </c>
      <c r="K37" s="397"/>
      <c r="L37" s="408">
        <v>1050139</v>
      </c>
      <c r="M37" s="403" t="s">
        <v>1292</v>
      </c>
      <c r="N37" s="404" t="s">
        <v>1293</v>
      </c>
      <c r="O37" s="405" t="s">
        <v>1199</v>
      </c>
      <c r="P37" s="405" t="s">
        <v>1294</v>
      </c>
      <c r="Q37" s="392" t="s">
        <v>1120</v>
      </c>
      <c r="R37" s="404" t="s">
        <v>1293</v>
      </c>
      <c r="S37" s="405" t="s">
        <v>1199</v>
      </c>
      <c r="T37" s="405" t="s">
        <v>1294</v>
      </c>
      <c r="U37" s="406">
        <v>7200000</v>
      </c>
      <c r="V37" s="407">
        <v>45838</v>
      </c>
      <c r="W37" s="406">
        <v>10</v>
      </c>
      <c r="X37" s="406">
        <v>33</v>
      </c>
      <c r="Y37" s="406">
        <v>27</v>
      </c>
      <c r="Z37" s="406">
        <v>25</v>
      </c>
      <c r="AA37" s="406">
        <v>24</v>
      </c>
      <c r="AB37" s="406">
        <v>24</v>
      </c>
      <c r="AC37" s="406">
        <v>24</v>
      </c>
      <c r="AD37" s="406">
        <v>26</v>
      </c>
      <c r="AE37" s="406">
        <v>27</v>
      </c>
      <c r="AF37" s="406">
        <v>27</v>
      </c>
      <c r="AG37" s="406">
        <v>27</v>
      </c>
      <c r="AH37" s="406">
        <v>27</v>
      </c>
      <c r="AI37" s="406">
        <v>27</v>
      </c>
      <c r="AJ37" s="406">
        <v>27</v>
      </c>
      <c r="AK37" s="406">
        <v>918000</v>
      </c>
      <c r="AL37" s="406">
        <v>850000</v>
      </c>
      <c r="AM37" s="406">
        <v>816000</v>
      </c>
      <c r="AN37" s="406">
        <v>816000</v>
      </c>
      <c r="AO37" s="406">
        <v>816000</v>
      </c>
      <c r="AP37" s="406">
        <v>884000</v>
      </c>
      <c r="AQ37" s="406">
        <v>918000</v>
      </c>
      <c r="AR37" s="406">
        <v>918000</v>
      </c>
      <c r="AS37" s="406">
        <v>918000</v>
      </c>
      <c r="AT37" s="406">
        <v>918000</v>
      </c>
      <c r="AU37" s="406">
        <v>918000</v>
      </c>
      <c r="AV37" s="406">
        <v>918000</v>
      </c>
      <c r="AW37" s="406">
        <v>1</v>
      </c>
    </row>
    <row r="38" spans="2:49" ht="21.75" customHeight="1">
      <c r="B38" s="399">
        <v>34</v>
      </c>
      <c r="C38" s="400" t="s">
        <v>1996</v>
      </c>
      <c r="D38" s="399">
        <v>34</v>
      </c>
      <c r="E38" s="389" t="s">
        <v>562</v>
      </c>
      <c r="F38" s="389">
        <f t="shared" si="1"/>
        <v>3043</v>
      </c>
      <c r="G38" s="389" t="s">
        <v>563</v>
      </c>
      <c r="H38" s="389" t="s">
        <v>563</v>
      </c>
      <c r="I38" s="401" t="str">
        <f t="shared" si="0"/>
        <v>OK</v>
      </c>
      <c r="J38" s="401" t="str">
        <f t="shared" si="2"/>
        <v>OK</v>
      </c>
      <c r="K38" s="397"/>
      <c r="L38" s="408">
        <v>1050133</v>
      </c>
      <c r="M38" s="403" t="s">
        <v>1295</v>
      </c>
      <c r="N38" s="404" t="s">
        <v>1296</v>
      </c>
      <c r="O38" s="405" t="s">
        <v>1281</v>
      </c>
      <c r="P38" s="405" t="s">
        <v>1825</v>
      </c>
      <c r="Q38" s="392" t="s">
        <v>1120</v>
      </c>
      <c r="R38" s="404" t="s">
        <v>1296</v>
      </c>
      <c r="S38" s="405" t="s">
        <v>1281</v>
      </c>
      <c r="T38" s="405" t="s">
        <v>1825</v>
      </c>
      <c r="U38" s="406">
        <v>4680000</v>
      </c>
      <c r="V38" s="407">
        <v>45838</v>
      </c>
      <c r="W38" s="406">
        <v>10</v>
      </c>
      <c r="X38" s="406">
        <v>34</v>
      </c>
      <c r="Y38" s="406">
        <v>13</v>
      </c>
      <c r="Z38" s="406">
        <v>14</v>
      </c>
      <c r="AA38" s="406">
        <v>15</v>
      </c>
      <c r="AB38" s="406">
        <v>15</v>
      </c>
      <c r="AC38" s="406">
        <v>15</v>
      </c>
      <c r="AD38" s="406">
        <v>14</v>
      </c>
      <c r="AE38" s="406">
        <v>14</v>
      </c>
      <c r="AF38" s="406">
        <v>14</v>
      </c>
      <c r="AG38" s="406">
        <v>14</v>
      </c>
      <c r="AH38" s="406">
        <v>14</v>
      </c>
      <c r="AI38" s="406">
        <v>14</v>
      </c>
      <c r="AJ38" s="406">
        <v>14</v>
      </c>
      <c r="AK38" s="406">
        <v>520000</v>
      </c>
      <c r="AL38" s="406">
        <v>560000</v>
      </c>
      <c r="AM38" s="406">
        <v>600000</v>
      </c>
      <c r="AN38" s="406">
        <v>600000</v>
      </c>
      <c r="AO38" s="406">
        <v>600000</v>
      </c>
      <c r="AP38" s="406">
        <v>560000</v>
      </c>
      <c r="AQ38" s="406">
        <v>560000</v>
      </c>
      <c r="AR38" s="406">
        <v>560000</v>
      </c>
      <c r="AS38" s="406">
        <v>560000</v>
      </c>
      <c r="AT38" s="406">
        <v>560000</v>
      </c>
      <c r="AU38" s="406">
        <v>560000</v>
      </c>
      <c r="AV38" s="406">
        <v>560000</v>
      </c>
      <c r="AW38" s="406">
        <v>1</v>
      </c>
    </row>
    <row r="39" spans="2:49" ht="21.75" customHeight="1">
      <c r="B39" s="399">
        <v>35</v>
      </c>
      <c r="C39" s="400" t="s">
        <v>1997</v>
      </c>
      <c r="D39" s="399">
        <v>35</v>
      </c>
      <c r="E39" s="389" t="s">
        <v>564</v>
      </c>
      <c r="F39" s="389">
        <f t="shared" si="1"/>
        <v>3044</v>
      </c>
      <c r="G39" s="389" t="s">
        <v>565</v>
      </c>
      <c r="H39" s="389" t="s">
        <v>565</v>
      </c>
      <c r="I39" s="401" t="str">
        <f t="shared" si="0"/>
        <v>OK</v>
      </c>
      <c r="J39" s="401" t="str">
        <f t="shared" si="2"/>
        <v>OK</v>
      </c>
      <c r="K39" s="397"/>
      <c r="L39" s="408">
        <v>1048990</v>
      </c>
      <c r="M39" s="403" t="s">
        <v>1297</v>
      </c>
      <c r="N39" s="404" t="s">
        <v>1298</v>
      </c>
      <c r="O39" s="405" t="s">
        <v>1199</v>
      </c>
      <c r="P39" s="405" t="s">
        <v>1299</v>
      </c>
      <c r="Q39" s="392" t="s">
        <v>1120</v>
      </c>
      <c r="R39" s="404" t="s">
        <v>1298</v>
      </c>
      <c r="S39" s="405" t="s">
        <v>1199</v>
      </c>
      <c r="T39" s="405" t="s">
        <v>1299</v>
      </c>
      <c r="U39" s="406">
        <v>1760000</v>
      </c>
      <c r="V39" s="407">
        <v>45838</v>
      </c>
      <c r="W39" s="406">
        <v>10</v>
      </c>
      <c r="X39" s="406">
        <v>35</v>
      </c>
      <c r="Y39" s="406">
        <v>10</v>
      </c>
      <c r="Z39" s="406">
        <v>10</v>
      </c>
      <c r="AA39" s="406">
        <v>10</v>
      </c>
      <c r="AB39" s="406">
        <v>11</v>
      </c>
      <c r="AC39" s="406">
        <v>11</v>
      </c>
      <c r="AD39" s="406">
        <v>11</v>
      </c>
      <c r="AE39" s="406">
        <v>11</v>
      </c>
      <c r="AF39" s="406">
        <v>11</v>
      </c>
      <c r="AG39" s="406">
        <v>11</v>
      </c>
      <c r="AH39" s="406">
        <v>11</v>
      </c>
      <c r="AI39" s="406">
        <v>11</v>
      </c>
      <c r="AJ39" s="406">
        <v>11</v>
      </c>
      <c r="AK39" s="406">
        <v>360000</v>
      </c>
      <c r="AL39" s="406">
        <v>360000</v>
      </c>
      <c r="AM39" s="406">
        <v>360000</v>
      </c>
      <c r="AN39" s="406">
        <v>396000</v>
      </c>
      <c r="AO39" s="406">
        <v>396000</v>
      </c>
      <c r="AP39" s="406">
        <v>396000</v>
      </c>
      <c r="AQ39" s="406">
        <v>396000</v>
      </c>
      <c r="AR39" s="406">
        <v>396000</v>
      </c>
      <c r="AS39" s="406">
        <v>396000</v>
      </c>
      <c r="AT39" s="406">
        <v>396000</v>
      </c>
      <c r="AU39" s="406">
        <v>396000</v>
      </c>
      <c r="AV39" s="406">
        <v>396000</v>
      </c>
      <c r="AW39" s="406">
        <v>1</v>
      </c>
    </row>
    <row r="40" spans="2:49" ht="21.75" customHeight="1">
      <c r="B40" s="399">
        <v>36</v>
      </c>
      <c r="C40" s="400" t="s">
        <v>1998</v>
      </c>
      <c r="D40" s="399">
        <v>36</v>
      </c>
      <c r="E40" s="389" t="s">
        <v>566</v>
      </c>
      <c r="F40" s="389">
        <f t="shared" si="1"/>
        <v>3045</v>
      </c>
      <c r="G40" s="389" t="s">
        <v>567</v>
      </c>
      <c r="H40" s="389" t="s">
        <v>567</v>
      </c>
      <c r="I40" s="401" t="str">
        <f t="shared" si="0"/>
        <v>OK</v>
      </c>
      <c r="J40" s="401" t="str">
        <f t="shared" si="2"/>
        <v>OK</v>
      </c>
      <c r="K40" s="397"/>
      <c r="L40" s="408">
        <v>1050134</v>
      </c>
      <c r="M40" s="409" t="s">
        <v>1263</v>
      </c>
      <c r="N40" s="400" t="s">
        <v>1717</v>
      </c>
      <c r="O40" s="410" t="s">
        <v>1981</v>
      </c>
      <c r="P40" s="410" t="s">
        <v>1999</v>
      </c>
      <c r="Q40" s="389" t="s">
        <v>1714</v>
      </c>
      <c r="R40" s="400" t="s">
        <v>1300</v>
      </c>
      <c r="S40" s="410" t="s">
        <v>1111</v>
      </c>
      <c r="T40" s="405" t="s">
        <v>1301</v>
      </c>
      <c r="U40" s="406">
        <v>8800000</v>
      </c>
      <c r="V40" s="407">
        <v>45838</v>
      </c>
      <c r="W40" s="406">
        <v>10</v>
      </c>
      <c r="X40" s="406">
        <v>36</v>
      </c>
      <c r="Y40" s="406">
        <v>20</v>
      </c>
      <c r="Z40" s="406">
        <v>21</v>
      </c>
      <c r="AA40" s="406">
        <v>20</v>
      </c>
      <c r="AB40" s="406">
        <v>20</v>
      </c>
      <c r="AC40" s="406">
        <v>20</v>
      </c>
      <c r="AD40" s="406">
        <v>21</v>
      </c>
      <c r="AE40" s="406">
        <v>21</v>
      </c>
      <c r="AF40" s="406">
        <v>21</v>
      </c>
      <c r="AG40" s="406">
        <v>21</v>
      </c>
      <c r="AH40" s="406">
        <v>21</v>
      </c>
      <c r="AI40" s="406">
        <v>21</v>
      </c>
      <c r="AJ40" s="406">
        <v>21</v>
      </c>
      <c r="AK40" s="406">
        <v>690000</v>
      </c>
      <c r="AL40" s="406">
        <v>724500</v>
      </c>
      <c r="AM40" s="406">
        <v>690000</v>
      </c>
      <c r="AN40" s="406">
        <v>690000</v>
      </c>
      <c r="AO40" s="406">
        <v>690000</v>
      </c>
      <c r="AP40" s="406">
        <v>724500</v>
      </c>
      <c r="AQ40" s="406">
        <v>724500</v>
      </c>
      <c r="AR40" s="406">
        <v>724500</v>
      </c>
      <c r="AS40" s="406">
        <v>724500</v>
      </c>
      <c r="AT40" s="406">
        <v>724500</v>
      </c>
      <c r="AU40" s="406">
        <v>724500</v>
      </c>
      <c r="AV40" s="406">
        <v>724500</v>
      </c>
      <c r="AW40" s="406">
        <v>1</v>
      </c>
    </row>
    <row r="41" spans="2:49" ht="21.75" customHeight="1">
      <c r="B41" s="399">
        <v>37</v>
      </c>
      <c r="C41" s="400" t="s">
        <v>2000</v>
      </c>
      <c r="D41" s="399">
        <v>37</v>
      </c>
      <c r="E41" s="389" t="s">
        <v>568</v>
      </c>
      <c r="F41" s="389">
        <f t="shared" si="1"/>
        <v>3046</v>
      </c>
      <c r="G41" s="389" t="s">
        <v>569</v>
      </c>
      <c r="H41" s="389" t="s">
        <v>569</v>
      </c>
      <c r="I41" s="401" t="str">
        <f t="shared" si="0"/>
        <v>OK</v>
      </c>
      <c r="J41" s="401" t="str">
        <f t="shared" si="2"/>
        <v>OK</v>
      </c>
      <c r="K41" s="397"/>
      <c r="L41" s="408">
        <v>1050140</v>
      </c>
      <c r="M41" s="403" t="s">
        <v>1302</v>
      </c>
      <c r="N41" s="404" t="s">
        <v>1303</v>
      </c>
      <c r="O41" s="405" t="s">
        <v>1281</v>
      </c>
      <c r="P41" s="405" t="s">
        <v>2001</v>
      </c>
      <c r="Q41" s="411" t="s">
        <v>1120</v>
      </c>
      <c r="R41" s="404" t="s">
        <v>1303</v>
      </c>
      <c r="S41" s="405" t="s">
        <v>1281</v>
      </c>
      <c r="T41" s="405" t="s">
        <v>2002</v>
      </c>
      <c r="U41" s="406">
        <v>0</v>
      </c>
      <c r="V41" s="407"/>
      <c r="W41" s="406">
        <v>10</v>
      </c>
      <c r="X41" s="406">
        <v>37</v>
      </c>
      <c r="Y41" s="406">
        <v>10</v>
      </c>
      <c r="Z41" s="406">
        <v>10</v>
      </c>
      <c r="AA41" s="406">
        <v>10</v>
      </c>
      <c r="AB41" s="406">
        <v>11</v>
      </c>
      <c r="AC41" s="406">
        <v>10</v>
      </c>
      <c r="AD41" s="406">
        <v>11</v>
      </c>
      <c r="AE41" s="406">
        <v>11</v>
      </c>
      <c r="AF41" s="406">
        <v>11</v>
      </c>
      <c r="AG41" s="406">
        <v>11</v>
      </c>
      <c r="AH41" s="406">
        <v>11</v>
      </c>
      <c r="AI41" s="406">
        <v>11</v>
      </c>
      <c r="AJ41" s="406">
        <v>11</v>
      </c>
      <c r="AK41" s="406">
        <v>350000</v>
      </c>
      <c r="AL41" s="406">
        <v>350000</v>
      </c>
      <c r="AM41" s="406">
        <v>350000</v>
      </c>
      <c r="AN41" s="406">
        <v>385000</v>
      </c>
      <c r="AO41" s="406">
        <v>350000</v>
      </c>
      <c r="AP41" s="406">
        <v>385000</v>
      </c>
      <c r="AQ41" s="406">
        <v>385000</v>
      </c>
      <c r="AR41" s="406">
        <v>385000</v>
      </c>
      <c r="AS41" s="406">
        <v>385000</v>
      </c>
      <c r="AT41" s="406">
        <v>385000</v>
      </c>
      <c r="AU41" s="406">
        <v>385000</v>
      </c>
      <c r="AV41" s="406">
        <v>385000</v>
      </c>
      <c r="AW41" s="406">
        <v>1</v>
      </c>
    </row>
    <row r="42" spans="2:49" ht="21.75" customHeight="1">
      <c r="B42" s="399">
        <v>38</v>
      </c>
      <c r="C42" s="400" t="s">
        <v>464</v>
      </c>
      <c r="D42" s="399">
        <v>38</v>
      </c>
      <c r="E42" s="389" t="s">
        <v>570</v>
      </c>
      <c r="F42" s="389">
        <f t="shared" si="1"/>
        <v>3047</v>
      </c>
      <c r="G42" s="389" t="s">
        <v>571</v>
      </c>
      <c r="H42" s="389" t="s">
        <v>571</v>
      </c>
      <c r="I42" s="401" t="str">
        <f t="shared" si="0"/>
        <v>OK</v>
      </c>
      <c r="J42" s="401" t="str">
        <f t="shared" si="2"/>
        <v>OK</v>
      </c>
      <c r="K42" s="397"/>
      <c r="L42" s="408">
        <v>1054641</v>
      </c>
      <c r="M42" s="403" t="s">
        <v>2003</v>
      </c>
      <c r="N42" s="404" t="s">
        <v>1304</v>
      </c>
      <c r="O42" s="405" t="s">
        <v>1281</v>
      </c>
      <c r="P42" s="405" t="s">
        <v>1826</v>
      </c>
      <c r="Q42" s="392" t="s">
        <v>1120</v>
      </c>
      <c r="R42" s="404" t="s">
        <v>1304</v>
      </c>
      <c r="S42" s="405" t="s">
        <v>1281</v>
      </c>
      <c r="T42" s="405" t="s">
        <v>1826</v>
      </c>
      <c r="U42" s="406">
        <v>0</v>
      </c>
      <c r="V42" s="407"/>
      <c r="W42" s="406">
        <v>10</v>
      </c>
      <c r="X42" s="406">
        <v>38</v>
      </c>
      <c r="Y42" s="406">
        <v>7</v>
      </c>
      <c r="Z42" s="406">
        <v>7</v>
      </c>
      <c r="AA42" s="406">
        <v>8</v>
      </c>
      <c r="AB42" s="406">
        <v>9</v>
      </c>
      <c r="AC42" s="406">
        <v>8</v>
      </c>
      <c r="AD42" s="406">
        <v>8</v>
      </c>
      <c r="AE42" s="406">
        <v>8</v>
      </c>
      <c r="AF42" s="406">
        <v>8</v>
      </c>
      <c r="AG42" s="406">
        <v>8</v>
      </c>
      <c r="AH42" s="406">
        <v>8</v>
      </c>
      <c r="AI42" s="406">
        <v>8</v>
      </c>
      <c r="AJ42" s="406">
        <v>8</v>
      </c>
      <c r="AK42" s="406">
        <v>235970</v>
      </c>
      <c r="AL42" s="406">
        <v>235970</v>
      </c>
      <c r="AM42" s="406">
        <v>269680</v>
      </c>
      <c r="AN42" s="406">
        <v>303390</v>
      </c>
      <c r="AO42" s="406">
        <v>269680</v>
      </c>
      <c r="AP42" s="406">
        <v>269680</v>
      </c>
      <c r="AQ42" s="406">
        <v>269680</v>
      </c>
      <c r="AR42" s="406">
        <v>269680</v>
      </c>
      <c r="AS42" s="406">
        <v>269680</v>
      </c>
      <c r="AT42" s="406">
        <v>269680</v>
      </c>
      <c r="AU42" s="406">
        <v>269680</v>
      </c>
      <c r="AV42" s="406">
        <v>269680</v>
      </c>
      <c r="AW42" s="406">
        <v>1</v>
      </c>
    </row>
    <row r="43" spans="2:49" ht="21.75" customHeight="1">
      <c r="B43" s="399">
        <v>39</v>
      </c>
      <c r="C43" s="400" t="s">
        <v>2004</v>
      </c>
      <c r="D43" s="399">
        <v>39</v>
      </c>
      <c r="E43" s="389" t="s">
        <v>572</v>
      </c>
      <c r="F43" s="389">
        <f t="shared" si="1"/>
        <v>3048</v>
      </c>
      <c r="G43" s="389" t="s">
        <v>573</v>
      </c>
      <c r="H43" s="389" t="s">
        <v>573</v>
      </c>
      <c r="I43" s="401" t="str">
        <f t="shared" si="0"/>
        <v>OK</v>
      </c>
      <c r="J43" s="401" t="str">
        <f t="shared" si="2"/>
        <v>OK</v>
      </c>
      <c r="K43" s="397"/>
      <c r="L43" s="408">
        <v>1051634</v>
      </c>
      <c r="M43" s="403" t="s">
        <v>1305</v>
      </c>
      <c r="N43" s="404" t="s">
        <v>1827</v>
      </c>
      <c r="O43" s="405" t="s">
        <v>1199</v>
      </c>
      <c r="P43" s="405" t="s">
        <v>1306</v>
      </c>
      <c r="Q43" s="392" t="s">
        <v>1120</v>
      </c>
      <c r="R43" s="404" t="s">
        <v>1827</v>
      </c>
      <c r="S43" s="405" t="s">
        <v>1199</v>
      </c>
      <c r="T43" s="405" t="s">
        <v>1306</v>
      </c>
      <c r="U43" s="406">
        <v>3840000</v>
      </c>
      <c r="V43" s="407">
        <v>45838</v>
      </c>
      <c r="W43" s="406">
        <v>10</v>
      </c>
      <c r="X43" s="406">
        <v>39</v>
      </c>
      <c r="Y43" s="406">
        <v>12</v>
      </c>
      <c r="Z43" s="406">
        <v>12</v>
      </c>
      <c r="AA43" s="406">
        <v>12</v>
      </c>
      <c r="AB43" s="406">
        <v>11</v>
      </c>
      <c r="AC43" s="406">
        <v>11</v>
      </c>
      <c r="AD43" s="406">
        <v>11</v>
      </c>
      <c r="AE43" s="406">
        <v>13</v>
      </c>
      <c r="AF43" s="406">
        <v>14</v>
      </c>
      <c r="AG43" s="406">
        <v>14</v>
      </c>
      <c r="AH43" s="406">
        <v>14</v>
      </c>
      <c r="AI43" s="406">
        <v>14</v>
      </c>
      <c r="AJ43" s="406">
        <v>14</v>
      </c>
      <c r="AK43" s="406">
        <v>420000</v>
      </c>
      <c r="AL43" s="406">
        <v>420000</v>
      </c>
      <c r="AM43" s="406">
        <v>420000</v>
      </c>
      <c r="AN43" s="406">
        <v>385000</v>
      </c>
      <c r="AO43" s="406">
        <v>385000</v>
      </c>
      <c r="AP43" s="406">
        <v>385000</v>
      </c>
      <c r="AQ43" s="406">
        <v>455000</v>
      </c>
      <c r="AR43" s="406">
        <v>490000</v>
      </c>
      <c r="AS43" s="406">
        <v>490000</v>
      </c>
      <c r="AT43" s="406">
        <v>490000</v>
      </c>
      <c r="AU43" s="406">
        <v>490000</v>
      </c>
      <c r="AV43" s="406">
        <v>490000</v>
      </c>
      <c r="AW43" s="406">
        <v>1</v>
      </c>
    </row>
    <row r="44" spans="2:49" ht="21.75" customHeight="1">
      <c r="B44" s="399">
        <v>40</v>
      </c>
      <c r="C44" s="400" t="s">
        <v>2005</v>
      </c>
      <c r="D44" s="399">
        <v>40</v>
      </c>
      <c r="E44" s="389" t="s">
        <v>574</v>
      </c>
      <c r="F44" s="389">
        <f t="shared" si="1"/>
        <v>3049</v>
      </c>
      <c r="G44" s="389" t="s">
        <v>575</v>
      </c>
      <c r="H44" s="389" t="s">
        <v>575</v>
      </c>
      <c r="I44" s="401" t="str">
        <f t="shared" si="0"/>
        <v>OK</v>
      </c>
      <c r="J44" s="401" t="str">
        <f t="shared" si="2"/>
        <v>OK</v>
      </c>
      <c r="K44" s="397"/>
      <c r="L44" s="408">
        <v>1051899</v>
      </c>
      <c r="M44" s="409" t="s">
        <v>1204</v>
      </c>
      <c r="N44" s="400" t="s">
        <v>1718</v>
      </c>
      <c r="O44" s="410" t="s">
        <v>1981</v>
      </c>
      <c r="P44" s="410" t="s">
        <v>2006</v>
      </c>
      <c r="Q44" s="389" t="s">
        <v>1714</v>
      </c>
      <c r="R44" s="400" t="s">
        <v>1308</v>
      </c>
      <c r="S44" s="410" t="s">
        <v>1111</v>
      </c>
      <c r="T44" s="405" t="s">
        <v>1307</v>
      </c>
      <c r="U44" s="406">
        <v>2640000</v>
      </c>
      <c r="V44" s="407">
        <v>45838</v>
      </c>
      <c r="W44" s="406">
        <v>10</v>
      </c>
      <c r="X44" s="406">
        <v>40</v>
      </c>
      <c r="Y44" s="406">
        <v>11</v>
      </c>
      <c r="Z44" s="406">
        <v>11</v>
      </c>
      <c r="AA44" s="406">
        <v>12</v>
      </c>
      <c r="AB44" s="406">
        <v>12</v>
      </c>
      <c r="AC44" s="406">
        <v>12</v>
      </c>
      <c r="AD44" s="406">
        <v>12</v>
      </c>
      <c r="AE44" s="406">
        <v>12</v>
      </c>
      <c r="AF44" s="406">
        <v>12</v>
      </c>
      <c r="AG44" s="406">
        <v>12</v>
      </c>
      <c r="AH44" s="406">
        <v>12</v>
      </c>
      <c r="AI44" s="406">
        <v>12</v>
      </c>
      <c r="AJ44" s="406">
        <v>12</v>
      </c>
      <c r="AK44" s="406">
        <v>374000</v>
      </c>
      <c r="AL44" s="406">
        <v>374000</v>
      </c>
      <c r="AM44" s="406">
        <v>408000</v>
      </c>
      <c r="AN44" s="406">
        <v>408000</v>
      </c>
      <c r="AO44" s="406">
        <v>408000</v>
      </c>
      <c r="AP44" s="406">
        <v>408000</v>
      </c>
      <c r="AQ44" s="406">
        <v>408000</v>
      </c>
      <c r="AR44" s="406">
        <v>408000</v>
      </c>
      <c r="AS44" s="406">
        <v>408000</v>
      </c>
      <c r="AT44" s="406">
        <v>408000</v>
      </c>
      <c r="AU44" s="406">
        <v>408000</v>
      </c>
      <c r="AV44" s="406">
        <v>408000</v>
      </c>
      <c r="AW44" s="406">
        <v>1</v>
      </c>
    </row>
    <row r="45" spans="2:49" ht="21.75" customHeight="1">
      <c r="B45" s="399">
        <v>41</v>
      </c>
      <c r="C45" s="400" t="s">
        <v>2007</v>
      </c>
      <c r="D45" s="399">
        <v>41</v>
      </c>
      <c r="E45" s="389" t="s">
        <v>576</v>
      </c>
      <c r="F45" s="389">
        <f t="shared" si="1"/>
        <v>3051</v>
      </c>
      <c r="G45" s="389" t="s">
        <v>577</v>
      </c>
      <c r="H45" s="389" t="s">
        <v>577</v>
      </c>
      <c r="I45" s="401" t="str">
        <f t="shared" si="0"/>
        <v>OK</v>
      </c>
      <c r="J45" s="401" t="str">
        <f t="shared" si="2"/>
        <v>OK</v>
      </c>
      <c r="K45" s="397"/>
      <c r="L45" s="408">
        <v>1054106</v>
      </c>
      <c r="M45" s="409" t="s">
        <v>1309</v>
      </c>
      <c r="N45" s="400" t="s">
        <v>1719</v>
      </c>
      <c r="O45" s="410" t="s">
        <v>1981</v>
      </c>
      <c r="P45" s="410" t="s">
        <v>2008</v>
      </c>
      <c r="Q45" s="389" t="s">
        <v>1714</v>
      </c>
      <c r="R45" s="400" t="s">
        <v>1310</v>
      </c>
      <c r="S45" s="410" t="s">
        <v>1111</v>
      </c>
      <c r="T45" s="405" t="s">
        <v>1311</v>
      </c>
      <c r="U45" s="406">
        <v>4480000</v>
      </c>
      <c r="V45" s="407">
        <v>45838</v>
      </c>
      <c r="W45" s="406">
        <v>10</v>
      </c>
      <c r="X45" s="406">
        <v>41</v>
      </c>
      <c r="Y45" s="406">
        <v>12</v>
      </c>
      <c r="Z45" s="406">
        <v>13</v>
      </c>
      <c r="AA45" s="406">
        <v>13</v>
      </c>
      <c r="AB45" s="406">
        <v>14</v>
      </c>
      <c r="AC45" s="406">
        <v>14</v>
      </c>
      <c r="AD45" s="406">
        <v>14</v>
      </c>
      <c r="AE45" s="406">
        <v>12</v>
      </c>
      <c r="AF45" s="406">
        <v>13</v>
      </c>
      <c r="AG45" s="406">
        <v>13</v>
      </c>
      <c r="AH45" s="406">
        <v>13</v>
      </c>
      <c r="AI45" s="406">
        <v>14</v>
      </c>
      <c r="AJ45" s="406">
        <v>14</v>
      </c>
      <c r="AK45" s="406">
        <v>415206</v>
      </c>
      <c r="AL45" s="406">
        <v>449829</v>
      </c>
      <c r="AM45" s="406">
        <v>449829</v>
      </c>
      <c r="AN45" s="406">
        <v>484452</v>
      </c>
      <c r="AO45" s="406">
        <v>484452</v>
      </c>
      <c r="AP45" s="406">
        <v>484452</v>
      </c>
      <c r="AQ45" s="406">
        <v>415206</v>
      </c>
      <c r="AR45" s="406">
        <v>449829</v>
      </c>
      <c r="AS45" s="406">
        <v>449829</v>
      </c>
      <c r="AT45" s="406">
        <v>449829</v>
      </c>
      <c r="AU45" s="406">
        <v>484452</v>
      </c>
      <c r="AV45" s="406">
        <v>484452</v>
      </c>
      <c r="AW45" s="406">
        <v>1</v>
      </c>
    </row>
    <row r="46" spans="2:49" ht="21.75" customHeight="1">
      <c r="B46" s="399">
        <v>42</v>
      </c>
      <c r="C46" s="400" t="s">
        <v>466</v>
      </c>
      <c r="D46" s="399">
        <v>42</v>
      </c>
      <c r="E46" s="389" t="s">
        <v>578</v>
      </c>
      <c r="F46" s="389">
        <f t="shared" si="1"/>
        <v>3052</v>
      </c>
      <c r="G46" s="389" t="s">
        <v>579</v>
      </c>
      <c r="H46" s="389" t="s">
        <v>579</v>
      </c>
      <c r="I46" s="401" t="str">
        <f t="shared" si="0"/>
        <v>OK</v>
      </c>
      <c r="J46" s="401" t="str">
        <f t="shared" si="2"/>
        <v>OK</v>
      </c>
      <c r="K46" s="397"/>
      <c r="L46" s="408">
        <v>1054641</v>
      </c>
      <c r="M46" s="403" t="s">
        <v>2003</v>
      </c>
      <c r="N46" s="404" t="s">
        <v>1304</v>
      </c>
      <c r="O46" s="405" t="s">
        <v>1281</v>
      </c>
      <c r="P46" s="405" t="s">
        <v>1826</v>
      </c>
      <c r="Q46" s="411" t="s">
        <v>1120</v>
      </c>
      <c r="R46" s="404" t="s">
        <v>1304</v>
      </c>
      <c r="S46" s="405" t="s">
        <v>1281</v>
      </c>
      <c r="T46" s="405" t="s">
        <v>1826</v>
      </c>
      <c r="U46" s="406">
        <v>0</v>
      </c>
      <c r="V46" s="407"/>
      <c r="W46" s="406">
        <v>10</v>
      </c>
      <c r="X46" s="406">
        <v>42</v>
      </c>
      <c r="Y46" s="406">
        <v>17</v>
      </c>
      <c r="Z46" s="406">
        <v>12</v>
      </c>
      <c r="AA46" s="406">
        <v>11</v>
      </c>
      <c r="AB46" s="406">
        <v>11</v>
      </c>
      <c r="AC46" s="406">
        <v>14</v>
      </c>
      <c r="AD46" s="406">
        <v>15</v>
      </c>
      <c r="AE46" s="406">
        <v>16</v>
      </c>
      <c r="AF46" s="406">
        <v>16</v>
      </c>
      <c r="AG46" s="406">
        <v>16</v>
      </c>
      <c r="AH46" s="406">
        <v>16</v>
      </c>
      <c r="AI46" s="406">
        <v>16</v>
      </c>
      <c r="AJ46" s="406">
        <v>16</v>
      </c>
      <c r="AK46" s="406">
        <v>573070</v>
      </c>
      <c r="AL46" s="406">
        <v>404520</v>
      </c>
      <c r="AM46" s="406">
        <v>370810</v>
      </c>
      <c r="AN46" s="406">
        <v>370810</v>
      </c>
      <c r="AO46" s="406">
        <v>471940</v>
      </c>
      <c r="AP46" s="406">
        <v>505650</v>
      </c>
      <c r="AQ46" s="406">
        <v>539360</v>
      </c>
      <c r="AR46" s="406">
        <v>539360</v>
      </c>
      <c r="AS46" s="406">
        <v>539360</v>
      </c>
      <c r="AT46" s="406">
        <v>539360</v>
      </c>
      <c r="AU46" s="406">
        <v>539360</v>
      </c>
      <c r="AV46" s="406">
        <v>539360</v>
      </c>
      <c r="AW46" s="406">
        <v>1</v>
      </c>
    </row>
    <row r="47" spans="2:49" ht="21.75" customHeight="1">
      <c r="B47" s="399">
        <v>43</v>
      </c>
      <c r="C47" s="400" t="s">
        <v>2009</v>
      </c>
      <c r="D47" s="399">
        <v>43</v>
      </c>
      <c r="E47" s="389" t="s">
        <v>580</v>
      </c>
      <c r="F47" s="389">
        <f t="shared" si="1"/>
        <v>3054</v>
      </c>
      <c r="G47" s="389" t="s">
        <v>581</v>
      </c>
      <c r="H47" s="389" t="s">
        <v>581</v>
      </c>
      <c r="I47" s="401" t="str">
        <f t="shared" si="0"/>
        <v>OK</v>
      </c>
      <c r="J47" s="401" t="str">
        <f t="shared" si="2"/>
        <v>OK</v>
      </c>
      <c r="K47" s="397"/>
      <c r="L47" s="408">
        <v>1052981</v>
      </c>
      <c r="M47" s="403" t="s">
        <v>1312</v>
      </c>
      <c r="N47" s="404" t="s">
        <v>1313</v>
      </c>
      <c r="O47" s="405" t="s">
        <v>1281</v>
      </c>
      <c r="P47" s="405" t="s">
        <v>1314</v>
      </c>
      <c r="Q47" s="392" t="s">
        <v>1120</v>
      </c>
      <c r="R47" s="404" t="s">
        <v>1313</v>
      </c>
      <c r="S47" s="405" t="s">
        <v>1281</v>
      </c>
      <c r="T47" s="405" t="s">
        <v>1314</v>
      </c>
      <c r="U47" s="406">
        <v>7040000</v>
      </c>
      <c r="V47" s="407">
        <v>45838</v>
      </c>
      <c r="W47" s="406">
        <v>10</v>
      </c>
      <c r="X47" s="406">
        <v>43</v>
      </c>
      <c r="Y47" s="406">
        <v>16</v>
      </c>
      <c r="Z47" s="406">
        <v>15</v>
      </c>
      <c r="AA47" s="406">
        <v>14</v>
      </c>
      <c r="AB47" s="406">
        <v>14</v>
      </c>
      <c r="AC47" s="406">
        <v>14</v>
      </c>
      <c r="AD47" s="406">
        <v>14</v>
      </c>
      <c r="AE47" s="406">
        <v>14</v>
      </c>
      <c r="AF47" s="406">
        <v>14</v>
      </c>
      <c r="AG47" s="406">
        <v>14</v>
      </c>
      <c r="AH47" s="406">
        <v>14</v>
      </c>
      <c r="AI47" s="406">
        <v>14</v>
      </c>
      <c r="AJ47" s="406">
        <v>14</v>
      </c>
      <c r="AK47" s="406">
        <v>552000</v>
      </c>
      <c r="AL47" s="406">
        <v>517500</v>
      </c>
      <c r="AM47" s="406">
        <v>483000</v>
      </c>
      <c r="AN47" s="406">
        <v>483000</v>
      </c>
      <c r="AO47" s="406">
        <v>483000</v>
      </c>
      <c r="AP47" s="406">
        <v>483000</v>
      </c>
      <c r="AQ47" s="406">
        <v>483000</v>
      </c>
      <c r="AR47" s="406">
        <v>483000</v>
      </c>
      <c r="AS47" s="406">
        <v>483000</v>
      </c>
      <c r="AT47" s="406">
        <v>483000</v>
      </c>
      <c r="AU47" s="406">
        <v>483000</v>
      </c>
      <c r="AV47" s="406">
        <v>483000</v>
      </c>
      <c r="AW47" s="406">
        <v>1</v>
      </c>
    </row>
    <row r="48" spans="2:49" ht="21.75" customHeight="1">
      <c r="B48" s="399">
        <v>44</v>
      </c>
      <c r="C48" s="400" t="s">
        <v>2010</v>
      </c>
      <c r="D48" s="399">
        <v>44</v>
      </c>
      <c r="E48" s="389" t="s">
        <v>582</v>
      </c>
      <c r="F48" s="389">
        <f t="shared" si="1"/>
        <v>3055</v>
      </c>
      <c r="G48" s="389" t="s">
        <v>583</v>
      </c>
      <c r="H48" s="389" t="s">
        <v>583</v>
      </c>
      <c r="I48" s="401" t="str">
        <f t="shared" si="0"/>
        <v>OK</v>
      </c>
      <c r="J48" s="401" t="str">
        <f t="shared" si="2"/>
        <v>OK</v>
      </c>
      <c r="K48" s="397"/>
      <c r="L48" s="408">
        <v>1053355</v>
      </c>
      <c r="M48" s="403" t="s">
        <v>1295</v>
      </c>
      <c r="N48" s="404" t="s">
        <v>1296</v>
      </c>
      <c r="O48" s="405" t="s">
        <v>1281</v>
      </c>
      <c r="P48" s="405" t="s">
        <v>1825</v>
      </c>
      <c r="Q48" s="392" t="s">
        <v>1120</v>
      </c>
      <c r="R48" s="404" t="s">
        <v>1296</v>
      </c>
      <c r="S48" s="405" t="s">
        <v>1281</v>
      </c>
      <c r="T48" s="405" t="s">
        <v>1825</v>
      </c>
      <c r="U48" s="406">
        <v>5760000</v>
      </c>
      <c r="V48" s="407">
        <v>45838</v>
      </c>
      <c r="W48" s="406">
        <v>10</v>
      </c>
      <c r="X48" s="406">
        <v>44</v>
      </c>
      <c r="Y48" s="406">
        <v>18</v>
      </c>
      <c r="Z48" s="406">
        <v>17</v>
      </c>
      <c r="AA48" s="406">
        <v>16</v>
      </c>
      <c r="AB48" s="406">
        <v>15</v>
      </c>
      <c r="AC48" s="406">
        <v>15</v>
      </c>
      <c r="AD48" s="406">
        <v>15</v>
      </c>
      <c r="AE48" s="406">
        <v>15</v>
      </c>
      <c r="AF48" s="406">
        <v>16</v>
      </c>
      <c r="AG48" s="406">
        <v>16</v>
      </c>
      <c r="AH48" s="406">
        <v>16</v>
      </c>
      <c r="AI48" s="406">
        <v>16</v>
      </c>
      <c r="AJ48" s="406">
        <v>16</v>
      </c>
      <c r="AK48" s="406">
        <v>720000</v>
      </c>
      <c r="AL48" s="406">
        <v>680000</v>
      </c>
      <c r="AM48" s="406">
        <v>640000</v>
      </c>
      <c r="AN48" s="406">
        <v>600000</v>
      </c>
      <c r="AO48" s="406">
        <v>600000</v>
      </c>
      <c r="AP48" s="406">
        <v>600000</v>
      </c>
      <c r="AQ48" s="406">
        <v>600000</v>
      </c>
      <c r="AR48" s="406">
        <v>640000</v>
      </c>
      <c r="AS48" s="406">
        <v>640000</v>
      </c>
      <c r="AT48" s="406">
        <v>640000</v>
      </c>
      <c r="AU48" s="406">
        <v>640000</v>
      </c>
      <c r="AV48" s="406">
        <v>640000</v>
      </c>
      <c r="AW48" s="406">
        <v>1</v>
      </c>
    </row>
    <row r="49" spans="2:49" ht="21.75" customHeight="1">
      <c r="B49" s="399">
        <v>45</v>
      </c>
      <c r="C49" s="400" t="s">
        <v>2011</v>
      </c>
      <c r="D49" s="399">
        <v>45</v>
      </c>
      <c r="E49" s="389" t="s">
        <v>584</v>
      </c>
      <c r="F49" s="389">
        <f t="shared" si="1"/>
        <v>3056</v>
      </c>
      <c r="G49" s="389" t="s">
        <v>585</v>
      </c>
      <c r="H49" s="389" t="s">
        <v>585</v>
      </c>
      <c r="I49" s="401" t="str">
        <f t="shared" si="0"/>
        <v>OK</v>
      </c>
      <c r="J49" s="401" t="str">
        <f t="shared" si="2"/>
        <v>OK</v>
      </c>
      <c r="K49" s="397"/>
      <c r="L49" s="408">
        <v>1052720</v>
      </c>
      <c r="M49" s="409" t="s">
        <v>1315</v>
      </c>
      <c r="N49" s="400" t="s">
        <v>1720</v>
      </c>
      <c r="O49" s="410" t="s">
        <v>1678</v>
      </c>
      <c r="P49" s="410" t="s">
        <v>2012</v>
      </c>
      <c r="Q49" s="389" t="s">
        <v>1714</v>
      </c>
      <c r="R49" s="400" t="s">
        <v>1721</v>
      </c>
      <c r="S49" s="410" t="s">
        <v>1111</v>
      </c>
      <c r="T49" s="405" t="s">
        <v>1722</v>
      </c>
      <c r="U49" s="406">
        <v>2160000</v>
      </c>
      <c r="V49" s="407">
        <v>45838</v>
      </c>
      <c r="W49" s="406">
        <v>10</v>
      </c>
      <c r="X49" s="406">
        <v>45</v>
      </c>
      <c r="Y49" s="406">
        <v>9</v>
      </c>
      <c r="Z49" s="406">
        <v>10</v>
      </c>
      <c r="AA49" s="406">
        <v>10</v>
      </c>
      <c r="AB49" s="406">
        <v>10</v>
      </c>
      <c r="AC49" s="406">
        <v>10</v>
      </c>
      <c r="AD49" s="406">
        <v>10</v>
      </c>
      <c r="AE49" s="406">
        <v>10</v>
      </c>
      <c r="AF49" s="406">
        <v>10</v>
      </c>
      <c r="AG49" s="406">
        <v>10</v>
      </c>
      <c r="AH49" s="406">
        <v>10</v>
      </c>
      <c r="AI49" s="406">
        <v>10</v>
      </c>
      <c r="AJ49" s="406">
        <v>10</v>
      </c>
      <c r="AK49" s="406">
        <v>313047</v>
      </c>
      <c r="AL49" s="406">
        <v>347830</v>
      </c>
      <c r="AM49" s="406">
        <v>347830</v>
      </c>
      <c r="AN49" s="406">
        <v>347830</v>
      </c>
      <c r="AO49" s="406">
        <v>347830</v>
      </c>
      <c r="AP49" s="406">
        <v>347830</v>
      </c>
      <c r="AQ49" s="406">
        <v>347830</v>
      </c>
      <c r="AR49" s="406">
        <v>347830</v>
      </c>
      <c r="AS49" s="406">
        <v>347830</v>
      </c>
      <c r="AT49" s="406">
        <v>346030</v>
      </c>
      <c r="AU49" s="406">
        <v>346030</v>
      </c>
      <c r="AV49" s="406">
        <v>346030</v>
      </c>
      <c r="AW49" s="406">
        <v>1</v>
      </c>
    </row>
    <row r="50" spans="2:49" ht="21.75" customHeight="1">
      <c r="B50" s="399">
        <v>46</v>
      </c>
      <c r="C50" s="400" t="s">
        <v>2013</v>
      </c>
      <c r="D50" s="399">
        <v>46</v>
      </c>
      <c r="E50" s="389" t="s">
        <v>586</v>
      </c>
      <c r="F50" s="389">
        <f t="shared" si="1"/>
        <v>3058</v>
      </c>
      <c r="G50" s="389" t="s">
        <v>587</v>
      </c>
      <c r="H50" s="389" t="s">
        <v>587</v>
      </c>
      <c r="I50" s="401" t="str">
        <f t="shared" si="0"/>
        <v>OK</v>
      </c>
      <c r="J50" s="401" t="str">
        <f t="shared" si="2"/>
        <v>OK</v>
      </c>
      <c r="K50" s="397"/>
      <c r="L50" s="408">
        <v>1055123</v>
      </c>
      <c r="M50" s="403" t="s">
        <v>1316</v>
      </c>
      <c r="N50" s="404" t="s">
        <v>1828</v>
      </c>
      <c r="O50" s="405" t="s">
        <v>1285</v>
      </c>
      <c r="P50" s="405" t="s">
        <v>1829</v>
      </c>
      <c r="Q50" s="411" t="s">
        <v>1120</v>
      </c>
      <c r="R50" s="404" t="s">
        <v>1828</v>
      </c>
      <c r="S50" s="405" t="s">
        <v>1285</v>
      </c>
      <c r="T50" s="405" t="s">
        <v>1829</v>
      </c>
      <c r="U50" s="406">
        <v>6160000</v>
      </c>
      <c r="V50" s="407">
        <v>45838</v>
      </c>
      <c r="W50" s="406">
        <v>10</v>
      </c>
      <c r="X50" s="406">
        <v>46</v>
      </c>
      <c r="Y50" s="406">
        <v>14</v>
      </c>
      <c r="Z50" s="406">
        <v>14</v>
      </c>
      <c r="AA50" s="406">
        <v>14</v>
      </c>
      <c r="AB50" s="406">
        <v>15</v>
      </c>
      <c r="AC50" s="406">
        <v>15</v>
      </c>
      <c r="AD50" s="406">
        <v>15</v>
      </c>
      <c r="AE50" s="406">
        <v>14</v>
      </c>
      <c r="AF50" s="406">
        <v>14</v>
      </c>
      <c r="AG50" s="406">
        <v>14</v>
      </c>
      <c r="AH50" s="406">
        <v>14</v>
      </c>
      <c r="AI50" s="406">
        <v>14</v>
      </c>
      <c r="AJ50" s="406">
        <v>14</v>
      </c>
      <c r="AK50" s="406">
        <v>560000</v>
      </c>
      <c r="AL50" s="406">
        <v>560000</v>
      </c>
      <c r="AM50" s="406">
        <v>560000</v>
      </c>
      <c r="AN50" s="406">
        <v>600000</v>
      </c>
      <c r="AO50" s="406">
        <v>600000</v>
      </c>
      <c r="AP50" s="406">
        <v>600000</v>
      </c>
      <c r="AQ50" s="406">
        <v>560000</v>
      </c>
      <c r="AR50" s="406">
        <v>560000</v>
      </c>
      <c r="AS50" s="406">
        <v>560000</v>
      </c>
      <c r="AT50" s="406">
        <v>560000</v>
      </c>
      <c r="AU50" s="406">
        <v>560000</v>
      </c>
      <c r="AV50" s="406">
        <v>560000</v>
      </c>
      <c r="AW50" s="406">
        <v>1</v>
      </c>
    </row>
    <row r="51" spans="2:49" ht="21.75" customHeight="1">
      <c r="B51" s="399">
        <v>47</v>
      </c>
      <c r="C51" s="400" t="s">
        <v>284</v>
      </c>
      <c r="D51" s="399">
        <v>47</v>
      </c>
      <c r="E51" s="389" t="s">
        <v>588</v>
      </c>
      <c r="F51" s="389">
        <f t="shared" si="1"/>
        <v>3059</v>
      </c>
      <c r="G51" s="389" t="s">
        <v>589</v>
      </c>
      <c r="H51" s="389" t="s">
        <v>589</v>
      </c>
      <c r="I51" s="401" t="str">
        <f t="shared" si="0"/>
        <v>OK</v>
      </c>
      <c r="J51" s="401" t="str">
        <f t="shared" si="2"/>
        <v>OK</v>
      </c>
      <c r="K51" s="397"/>
      <c r="L51" s="408">
        <v>1053585</v>
      </c>
      <c r="M51" s="403" t="s">
        <v>1723</v>
      </c>
      <c r="N51" s="404" t="s">
        <v>1317</v>
      </c>
      <c r="O51" s="405" t="s">
        <v>1199</v>
      </c>
      <c r="P51" s="405" t="s">
        <v>1318</v>
      </c>
      <c r="Q51" s="392" t="s">
        <v>1120</v>
      </c>
      <c r="R51" s="404" t="s">
        <v>1317</v>
      </c>
      <c r="S51" s="405" t="s">
        <v>1199</v>
      </c>
      <c r="T51" s="405" t="s">
        <v>1318</v>
      </c>
      <c r="U51" s="406">
        <v>2640000</v>
      </c>
      <c r="V51" s="407">
        <v>45838</v>
      </c>
      <c r="W51" s="406">
        <v>10</v>
      </c>
      <c r="X51" s="406">
        <v>47</v>
      </c>
      <c r="Y51" s="406">
        <v>12</v>
      </c>
      <c r="Z51" s="406">
        <v>13</v>
      </c>
      <c r="AA51" s="406">
        <v>13</v>
      </c>
      <c r="AB51" s="406">
        <v>13</v>
      </c>
      <c r="AC51" s="406">
        <v>13</v>
      </c>
      <c r="AD51" s="406">
        <v>13</v>
      </c>
      <c r="AE51" s="406">
        <v>14</v>
      </c>
      <c r="AF51" s="406">
        <v>14</v>
      </c>
      <c r="AG51" s="406">
        <v>14</v>
      </c>
      <c r="AH51" s="406">
        <v>14</v>
      </c>
      <c r="AI51" s="406">
        <v>14</v>
      </c>
      <c r="AJ51" s="406">
        <v>14</v>
      </c>
      <c r="AK51" s="406">
        <v>420000</v>
      </c>
      <c r="AL51" s="406">
        <v>455000</v>
      </c>
      <c r="AM51" s="406">
        <v>455000</v>
      </c>
      <c r="AN51" s="406">
        <v>455000</v>
      </c>
      <c r="AO51" s="406">
        <v>455000</v>
      </c>
      <c r="AP51" s="406">
        <v>455000</v>
      </c>
      <c r="AQ51" s="406">
        <v>490000</v>
      </c>
      <c r="AR51" s="406">
        <v>490000</v>
      </c>
      <c r="AS51" s="406">
        <v>490000</v>
      </c>
      <c r="AT51" s="406">
        <v>490000</v>
      </c>
      <c r="AU51" s="406">
        <v>490000</v>
      </c>
      <c r="AV51" s="406">
        <v>490000</v>
      </c>
      <c r="AW51" s="406">
        <v>1</v>
      </c>
    </row>
    <row r="52" spans="2:49" ht="21.75" customHeight="1">
      <c r="B52" s="399">
        <v>48</v>
      </c>
      <c r="C52" s="400" t="s">
        <v>1171</v>
      </c>
      <c r="D52" s="399">
        <v>48</v>
      </c>
      <c r="E52" s="389" t="s">
        <v>590</v>
      </c>
      <c r="F52" s="389">
        <f t="shared" si="1"/>
        <v>3060</v>
      </c>
      <c r="G52" s="389" t="s">
        <v>591</v>
      </c>
      <c r="H52" s="389" t="s">
        <v>591</v>
      </c>
      <c r="I52" s="401" t="str">
        <f t="shared" si="0"/>
        <v>OK</v>
      </c>
      <c r="J52" s="401" t="str">
        <f t="shared" si="2"/>
        <v>OK</v>
      </c>
      <c r="K52" s="397"/>
      <c r="L52" s="408">
        <v>1055175</v>
      </c>
      <c r="M52" s="403" t="s">
        <v>1312</v>
      </c>
      <c r="N52" s="404" t="s">
        <v>1313</v>
      </c>
      <c r="O52" s="405" t="s">
        <v>1281</v>
      </c>
      <c r="P52" s="405" t="s">
        <v>1314</v>
      </c>
      <c r="Q52" s="392" t="s">
        <v>1120</v>
      </c>
      <c r="R52" s="404" t="s">
        <v>1313</v>
      </c>
      <c r="S52" s="405" t="s">
        <v>1281</v>
      </c>
      <c r="T52" s="405" t="s">
        <v>1314</v>
      </c>
      <c r="U52" s="406">
        <v>4480000</v>
      </c>
      <c r="V52" s="407">
        <v>45838</v>
      </c>
      <c r="W52" s="406">
        <v>10</v>
      </c>
      <c r="X52" s="406">
        <v>48</v>
      </c>
      <c r="Y52" s="406">
        <v>15</v>
      </c>
      <c r="Z52" s="406">
        <v>15</v>
      </c>
      <c r="AA52" s="406">
        <v>15</v>
      </c>
      <c r="AB52" s="406">
        <v>13</v>
      </c>
      <c r="AC52" s="406">
        <v>13</v>
      </c>
      <c r="AD52" s="406">
        <v>12</v>
      </c>
      <c r="AE52" s="406">
        <v>13</v>
      </c>
      <c r="AF52" s="406">
        <v>12</v>
      </c>
      <c r="AG52" s="406">
        <v>13</v>
      </c>
      <c r="AH52" s="406">
        <v>13</v>
      </c>
      <c r="AI52" s="406">
        <v>13</v>
      </c>
      <c r="AJ52" s="406">
        <v>13</v>
      </c>
      <c r="AK52" s="406">
        <v>517500</v>
      </c>
      <c r="AL52" s="406">
        <v>517500</v>
      </c>
      <c r="AM52" s="406">
        <v>517500</v>
      </c>
      <c r="AN52" s="406">
        <v>448500</v>
      </c>
      <c r="AO52" s="406">
        <v>448500</v>
      </c>
      <c r="AP52" s="406">
        <v>414000</v>
      </c>
      <c r="AQ52" s="406">
        <v>448500</v>
      </c>
      <c r="AR52" s="406">
        <v>414000</v>
      </c>
      <c r="AS52" s="406">
        <v>448500</v>
      </c>
      <c r="AT52" s="406">
        <v>448500</v>
      </c>
      <c r="AU52" s="406">
        <v>448500</v>
      </c>
      <c r="AV52" s="406">
        <v>448500</v>
      </c>
      <c r="AW52" s="406">
        <v>1</v>
      </c>
    </row>
    <row r="53" spans="2:49" ht="21.75" customHeight="1">
      <c r="B53" s="399">
        <v>49</v>
      </c>
      <c r="C53" s="400" t="s">
        <v>592</v>
      </c>
      <c r="D53" s="399">
        <v>49</v>
      </c>
      <c r="E53" s="389" t="s">
        <v>593</v>
      </c>
      <c r="F53" s="389">
        <f t="shared" si="1"/>
        <v>3061</v>
      </c>
      <c r="G53" s="389" t="s">
        <v>2014</v>
      </c>
      <c r="H53" s="389" t="s">
        <v>2014</v>
      </c>
      <c r="I53" s="401" t="str">
        <f t="shared" si="0"/>
        <v>OK</v>
      </c>
      <c r="J53" s="401" t="str">
        <f t="shared" si="2"/>
        <v>OK</v>
      </c>
      <c r="K53" s="397"/>
      <c r="L53" s="408">
        <v>1053646</v>
      </c>
      <c r="M53" s="403" t="s">
        <v>1319</v>
      </c>
      <c r="N53" s="404" t="s">
        <v>1320</v>
      </c>
      <c r="O53" s="405" t="s">
        <v>1199</v>
      </c>
      <c r="P53" s="405" t="s">
        <v>1321</v>
      </c>
      <c r="Q53" s="392" t="s">
        <v>1120</v>
      </c>
      <c r="R53" s="404" t="s">
        <v>1320</v>
      </c>
      <c r="S53" s="405" t="s">
        <v>1199</v>
      </c>
      <c r="T53" s="405" t="s">
        <v>1321</v>
      </c>
      <c r="U53" s="406">
        <v>5440000</v>
      </c>
      <c r="V53" s="407">
        <v>45838</v>
      </c>
      <c r="W53" s="406">
        <v>10</v>
      </c>
      <c r="X53" s="406">
        <v>49</v>
      </c>
      <c r="Y53" s="406">
        <v>17</v>
      </c>
      <c r="Z53" s="406">
        <v>18</v>
      </c>
      <c r="AA53" s="406">
        <v>19</v>
      </c>
      <c r="AB53" s="406">
        <v>17</v>
      </c>
      <c r="AC53" s="406">
        <v>17</v>
      </c>
      <c r="AD53" s="406">
        <v>17</v>
      </c>
      <c r="AE53" s="406">
        <v>19</v>
      </c>
      <c r="AF53" s="406">
        <v>20</v>
      </c>
      <c r="AG53" s="406">
        <v>20</v>
      </c>
      <c r="AH53" s="406">
        <v>20</v>
      </c>
      <c r="AI53" s="406">
        <v>20</v>
      </c>
      <c r="AJ53" s="406">
        <v>20</v>
      </c>
      <c r="AK53" s="406">
        <v>584800</v>
      </c>
      <c r="AL53" s="406">
        <v>619200</v>
      </c>
      <c r="AM53" s="406">
        <v>653600</v>
      </c>
      <c r="AN53" s="406">
        <v>584800</v>
      </c>
      <c r="AO53" s="406">
        <v>584800</v>
      </c>
      <c r="AP53" s="406">
        <v>584800</v>
      </c>
      <c r="AQ53" s="406">
        <v>653600</v>
      </c>
      <c r="AR53" s="406">
        <v>688000</v>
      </c>
      <c r="AS53" s="406">
        <v>688000</v>
      </c>
      <c r="AT53" s="406">
        <v>688000</v>
      </c>
      <c r="AU53" s="406">
        <v>688000</v>
      </c>
      <c r="AV53" s="406">
        <v>688000</v>
      </c>
      <c r="AW53" s="406">
        <v>1</v>
      </c>
    </row>
    <row r="54" spans="2:49" ht="21.75" customHeight="1">
      <c r="B54" s="399">
        <v>50</v>
      </c>
      <c r="C54" s="400" t="s">
        <v>1953</v>
      </c>
      <c r="D54" s="399">
        <v>50</v>
      </c>
      <c r="E54" s="389" t="s">
        <v>594</v>
      </c>
      <c r="F54" s="389">
        <f t="shared" si="1"/>
        <v>3062</v>
      </c>
      <c r="G54" s="389" t="s">
        <v>595</v>
      </c>
      <c r="H54" s="389" t="s">
        <v>595</v>
      </c>
      <c r="I54" s="401" t="str">
        <f t="shared" si="0"/>
        <v>OK</v>
      </c>
      <c r="J54" s="401" t="str">
        <f t="shared" si="2"/>
        <v>OK</v>
      </c>
      <c r="K54" s="397"/>
      <c r="L54" s="408">
        <v>1055122</v>
      </c>
      <c r="M54" s="403" t="s">
        <v>1322</v>
      </c>
      <c r="N54" s="404" t="s">
        <v>1323</v>
      </c>
      <c r="O54" s="405" t="s">
        <v>1281</v>
      </c>
      <c r="P54" s="405" t="s">
        <v>2015</v>
      </c>
      <c r="Q54" s="392" t="s">
        <v>1120</v>
      </c>
      <c r="R54" s="404" t="s">
        <v>1323</v>
      </c>
      <c r="S54" s="405" t="s">
        <v>1281</v>
      </c>
      <c r="T54" s="405" t="s">
        <v>2016</v>
      </c>
      <c r="U54" s="406">
        <v>0</v>
      </c>
      <c r="V54" s="407"/>
      <c r="W54" s="406">
        <v>10</v>
      </c>
      <c r="X54" s="406">
        <v>50</v>
      </c>
      <c r="Y54" s="406">
        <v>15</v>
      </c>
      <c r="Z54" s="406">
        <v>15</v>
      </c>
      <c r="AA54" s="406">
        <v>16</v>
      </c>
      <c r="AB54" s="406">
        <v>15</v>
      </c>
      <c r="AC54" s="406">
        <v>16</v>
      </c>
      <c r="AD54" s="406">
        <v>17</v>
      </c>
      <c r="AE54" s="406">
        <v>17</v>
      </c>
      <c r="AF54" s="406">
        <v>17</v>
      </c>
      <c r="AG54" s="406">
        <v>17</v>
      </c>
      <c r="AH54" s="406">
        <v>17</v>
      </c>
      <c r="AI54" s="406">
        <v>17</v>
      </c>
      <c r="AJ54" s="406">
        <v>17</v>
      </c>
      <c r="AK54" s="406">
        <v>600000</v>
      </c>
      <c r="AL54" s="406">
        <v>600000</v>
      </c>
      <c r="AM54" s="406">
        <v>640000</v>
      </c>
      <c r="AN54" s="406">
        <v>600000</v>
      </c>
      <c r="AO54" s="406">
        <v>640000</v>
      </c>
      <c r="AP54" s="406">
        <v>680000</v>
      </c>
      <c r="AQ54" s="406">
        <v>680000</v>
      </c>
      <c r="AR54" s="406">
        <v>680000</v>
      </c>
      <c r="AS54" s="406">
        <v>680000</v>
      </c>
      <c r="AT54" s="406">
        <v>680000</v>
      </c>
      <c r="AU54" s="406">
        <v>680000</v>
      </c>
      <c r="AV54" s="406">
        <v>680000</v>
      </c>
      <c r="AW54" s="406">
        <v>1</v>
      </c>
    </row>
    <row r="55" spans="2:49" ht="21.75" customHeight="1">
      <c r="B55" s="399">
        <v>51</v>
      </c>
      <c r="C55" s="400" t="s">
        <v>596</v>
      </c>
      <c r="D55" s="399">
        <v>51</v>
      </c>
      <c r="E55" s="389" t="s">
        <v>597</v>
      </c>
      <c r="F55" s="389">
        <f t="shared" si="1"/>
        <v>3063</v>
      </c>
      <c r="G55" s="389" t="s">
        <v>598</v>
      </c>
      <c r="H55" s="389" t="s">
        <v>598</v>
      </c>
      <c r="I55" s="401" t="str">
        <f t="shared" si="0"/>
        <v>OK</v>
      </c>
      <c r="J55" s="401" t="str">
        <f t="shared" si="2"/>
        <v>OK</v>
      </c>
      <c r="K55" s="397"/>
      <c r="L55" s="408">
        <v>1055131</v>
      </c>
      <c r="M55" s="409" t="s">
        <v>1263</v>
      </c>
      <c r="N55" s="400" t="s">
        <v>1717</v>
      </c>
      <c r="O55" s="410" t="s">
        <v>1981</v>
      </c>
      <c r="P55" s="410" t="s">
        <v>2017</v>
      </c>
      <c r="Q55" s="389" t="s">
        <v>1714</v>
      </c>
      <c r="R55" s="400" t="s">
        <v>1324</v>
      </c>
      <c r="S55" s="410" t="s">
        <v>1111</v>
      </c>
      <c r="T55" s="405" t="s">
        <v>1325</v>
      </c>
      <c r="U55" s="406">
        <v>7040000</v>
      </c>
      <c r="V55" s="407">
        <v>45838</v>
      </c>
      <c r="W55" s="406">
        <v>10</v>
      </c>
      <c r="X55" s="406">
        <v>51</v>
      </c>
      <c r="Y55" s="406">
        <v>22</v>
      </c>
      <c r="Z55" s="406">
        <v>23</v>
      </c>
      <c r="AA55" s="406">
        <v>23</v>
      </c>
      <c r="AB55" s="406">
        <v>23</v>
      </c>
      <c r="AC55" s="406">
        <v>23</v>
      </c>
      <c r="AD55" s="406">
        <v>23</v>
      </c>
      <c r="AE55" s="406">
        <v>22</v>
      </c>
      <c r="AF55" s="406">
        <v>22</v>
      </c>
      <c r="AG55" s="406">
        <v>22</v>
      </c>
      <c r="AH55" s="406">
        <v>23</v>
      </c>
      <c r="AI55" s="406">
        <v>23</v>
      </c>
      <c r="AJ55" s="406">
        <v>23</v>
      </c>
      <c r="AK55" s="406">
        <v>759000</v>
      </c>
      <c r="AL55" s="406">
        <v>793500</v>
      </c>
      <c r="AM55" s="406">
        <v>793500</v>
      </c>
      <c r="AN55" s="406">
        <v>793500</v>
      </c>
      <c r="AO55" s="406">
        <v>793500</v>
      </c>
      <c r="AP55" s="406">
        <v>793500</v>
      </c>
      <c r="AQ55" s="406">
        <v>759000</v>
      </c>
      <c r="AR55" s="406">
        <v>759000</v>
      </c>
      <c r="AS55" s="406">
        <v>759000</v>
      </c>
      <c r="AT55" s="406">
        <v>793500</v>
      </c>
      <c r="AU55" s="406">
        <v>793500</v>
      </c>
      <c r="AV55" s="406">
        <v>793500</v>
      </c>
      <c r="AW55" s="406">
        <v>1</v>
      </c>
    </row>
    <row r="56" spans="2:49" ht="21.75" customHeight="1">
      <c r="B56" s="399">
        <v>52</v>
      </c>
      <c r="C56" s="400" t="s">
        <v>599</v>
      </c>
      <c r="D56" s="399">
        <v>52</v>
      </c>
      <c r="E56" s="389" t="s">
        <v>600</v>
      </c>
      <c r="F56" s="389">
        <f t="shared" si="1"/>
        <v>3064</v>
      </c>
      <c r="G56" s="389" t="s">
        <v>601</v>
      </c>
      <c r="H56" s="389" t="s">
        <v>601</v>
      </c>
      <c r="I56" s="401" t="str">
        <f t="shared" si="0"/>
        <v>OK</v>
      </c>
      <c r="J56" s="401" t="str">
        <f t="shared" si="2"/>
        <v>OK</v>
      </c>
      <c r="K56" s="397"/>
      <c r="L56" s="408">
        <v>1055105</v>
      </c>
      <c r="M56" s="403" t="s">
        <v>1326</v>
      </c>
      <c r="N56" s="404" t="s">
        <v>1327</v>
      </c>
      <c r="O56" s="405" t="s">
        <v>1199</v>
      </c>
      <c r="P56" s="405" t="s">
        <v>1328</v>
      </c>
      <c r="Q56" s="411" t="s">
        <v>1120</v>
      </c>
      <c r="R56" s="404" t="s">
        <v>1327</v>
      </c>
      <c r="S56" s="405" t="s">
        <v>1199</v>
      </c>
      <c r="T56" s="405" t="s">
        <v>1328</v>
      </c>
      <c r="U56" s="406">
        <v>2640000</v>
      </c>
      <c r="V56" s="407">
        <v>45838</v>
      </c>
      <c r="W56" s="406">
        <v>10</v>
      </c>
      <c r="X56" s="406">
        <v>52</v>
      </c>
      <c r="Y56" s="406">
        <v>11</v>
      </c>
      <c r="Z56" s="406">
        <v>11</v>
      </c>
      <c r="AA56" s="406">
        <v>11</v>
      </c>
      <c r="AB56" s="406">
        <v>11</v>
      </c>
      <c r="AC56" s="406">
        <v>11</v>
      </c>
      <c r="AD56" s="406">
        <v>11</v>
      </c>
      <c r="AE56" s="406">
        <v>11</v>
      </c>
      <c r="AF56" s="406">
        <v>11</v>
      </c>
      <c r="AG56" s="406">
        <v>11</v>
      </c>
      <c r="AH56" s="406">
        <v>11</v>
      </c>
      <c r="AI56" s="406">
        <v>11</v>
      </c>
      <c r="AJ56" s="406">
        <v>11</v>
      </c>
      <c r="AK56" s="406">
        <v>377850</v>
      </c>
      <c r="AL56" s="406">
        <v>377850</v>
      </c>
      <c r="AM56" s="406">
        <v>377850</v>
      </c>
      <c r="AN56" s="406">
        <v>377850</v>
      </c>
      <c r="AO56" s="406">
        <v>377850</v>
      </c>
      <c r="AP56" s="406">
        <v>377850</v>
      </c>
      <c r="AQ56" s="406">
        <v>377850</v>
      </c>
      <c r="AR56" s="406">
        <v>377850</v>
      </c>
      <c r="AS56" s="406">
        <v>377850</v>
      </c>
      <c r="AT56" s="406">
        <v>377850</v>
      </c>
      <c r="AU56" s="406">
        <v>377850</v>
      </c>
      <c r="AV56" s="406">
        <v>377850</v>
      </c>
      <c r="AW56" s="406">
        <v>1</v>
      </c>
    </row>
    <row r="57" spans="2:49" ht="21.75" customHeight="1">
      <c r="B57" s="399">
        <v>53</v>
      </c>
      <c r="C57" s="400" t="s">
        <v>602</v>
      </c>
      <c r="D57" s="399">
        <v>53</v>
      </c>
      <c r="E57" s="389" t="s">
        <v>603</v>
      </c>
      <c r="F57" s="389">
        <f t="shared" si="1"/>
        <v>3065</v>
      </c>
      <c r="G57" s="389" t="s">
        <v>604</v>
      </c>
      <c r="H57" s="389" t="s">
        <v>604</v>
      </c>
      <c r="I57" s="401" t="str">
        <f t="shared" si="0"/>
        <v>OK</v>
      </c>
      <c r="J57" s="401" t="str">
        <f t="shared" si="2"/>
        <v>OK</v>
      </c>
      <c r="K57" s="397"/>
      <c r="L57" s="408">
        <v>1054572</v>
      </c>
      <c r="M57" s="409" t="s">
        <v>1329</v>
      </c>
      <c r="N57" s="400" t="s">
        <v>2018</v>
      </c>
      <c r="O57" s="410" t="s">
        <v>2019</v>
      </c>
      <c r="P57" s="410" t="s">
        <v>2020</v>
      </c>
      <c r="Q57" s="389" t="s">
        <v>1714</v>
      </c>
      <c r="R57" s="400" t="s">
        <v>1330</v>
      </c>
      <c r="S57" s="410" t="s">
        <v>1331</v>
      </c>
      <c r="T57" s="405" t="s">
        <v>1332</v>
      </c>
      <c r="U57" s="406">
        <v>6600000</v>
      </c>
      <c r="V57" s="407">
        <v>45838</v>
      </c>
      <c r="W57" s="406">
        <v>10</v>
      </c>
      <c r="X57" s="406">
        <v>53</v>
      </c>
      <c r="Y57" s="406">
        <v>15</v>
      </c>
      <c r="Z57" s="406">
        <v>15</v>
      </c>
      <c r="AA57" s="406">
        <v>15</v>
      </c>
      <c r="AB57" s="406">
        <v>15</v>
      </c>
      <c r="AC57" s="406">
        <v>15</v>
      </c>
      <c r="AD57" s="406">
        <v>14</v>
      </c>
      <c r="AE57" s="406">
        <v>15</v>
      </c>
      <c r="AF57" s="406">
        <v>15</v>
      </c>
      <c r="AG57" s="406">
        <v>15</v>
      </c>
      <c r="AH57" s="406">
        <v>15</v>
      </c>
      <c r="AI57" s="406">
        <v>15</v>
      </c>
      <c r="AJ57" s="406">
        <v>15</v>
      </c>
      <c r="AK57" s="406">
        <v>510000</v>
      </c>
      <c r="AL57" s="406">
        <v>510000</v>
      </c>
      <c r="AM57" s="406">
        <v>510000</v>
      </c>
      <c r="AN57" s="406">
        <v>510000</v>
      </c>
      <c r="AO57" s="406">
        <v>510000</v>
      </c>
      <c r="AP57" s="406">
        <v>476000</v>
      </c>
      <c r="AQ57" s="406">
        <v>510000</v>
      </c>
      <c r="AR57" s="406">
        <v>510000</v>
      </c>
      <c r="AS57" s="406">
        <v>510000</v>
      </c>
      <c r="AT57" s="406">
        <v>510000</v>
      </c>
      <c r="AU57" s="406">
        <v>510000</v>
      </c>
      <c r="AV57" s="406">
        <v>510000</v>
      </c>
      <c r="AW57" s="406">
        <v>1</v>
      </c>
    </row>
    <row r="58" spans="2:49" ht="21.75" customHeight="1">
      <c r="B58" s="399">
        <v>54</v>
      </c>
      <c r="C58" s="400" t="s">
        <v>605</v>
      </c>
      <c r="D58" s="399">
        <v>54</v>
      </c>
      <c r="E58" s="389" t="s">
        <v>606</v>
      </c>
      <c r="F58" s="389">
        <f t="shared" si="1"/>
        <v>3066</v>
      </c>
      <c r="G58" s="389" t="s">
        <v>607</v>
      </c>
      <c r="H58" s="389" t="s">
        <v>607</v>
      </c>
      <c r="I58" s="401" t="str">
        <f t="shared" si="0"/>
        <v>OK</v>
      </c>
      <c r="J58" s="401" t="str">
        <f t="shared" si="2"/>
        <v>OK</v>
      </c>
      <c r="K58" s="397"/>
      <c r="L58" s="408">
        <v>1057808</v>
      </c>
      <c r="M58" s="403" t="s">
        <v>1333</v>
      </c>
      <c r="N58" s="404" t="s">
        <v>1334</v>
      </c>
      <c r="O58" s="405" t="s">
        <v>1281</v>
      </c>
      <c r="P58" s="405" t="s">
        <v>1335</v>
      </c>
      <c r="Q58" s="411" t="s">
        <v>1120</v>
      </c>
      <c r="R58" s="404" t="s">
        <v>1334</v>
      </c>
      <c r="S58" s="405" t="s">
        <v>1281</v>
      </c>
      <c r="T58" s="405" t="s">
        <v>1335</v>
      </c>
      <c r="U58" s="406">
        <v>0</v>
      </c>
      <c r="V58" s="407"/>
      <c r="W58" s="406">
        <v>10</v>
      </c>
      <c r="X58" s="406">
        <v>54</v>
      </c>
      <c r="Y58" s="406">
        <v>15</v>
      </c>
      <c r="Z58" s="406">
        <v>15</v>
      </c>
      <c r="AA58" s="406">
        <v>15</v>
      </c>
      <c r="AB58" s="406">
        <v>15</v>
      </c>
      <c r="AC58" s="406">
        <v>15</v>
      </c>
      <c r="AD58" s="406">
        <v>15</v>
      </c>
      <c r="AE58" s="406">
        <v>15</v>
      </c>
      <c r="AF58" s="406">
        <v>15</v>
      </c>
      <c r="AG58" s="406">
        <v>15</v>
      </c>
      <c r="AH58" s="406">
        <v>15</v>
      </c>
      <c r="AI58" s="406">
        <v>15</v>
      </c>
      <c r="AJ58" s="406">
        <v>15</v>
      </c>
      <c r="AK58" s="406">
        <v>507000</v>
      </c>
      <c r="AL58" s="406">
        <v>507000</v>
      </c>
      <c r="AM58" s="406">
        <v>507000</v>
      </c>
      <c r="AN58" s="406">
        <v>507000</v>
      </c>
      <c r="AO58" s="406">
        <v>507000</v>
      </c>
      <c r="AP58" s="406">
        <v>507000</v>
      </c>
      <c r="AQ58" s="406">
        <v>507000</v>
      </c>
      <c r="AR58" s="406">
        <v>507000</v>
      </c>
      <c r="AS58" s="406">
        <v>507000</v>
      </c>
      <c r="AT58" s="406">
        <v>507000</v>
      </c>
      <c r="AU58" s="406">
        <v>507000</v>
      </c>
      <c r="AV58" s="406">
        <v>507000</v>
      </c>
      <c r="AW58" s="406">
        <v>1</v>
      </c>
    </row>
    <row r="59" spans="2:49" ht="21.75" customHeight="1">
      <c r="B59" s="399">
        <v>55</v>
      </c>
      <c r="C59" s="400" t="s">
        <v>356</v>
      </c>
      <c r="D59" s="399">
        <v>55</v>
      </c>
      <c r="E59" s="389" t="s">
        <v>608</v>
      </c>
      <c r="F59" s="389">
        <f t="shared" si="1"/>
        <v>3067</v>
      </c>
      <c r="G59" s="389" t="s">
        <v>609</v>
      </c>
      <c r="H59" s="389" t="s">
        <v>609</v>
      </c>
      <c r="I59" s="401" t="str">
        <f t="shared" si="0"/>
        <v>OK</v>
      </c>
      <c r="J59" s="401" t="str">
        <f t="shared" si="2"/>
        <v>OK</v>
      </c>
      <c r="K59" s="397"/>
      <c r="L59" s="408">
        <v>1056375</v>
      </c>
      <c r="M59" s="403" t="s">
        <v>2021</v>
      </c>
      <c r="N59" s="404" t="s">
        <v>1830</v>
      </c>
      <c r="O59" s="405" t="s">
        <v>1281</v>
      </c>
      <c r="P59" s="405" t="s">
        <v>1336</v>
      </c>
      <c r="Q59" s="392" t="s">
        <v>1120</v>
      </c>
      <c r="R59" s="404" t="s">
        <v>1830</v>
      </c>
      <c r="S59" s="405" t="s">
        <v>1281</v>
      </c>
      <c r="T59" s="405" t="s">
        <v>1336</v>
      </c>
      <c r="U59" s="406">
        <v>6400000</v>
      </c>
      <c r="V59" s="407">
        <v>45838</v>
      </c>
      <c r="W59" s="406">
        <v>10</v>
      </c>
      <c r="X59" s="406">
        <v>55</v>
      </c>
      <c r="Y59" s="406">
        <v>16</v>
      </c>
      <c r="Z59" s="406">
        <v>16</v>
      </c>
      <c r="AA59" s="406">
        <v>16</v>
      </c>
      <c r="AB59" s="406">
        <v>16</v>
      </c>
      <c r="AC59" s="406">
        <v>16</v>
      </c>
      <c r="AD59" s="406">
        <v>16</v>
      </c>
      <c r="AE59" s="406">
        <v>16</v>
      </c>
      <c r="AF59" s="406">
        <v>16</v>
      </c>
      <c r="AG59" s="406">
        <v>16</v>
      </c>
      <c r="AH59" s="406">
        <v>15</v>
      </c>
      <c r="AI59" s="406">
        <v>15</v>
      </c>
      <c r="AJ59" s="406">
        <v>15</v>
      </c>
      <c r="AK59" s="406">
        <v>556528</v>
      </c>
      <c r="AL59" s="406">
        <v>556528</v>
      </c>
      <c r="AM59" s="406">
        <v>556528</v>
      </c>
      <c r="AN59" s="406">
        <v>556528</v>
      </c>
      <c r="AO59" s="406">
        <v>556528</v>
      </c>
      <c r="AP59" s="406">
        <v>556528</v>
      </c>
      <c r="AQ59" s="406">
        <v>556528</v>
      </c>
      <c r="AR59" s="406">
        <v>556528</v>
      </c>
      <c r="AS59" s="406">
        <v>556528</v>
      </c>
      <c r="AT59" s="406">
        <v>521745</v>
      </c>
      <c r="AU59" s="406">
        <v>521745</v>
      </c>
      <c r="AV59" s="406">
        <v>521745</v>
      </c>
      <c r="AW59" s="406">
        <v>1</v>
      </c>
    </row>
    <row r="60" spans="2:49" ht="21.75" customHeight="1">
      <c r="B60" s="399">
        <v>56</v>
      </c>
      <c r="C60" s="400" t="s">
        <v>610</v>
      </c>
      <c r="D60" s="399">
        <v>56</v>
      </c>
      <c r="E60" s="389" t="s">
        <v>611</v>
      </c>
      <c r="F60" s="389">
        <f t="shared" si="1"/>
        <v>3068</v>
      </c>
      <c r="G60" s="389" t="s">
        <v>612</v>
      </c>
      <c r="H60" s="389" t="s">
        <v>612</v>
      </c>
      <c r="I60" s="401" t="str">
        <f t="shared" si="0"/>
        <v>OK</v>
      </c>
      <c r="J60" s="401" t="str">
        <f t="shared" si="2"/>
        <v>OK</v>
      </c>
      <c r="K60" s="397"/>
      <c r="L60" s="408">
        <v>1057770</v>
      </c>
      <c r="M60" s="403" t="s">
        <v>1295</v>
      </c>
      <c r="N60" s="404" t="s">
        <v>1296</v>
      </c>
      <c r="O60" s="405" t="s">
        <v>1281</v>
      </c>
      <c r="P60" s="405" t="s">
        <v>1825</v>
      </c>
      <c r="Q60" s="392" t="s">
        <v>1120</v>
      </c>
      <c r="R60" s="404" t="s">
        <v>1296</v>
      </c>
      <c r="S60" s="405" t="s">
        <v>1281</v>
      </c>
      <c r="T60" s="405" t="s">
        <v>1825</v>
      </c>
      <c r="U60" s="406">
        <v>5760000</v>
      </c>
      <c r="V60" s="407">
        <v>45838</v>
      </c>
      <c r="W60" s="406">
        <v>10</v>
      </c>
      <c r="X60" s="406">
        <v>56</v>
      </c>
      <c r="Y60" s="406">
        <v>16</v>
      </c>
      <c r="Z60" s="406">
        <v>17</v>
      </c>
      <c r="AA60" s="406">
        <v>17</v>
      </c>
      <c r="AB60" s="406">
        <v>16</v>
      </c>
      <c r="AC60" s="406">
        <v>17</v>
      </c>
      <c r="AD60" s="406">
        <v>17</v>
      </c>
      <c r="AE60" s="406">
        <v>16</v>
      </c>
      <c r="AF60" s="406">
        <v>16</v>
      </c>
      <c r="AG60" s="406">
        <v>16</v>
      </c>
      <c r="AH60" s="406">
        <v>16</v>
      </c>
      <c r="AI60" s="406">
        <v>16</v>
      </c>
      <c r="AJ60" s="406">
        <v>16</v>
      </c>
      <c r="AK60" s="406">
        <v>640000</v>
      </c>
      <c r="AL60" s="406">
        <v>680000</v>
      </c>
      <c r="AM60" s="406">
        <v>680000</v>
      </c>
      <c r="AN60" s="406">
        <v>640000</v>
      </c>
      <c r="AO60" s="406">
        <v>680000</v>
      </c>
      <c r="AP60" s="406">
        <v>680000</v>
      </c>
      <c r="AQ60" s="406">
        <v>640000</v>
      </c>
      <c r="AR60" s="406">
        <v>640000</v>
      </c>
      <c r="AS60" s="406">
        <v>640000</v>
      </c>
      <c r="AT60" s="406">
        <v>640000</v>
      </c>
      <c r="AU60" s="406">
        <v>640000</v>
      </c>
      <c r="AV60" s="406">
        <v>640000</v>
      </c>
      <c r="AW60" s="406">
        <v>1</v>
      </c>
    </row>
    <row r="61" spans="2:49" ht="21.75" customHeight="1">
      <c r="B61" s="399">
        <v>57</v>
      </c>
      <c r="C61" s="400" t="s">
        <v>613</v>
      </c>
      <c r="D61" s="399">
        <v>57</v>
      </c>
      <c r="E61" s="389" t="s">
        <v>614</v>
      </c>
      <c r="F61" s="389">
        <f t="shared" si="1"/>
        <v>3069</v>
      </c>
      <c r="G61" s="389" t="s">
        <v>615</v>
      </c>
      <c r="H61" s="389" t="s">
        <v>615</v>
      </c>
      <c r="I61" s="401" t="str">
        <f t="shared" si="0"/>
        <v>OK</v>
      </c>
      <c r="J61" s="401" t="str">
        <f t="shared" si="2"/>
        <v>OK</v>
      </c>
      <c r="K61" s="397"/>
      <c r="L61" s="408">
        <v>1057809</v>
      </c>
      <c r="M61" s="403" t="s">
        <v>1337</v>
      </c>
      <c r="N61" s="404" t="s">
        <v>1338</v>
      </c>
      <c r="O61" s="405" t="s">
        <v>1199</v>
      </c>
      <c r="P61" s="405" t="s">
        <v>1339</v>
      </c>
      <c r="Q61" s="392" t="s">
        <v>1120</v>
      </c>
      <c r="R61" s="404" t="s">
        <v>1338</v>
      </c>
      <c r="S61" s="405" t="s">
        <v>1199</v>
      </c>
      <c r="T61" s="405" t="s">
        <v>1339</v>
      </c>
      <c r="U61" s="406">
        <v>0</v>
      </c>
      <c r="V61" s="407"/>
      <c r="W61" s="406">
        <v>10</v>
      </c>
      <c r="X61" s="406">
        <v>57</v>
      </c>
      <c r="Y61" s="406">
        <v>15</v>
      </c>
      <c r="Z61" s="406">
        <v>14</v>
      </c>
      <c r="AA61" s="406">
        <v>14</v>
      </c>
      <c r="AB61" s="406">
        <v>15</v>
      </c>
      <c r="AC61" s="406">
        <v>15</v>
      </c>
      <c r="AD61" s="406">
        <v>15</v>
      </c>
      <c r="AE61" s="406">
        <v>15</v>
      </c>
      <c r="AF61" s="406">
        <v>15</v>
      </c>
      <c r="AG61" s="406">
        <v>15</v>
      </c>
      <c r="AH61" s="406">
        <v>15</v>
      </c>
      <c r="AI61" s="406">
        <v>15</v>
      </c>
      <c r="AJ61" s="406">
        <v>15</v>
      </c>
      <c r="AK61" s="406">
        <v>510000</v>
      </c>
      <c r="AL61" s="406">
        <v>476000</v>
      </c>
      <c r="AM61" s="406">
        <v>476000</v>
      </c>
      <c r="AN61" s="406">
        <v>510000</v>
      </c>
      <c r="AO61" s="406">
        <v>510000</v>
      </c>
      <c r="AP61" s="406">
        <v>510000</v>
      </c>
      <c r="AQ61" s="406">
        <v>510000</v>
      </c>
      <c r="AR61" s="406">
        <v>510000</v>
      </c>
      <c r="AS61" s="406">
        <v>510000</v>
      </c>
      <c r="AT61" s="406">
        <v>510000</v>
      </c>
      <c r="AU61" s="406">
        <v>510000</v>
      </c>
      <c r="AV61" s="406">
        <v>510000</v>
      </c>
      <c r="AW61" s="406">
        <v>1</v>
      </c>
    </row>
    <row r="62" spans="2:49" ht="21.75" customHeight="1">
      <c r="B62" s="399">
        <v>58</v>
      </c>
      <c r="C62" s="400" t="s">
        <v>616</v>
      </c>
      <c r="D62" s="399">
        <v>58</v>
      </c>
      <c r="E62" s="389" t="s">
        <v>617</v>
      </c>
      <c r="F62" s="389">
        <f t="shared" si="1"/>
        <v>3070</v>
      </c>
      <c r="G62" s="389" t="s">
        <v>618</v>
      </c>
      <c r="H62" s="389" t="s">
        <v>618</v>
      </c>
      <c r="I62" s="401" t="str">
        <f t="shared" si="0"/>
        <v>OK</v>
      </c>
      <c r="J62" s="401" t="str">
        <f t="shared" si="2"/>
        <v>OK</v>
      </c>
      <c r="K62" s="397"/>
      <c r="L62" s="408">
        <v>1080184</v>
      </c>
      <c r="M62" s="403" t="s">
        <v>2022</v>
      </c>
      <c r="N62" s="404" t="s">
        <v>2023</v>
      </c>
      <c r="O62" s="405" t="s">
        <v>1281</v>
      </c>
      <c r="P62" s="405" t="s">
        <v>2024</v>
      </c>
      <c r="Q62" s="392" t="s">
        <v>1120</v>
      </c>
      <c r="R62" s="404" t="s">
        <v>2025</v>
      </c>
      <c r="S62" s="405" t="s">
        <v>1281</v>
      </c>
      <c r="T62" s="405" t="s">
        <v>1460</v>
      </c>
      <c r="U62" s="406">
        <v>4400000</v>
      </c>
      <c r="V62" s="407">
        <v>45838</v>
      </c>
      <c r="W62" s="406">
        <v>10</v>
      </c>
      <c r="X62" s="406">
        <v>58</v>
      </c>
      <c r="Y62" s="406">
        <v>12</v>
      </c>
      <c r="Z62" s="406">
        <v>13</v>
      </c>
      <c r="AA62" s="406">
        <v>13</v>
      </c>
      <c r="AB62" s="406">
        <v>13</v>
      </c>
      <c r="AC62" s="406">
        <v>13</v>
      </c>
      <c r="AD62" s="406">
        <v>13</v>
      </c>
      <c r="AE62" s="406">
        <v>13</v>
      </c>
      <c r="AF62" s="406">
        <v>14</v>
      </c>
      <c r="AG62" s="406">
        <v>14</v>
      </c>
      <c r="AH62" s="406">
        <v>14</v>
      </c>
      <c r="AI62" s="406">
        <v>14</v>
      </c>
      <c r="AJ62" s="406">
        <v>14</v>
      </c>
      <c r="AK62" s="406">
        <v>408000</v>
      </c>
      <c r="AL62" s="406">
        <v>442000</v>
      </c>
      <c r="AM62" s="406">
        <v>442000</v>
      </c>
      <c r="AN62" s="406">
        <v>442000</v>
      </c>
      <c r="AO62" s="406">
        <v>442000</v>
      </c>
      <c r="AP62" s="406">
        <v>442000</v>
      </c>
      <c r="AQ62" s="406">
        <v>442000</v>
      </c>
      <c r="AR62" s="406">
        <v>476000</v>
      </c>
      <c r="AS62" s="406">
        <v>476000</v>
      </c>
      <c r="AT62" s="406">
        <v>476000</v>
      </c>
      <c r="AU62" s="406">
        <v>476000</v>
      </c>
      <c r="AV62" s="406">
        <v>476000</v>
      </c>
      <c r="AW62" s="406">
        <v>1</v>
      </c>
    </row>
    <row r="63" spans="2:49" ht="21.75" customHeight="1">
      <c r="B63" s="399">
        <v>59</v>
      </c>
      <c r="C63" s="400" t="s">
        <v>619</v>
      </c>
      <c r="D63" s="399">
        <v>59</v>
      </c>
      <c r="E63" s="389" t="s">
        <v>620</v>
      </c>
      <c r="F63" s="389">
        <f t="shared" si="1"/>
        <v>3071</v>
      </c>
      <c r="G63" s="389" t="s">
        <v>621</v>
      </c>
      <c r="H63" s="389" t="s">
        <v>621</v>
      </c>
      <c r="I63" s="401" t="str">
        <f t="shared" si="0"/>
        <v>OK</v>
      </c>
      <c r="J63" s="401" t="str">
        <f t="shared" si="2"/>
        <v>OK</v>
      </c>
      <c r="K63" s="397"/>
      <c r="L63" s="408">
        <v>1060106</v>
      </c>
      <c r="M63" s="403" t="s">
        <v>1340</v>
      </c>
      <c r="N63" s="404" t="s">
        <v>1341</v>
      </c>
      <c r="O63" s="405" t="s">
        <v>1199</v>
      </c>
      <c r="P63" s="405" t="s">
        <v>1342</v>
      </c>
      <c r="Q63" s="392" t="s">
        <v>1120</v>
      </c>
      <c r="R63" s="404" t="s">
        <v>1341</v>
      </c>
      <c r="S63" s="405" t="s">
        <v>1199</v>
      </c>
      <c r="T63" s="405" t="s">
        <v>1342</v>
      </c>
      <c r="U63" s="406">
        <v>3840000</v>
      </c>
      <c r="V63" s="407">
        <v>45838</v>
      </c>
      <c r="W63" s="406">
        <v>10</v>
      </c>
      <c r="X63" s="406">
        <v>59</v>
      </c>
      <c r="Y63" s="406">
        <v>12</v>
      </c>
      <c r="Z63" s="406">
        <v>13</v>
      </c>
      <c r="AA63" s="406">
        <v>13</v>
      </c>
      <c r="AB63" s="406">
        <v>12</v>
      </c>
      <c r="AC63" s="406">
        <v>12</v>
      </c>
      <c r="AD63" s="406">
        <v>12</v>
      </c>
      <c r="AE63" s="406">
        <v>12</v>
      </c>
      <c r="AF63" s="406">
        <v>12</v>
      </c>
      <c r="AG63" s="406">
        <v>12</v>
      </c>
      <c r="AH63" s="406">
        <v>12</v>
      </c>
      <c r="AI63" s="406">
        <v>12</v>
      </c>
      <c r="AJ63" s="406">
        <v>12</v>
      </c>
      <c r="AK63" s="406">
        <v>432000</v>
      </c>
      <c r="AL63" s="406">
        <v>468000</v>
      </c>
      <c r="AM63" s="406">
        <v>468000</v>
      </c>
      <c r="AN63" s="406">
        <v>432000</v>
      </c>
      <c r="AO63" s="406">
        <v>432000</v>
      </c>
      <c r="AP63" s="406">
        <v>432000</v>
      </c>
      <c r="AQ63" s="406">
        <v>432000</v>
      </c>
      <c r="AR63" s="406">
        <v>432000</v>
      </c>
      <c r="AS63" s="406">
        <v>432000</v>
      </c>
      <c r="AT63" s="406">
        <v>432000</v>
      </c>
      <c r="AU63" s="406">
        <v>432000</v>
      </c>
      <c r="AV63" s="406">
        <v>432000</v>
      </c>
      <c r="AW63" s="406">
        <v>1</v>
      </c>
    </row>
    <row r="64" spans="2:49" ht="21.75" customHeight="1">
      <c r="B64" s="399">
        <v>60</v>
      </c>
      <c r="C64" s="400" t="s">
        <v>2026</v>
      </c>
      <c r="D64" s="399">
        <v>60</v>
      </c>
      <c r="E64" s="389" t="s">
        <v>622</v>
      </c>
      <c r="F64" s="389">
        <f t="shared" si="1"/>
        <v>1210012</v>
      </c>
      <c r="G64" s="389" t="s">
        <v>623</v>
      </c>
      <c r="H64" s="389" t="s">
        <v>623</v>
      </c>
      <c r="I64" s="401" t="str">
        <f t="shared" si="0"/>
        <v>OK</v>
      </c>
      <c r="J64" s="401" t="str">
        <f t="shared" si="2"/>
        <v>OK</v>
      </c>
      <c r="K64" s="397"/>
      <c r="L64" s="408">
        <v>1060100</v>
      </c>
      <c r="M64" s="403" t="s">
        <v>1312</v>
      </c>
      <c r="N64" s="404" t="s">
        <v>1313</v>
      </c>
      <c r="O64" s="405" t="s">
        <v>1281</v>
      </c>
      <c r="P64" s="405" t="s">
        <v>1314</v>
      </c>
      <c r="Q64" s="392" t="s">
        <v>1120</v>
      </c>
      <c r="R64" s="404" t="s">
        <v>1313</v>
      </c>
      <c r="S64" s="405" t="s">
        <v>1281</v>
      </c>
      <c r="T64" s="405" t="s">
        <v>1314</v>
      </c>
      <c r="U64" s="406">
        <v>4480000</v>
      </c>
      <c r="V64" s="407">
        <v>45838</v>
      </c>
      <c r="W64" s="406">
        <v>10</v>
      </c>
      <c r="X64" s="406">
        <v>60</v>
      </c>
      <c r="Y64" s="406">
        <v>14</v>
      </c>
      <c r="Z64" s="406">
        <v>14</v>
      </c>
      <c r="AA64" s="406">
        <v>13</v>
      </c>
      <c r="AB64" s="406">
        <v>13</v>
      </c>
      <c r="AC64" s="406">
        <v>13</v>
      </c>
      <c r="AD64" s="406">
        <v>13</v>
      </c>
      <c r="AE64" s="406">
        <v>13</v>
      </c>
      <c r="AF64" s="406">
        <v>14</v>
      </c>
      <c r="AG64" s="406">
        <v>14</v>
      </c>
      <c r="AH64" s="406">
        <v>14</v>
      </c>
      <c r="AI64" s="406">
        <v>14</v>
      </c>
      <c r="AJ64" s="406">
        <v>14</v>
      </c>
      <c r="AK64" s="406">
        <v>483000</v>
      </c>
      <c r="AL64" s="406">
        <v>483000</v>
      </c>
      <c r="AM64" s="406">
        <v>448500</v>
      </c>
      <c r="AN64" s="406">
        <v>448500</v>
      </c>
      <c r="AO64" s="406">
        <v>448500</v>
      </c>
      <c r="AP64" s="406">
        <v>448500</v>
      </c>
      <c r="AQ64" s="406">
        <v>448500</v>
      </c>
      <c r="AR64" s="406">
        <v>483000</v>
      </c>
      <c r="AS64" s="406">
        <v>483000</v>
      </c>
      <c r="AT64" s="406">
        <v>483000</v>
      </c>
      <c r="AU64" s="406">
        <v>483000</v>
      </c>
      <c r="AV64" s="406">
        <v>483000</v>
      </c>
      <c r="AW64" s="406">
        <v>1</v>
      </c>
    </row>
    <row r="65" spans="2:49" ht="21.75" customHeight="1">
      <c r="B65" s="399">
        <v>61</v>
      </c>
      <c r="C65" s="400" t="s">
        <v>624</v>
      </c>
      <c r="D65" s="399">
        <v>61</v>
      </c>
      <c r="E65" s="389" t="s">
        <v>625</v>
      </c>
      <c r="F65" s="389">
        <f t="shared" si="1"/>
        <v>1210013</v>
      </c>
      <c r="G65" s="389" t="s">
        <v>626</v>
      </c>
      <c r="H65" s="389" t="s">
        <v>626</v>
      </c>
      <c r="I65" s="401" t="str">
        <f t="shared" si="0"/>
        <v>OK</v>
      </c>
      <c r="J65" s="401" t="str">
        <f t="shared" si="2"/>
        <v>OK</v>
      </c>
      <c r="K65" s="397"/>
      <c r="L65" s="408">
        <v>1059375</v>
      </c>
      <c r="M65" s="403" t="s">
        <v>1340</v>
      </c>
      <c r="N65" s="404" t="s">
        <v>1341</v>
      </c>
      <c r="O65" s="405" t="s">
        <v>1199</v>
      </c>
      <c r="P65" s="405" t="s">
        <v>1342</v>
      </c>
      <c r="Q65" s="392" t="s">
        <v>1120</v>
      </c>
      <c r="R65" s="404" t="s">
        <v>1341</v>
      </c>
      <c r="S65" s="405" t="s">
        <v>1199</v>
      </c>
      <c r="T65" s="405" t="s">
        <v>1342</v>
      </c>
      <c r="U65" s="406">
        <v>4160000</v>
      </c>
      <c r="V65" s="407">
        <v>45838</v>
      </c>
      <c r="W65" s="406">
        <v>10</v>
      </c>
      <c r="X65" s="406">
        <v>61</v>
      </c>
      <c r="Y65" s="406">
        <v>13</v>
      </c>
      <c r="Z65" s="406">
        <v>14</v>
      </c>
      <c r="AA65" s="406">
        <v>14</v>
      </c>
      <c r="AB65" s="406">
        <v>13</v>
      </c>
      <c r="AC65" s="406">
        <v>13</v>
      </c>
      <c r="AD65" s="406">
        <v>13</v>
      </c>
      <c r="AE65" s="406">
        <v>14</v>
      </c>
      <c r="AF65" s="406">
        <v>14</v>
      </c>
      <c r="AG65" s="406">
        <v>14</v>
      </c>
      <c r="AH65" s="406">
        <v>14</v>
      </c>
      <c r="AI65" s="406">
        <v>14</v>
      </c>
      <c r="AJ65" s="406">
        <v>14</v>
      </c>
      <c r="AK65" s="406">
        <v>468000</v>
      </c>
      <c r="AL65" s="406">
        <v>504000</v>
      </c>
      <c r="AM65" s="406">
        <v>504000</v>
      </c>
      <c r="AN65" s="406">
        <v>468000</v>
      </c>
      <c r="AO65" s="406">
        <v>468000</v>
      </c>
      <c r="AP65" s="406">
        <v>468000</v>
      </c>
      <c r="AQ65" s="406">
        <v>504000</v>
      </c>
      <c r="AR65" s="406">
        <v>504000</v>
      </c>
      <c r="AS65" s="406">
        <v>504000</v>
      </c>
      <c r="AT65" s="406">
        <v>504000</v>
      </c>
      <c r="AU65" s="406">
        <v>504000</v>
      </c>
      <c r="AV65" s="406">
        <v>504000</v>
      </c>
      <c r="AW65" s="406">
        <v>1</v>
      </c>
    </row>
    <row r="66" spans="2:49" ht="21.75" customHeight="1">
      <c r="B66" s="399">
        <v>62</v>
      </c>
      <c r="C66" s="400" t="s">
        <v>2027</v>
      </c>
      <c r="D66" s="399">
        <v>62</v>
      </c>
      <c r="E66" s="389" t="s">
        <v>627</v>
      </c>
      <c r="F66" s="389">
        <f t="shared" si="1"/>
        <v>1210014</v>
      </c>
      <c r="G66" s="389" t="s">
        <v>628</v>
      </c>
      <c r="H66" s="389" t="s">
        <v>628</v>
      </c>
      <c r="I66" s="401" t="str">
        <f t="shared" si="0"/>
        <v>OK</v>
      </c>
      <c r="J66" s="401" t="str">
        <f t="shared" si="2"/>
        <v>OK</v>
      </c>
      <c r="K66" s="397"/>
      <c r="L66" s="408">
        <v>1059626</v>
      </c>
      <c r="M66" s="403" t="s">
        <v>1343</v>
      </c>
      <c r="N66" s="404" t="s">
        <v>1344</v>
      </c>
      <c r="O66" s="405" t="s">
        <v>1199</v>
      </c>
      <c r="P66" s="405" t="s">
        <v>1345</v>
      </c>
      <c r="Q66" s="392" t="s">
        <v>1120</v>
      </c>
      <c r="R66" s="404" t="s">
        <v>1344</v>
      </c>
      <c r="S66" s="405" t="s">
        <v>1199</v>
      </c>
      <c r="T66" s="405" t="s">
        <v>1345</v>
      </c>
      <c r="U66" s="406">
        <v>0</v>
      </c>
      <c r="V66" s="407"/>
      <c r="W66" s="406">
        <v>10</v>
      </c>
      <c r="X66" s="406">
        <v>62</v>
      </c>
      <c r="Y66" s="406">
        <v>9</v>
      </c>
      <c r="Z66" s="406">
        <v>10</v>
      </c>
      <c r="AA66" s="406">
        <v>10</v>
      </c>
      <c r="AB66" s="406">
        <v>10</v>
      </c>
      <c r="AC66" s="406">
        <v>10</v>
      </c>
      <c r="AD66" s="406">
        <v>10</v>
      </c>
      <c r="AE66" s="406">
        <v>10</v>
      </c>
      <c r="AF66" s="406">
        <v>10</v>
      </c>
      <c r="AG66" s="406">
        <v>10</v>
      </c>
      <c r="AH66" s="406">
        <v>10</v>
      </c>
      <c r="AI66" s="406">
        <v>10</v>
      </c>
      <c r="AJ66" s="406">
        <v>10</v>
      </c>
      <c r="AK66" s="406">
        <v>306000</v>
      </c>
      <c r="AL66" s="406">
        <v>340000</v>
      </c>
      <c r="AM66" s="406">
        <v>340000</v>
      </c>
      <c r="AN66" s="406">
        <v>340000</v>
      </c>
      <c r="AO66" s="406">
        <v>340000</v>
      </c>
      <c r="AP66" s="406">
        <v>340000</v>
      </c>
      <c r="AQ66" s="406">
        <v>340000</v>
      </c>
      <c r="AR66" s="406">
        <v>340000</v>
      </c>
      <c r="AS66" s="406">
        <v>340000</v>
      </c>
      <c r="AT66" s="406">
        <v>340000</v>
      </c>
      <c r="AU66" s="406">
        <v>340000</v>
      </c>
      <c r="AV66" s="406">
        <v>340000</v>
      </c>
      <c r="AW66" s="406">
        <v>1</v>
      </c>
    </row>
    <row r="67" spans="2:49" ht="21.75" customHeight="1">
      <c r="B67" s="399">
        <v>63</v>
      </c>
      <c r="C67" s="400" t="s">
        <v>629</v>
      </c>
      <c r="D67" s="399">
        <v>63</v>
      </c>
      <c r="E67" s="389" t="s">
        <v>630</v>
      </c>
      <c r="F67" s="389">
        <f t="shared" si="1"/>
        <v>1210015</v>
      </c>
      <c r="G67" s="389" t="s">
        <v>631</v>
      </c>
      <c r="H67" s="389" t="s">
        <v>631</v>
      </c>
      <c r="I67" s="401" t="str">
        <f t="shared" si="0"/>
        <v>OK</v>
      </c>
      <c r="J67" s="401" t="str">
        <f t="shared" si="2"/>
        <v>OK</v>
      </c>
      <c r="K67" s="397"/>
      <c r="L67" s="408">
        <v>1060118</v>
      </c>
      <c r="M67" s="403" t="s">
        <v>1346</v>
      </c>
      <c r="N67" s="404" t="s">
        <v>1689</v>
      </c>
      <c r="O67" s="405" t="s">
        <v>1281</v>
      </c>
      <c r="P67" s="405" t="s">
        <v>1347</v>
      </c>
      <c r="Q67" s="392" t="s">
        <v>1120</v>
      </c>
      <c r="R67" s="404" t="s">
        <v>1689</v>
      </c>
      <c r="S67" s="405" t="s">
        <v>1281</v>
      </c>
      <c r="T67" s="405" t="s">
        <v>1347</v>
      </c>
      <c r="U67" s="406">
        <v>4160000</v>
      </c>
      <c r="V67" s="407">
        <v>45838</v>
      </c>
      <c r="W67" s="406">
        <v>10</v>
      </c>
      <c r="X67" s="406">
        <v>63</v>
      </c>
      <c r="Y67" s="406">
        <v>12</v>
      </c>
      <c r="Z67" s="406">
        <v>13</v>
      </c>
      <c r="AA67" s="406">
        <v>13</v>
      </c>
      <c r="AB67" s="406">
        <v>14</v>
      </c>
      <c r="AC67" s="406">
        <v>14</v>
      </c>
      <c r="AD67" s="406">
        <v>14</v>
      </c>
      <c r="AE67" s="406">
        <v>13</v>
      </c>
      <c r="AF67" s="406">
        <v>12</v>
      </c>
      <c r="AG67" s="406">
        <v>12</v>
      </c>
      <c r="AH67" s="406">
        <v>12</v>
      </c>
      <c r="AI67" s="406">
        <v>12</v>
      </c>
      <c r="AJ67" s="406">
        <v>12</v>
      </c>
      <c r="AK67" s="406">
        <v>420000</v>
      </c>
      <c r="AL67" s="406">
        <v>455000</v>
      </c>
      <c r="AM67" s="406">
        <v>455000</v>
      </c>
      <c r="AN67" s="406">
        <v>490000</v>
      </c>
      <c r="AO67" s="406">
        <v>490000</v>
      </c>
      <c r="AP67" s="406">
        <v>490000</v>
      </c>
      <c r="AQ67" s="406">
        <v>455000</v>
      </c>
      <c r="AR67" s="406">
        <v>420000</v>
      </c>
      <c r="AS67" s="406">
        <v>420000</v>
      </c>
      <c r="AT67" s="406">
        <v>420000</v>
      </c>
      <c r="AU67" s="406">
        <v>420000</v>
      </c>
      <c r="AV67" s="406">
        <v>420000</v>
      </c>
      <c r="AW67" s="406">
        <v>1</v>
      </c>
    </row>
    <row r="68" spans="2:49" ht="21.75" customHeight="1">
      <c r="B68" s="399">
        <v>64</v>
      </c>
      <c r="C68" s="400" t="s">
        <v>632</v>
      </c>
      <c r="D68" s="399">
        <v>64</v>
      </c>
      <c r="E68" s="389" t="s">
        <v>633</v>
      </c>
      <c r="F68" s="389">
        <f t="shared" si="1"/>
        <v>1210016</v>
      </c>
      <c r="G68" s="389" t="s">
        <v>634</v>
      </c>
      <c r="H68" s="389" t="s">
        <v>634</v>
      </c>
      <c r="I68" s="401" t="str">
        <f t="shared" si="0"/>
        <v>OK</v>
      </c>
      <c r="J68" s="401" t="str">
        <f t="shared" si="2"/>
        <v>OK</v>
      </c>
      <c r="K68" s="397"/>
      <c r="L68" s="408">
        <v>1060185</v>
      </c>
      <c r="M68" s="403" t="s">
        <v>1348</v>
      </c>
      <c r="N68" s="404" t="s">
        <v>1831</v>
      </c>
      <c r="O68" s="405" t="s">
        <v>1199</v>
      </c>
      <c r="P68" s="405" t="s">
        <v>1349</v>
      </c>
      <c r="Q68" s="392" t="s">
        <v>1120</v>
      </c>
      <c r="R68" s="404" t="s">
        <v>1831</v>
      </c>
      <c r="S68" s="405" t="s">
        <v>1199</v>
      </c>
      <c r="T68" s="405" t="s">
        <v>1349</v>
      </c>
      <c r="U68" s="406">
        <v>7360000</v>
      </c>
      <c r="V68" s="407">
        <v>45838</v>
      </c>
      <c r="W68" s="406">
        <v>10</v>
      </c>
      <c r="X68" s="406">
        <v>64</v>
      </c>
      <c r="Y68" s="406">
        <v>23</v>
      </c>
      <c r="Z68" s="406">
        <v>23</v>
      </c>
      <c r="AA68" s="406">
        <v>23</v>
      </c>
      <c r="AB68" s="406">
        <v>23</v>
      </c>
      <c r="AC68" s="406">
        <v>23</v>
      </c>
      <c r="AD68" s="406">
        <v>24</v>
      </c>
      <c r="AE68" s="406">
        <v>24</v>
      </c>
      <c r="AF68" s="406">
        <v>24</v>
      </c>
      <c r="AG68" s="406">
        <v>23</v>
      </c>
      <c r="AH68" s="406">
        <v>23</v>
      </c>
      <c r="AI68" s="406">
        <v>23</v>
      </c>
      <c r="AJ68" s="406">
        <v>23</v>
      </c>
      <c r="AK68" s="406">
        <v>920000</v>
      </c>
      <c r="AL68" s="406">
        <v>920000</v>
      </c>
      <c r="AM68" s="406">
        <v>920000</v>
      </c>
      <c r="AN68" s="406">
        <v>920000</v>
      </c>
      <c r="AO68" s="406">
        <v>920000</v>
      </c>
      <c r="AP68" s="406">
        <v>960000</v>
      </c>
      <c r="AQ68" s="406">
        <v>960000</v>
      </c>
      <c r="AR68" s="406">
        <v>960000</v>
      </c>
      <c r="AS68" s="406">
        <v>920000</v>
      </c>
      <c r="AT68" s="406">
        <v>920000</v>
      </c>
      <c r="AU68" s="406">
        <v>920000</v>
      </c>
      <c r="AV68" s="406">
        <v>920000</v>
      </c>
      <c r="AW68" s="406">
        <v>1</v>
      </c>
    </row>
    <row r="69" spans="2:49" ht="21.75" customHeight="1">
      <c r="B69" s="399">
        <v>65</v>
      </c>
      <c r="C69" s="400" t="s">
        <v>315</v>
      </c>
      <c r="D69" s="399">
        <v>65</v>
      </c>
      <c r="E69" s="389" t="s">
        <v>635</v>
      </c>
      <c r="F69" s="389">
        <f t="shared" si="1"/>
        <v>1210017</v>
      </c>
      <c r="G69" s="389" t="s">
        <v>636</v>
      </c>
      <c r="H69" s="389" t="s">
        <v>636</v>
      </c>
      <c r="I69" s="401" t="str">
        <f t="shared" ref="I69:I112" si="3">IF(COUNTIF($G$5:$G$336,G69)=1,"OK","重複あり！")</f>
        <v>OK</v>
      </c>
      <c r="J69" s="401" t="str">
        <f t="shared" si="2"/>
        <v>OK</v>
      </c>
      <c r="K69" s="397"/>
      <c r="L69" s="408">
        <v>1059151</v>
      </c>
      <c r="M69" s="403" t="s">
        <v>1350</v>
      </c>
      <c r="N69" s="404" t="s">
        <v>1351</v>
      </c>
      <c r="O69" s="405" t="s">
        <v>1199</v>
      </c>
      <c r="P69" s="405" t="s">
        <v>1352</v>
      </c>
      <c r="Q69" s="392" t="s">
        <v>1120</v>
      </c>
      <c r="R69" s="404" t="s">
        <v>1351</v>
      </c>
      <c r="S69" s="405" t="s">
        <v>1199</v>
      </c>
      <c r="T69" s="405" t="s">
        <v>1352</v>
      </c>
      <c r="U69" s="406">
        <v>0</v>
      </c>
      <c r="V69" s="407"/>
      <c r="W69" s="406">
        <v>10</v>
      </c>
      <c r="X69" s="406">
        <v>65</v>
      </c>
      <c r="Y69" s="406">
        <v>13</v>
      </c>
      <c r="Z69" s="406">
        <v>14</v>
      </c>
      <c r="AA69" s="406">
        <v>14</v>
      </c>
      <c r="AB69" s="406">
        <v>14</v>
      </c>
      <c r="AC69" s="406">
        <v>14</v>
      </c>
      <c r="AD69" s="406">
        <v>14</v>
      </c>
      <c r="AE69" s="406">
        <v>15</v>
      </c>
      <c r="AF69" s="406">
        <v>15</v>
      </c>
      <c r="AG69" s="406">
        <v>15</v>
      </c>
      <c r="AH69" s="406">
        <v>15</v>
      </c>
      <c r="AI69" s="406">
        <v>15</v>
      </c>
      <c r="AJ69" s="406">
        <v>15</v>
      </c>
      <c r="AK69" s="406">
        <v>454000</v>
      </c>
      <c r="AL69" s="406">
        <v>494000</v>
      </c>
      <c r="AM69" s="406">
        <v>494000</v>
      </c>
      <c r="AN69" s="406">
        <v>494000</v>
      </c>
      <c r="AO69" s="406">
        <v>494000</v>
      </c>
      <c r="AP69" s="406">
        <v>494000</v>
      </c>
      <c r="AQ69" s="406">
        <v>534000</v>
      </c>
      <c r="AR69" s="406">
        <v>534000</v>
      </c>
      <c r="AS69" s="406">
        <v>534000</v>
      </c>
      <c r="AT69" s="406">
        <v>534000</v>
      </c>
      <c r="AU69" s="406">
        <v>534000</v>
      </c>
      <c r="AV69" s="406">
        <v>534000</v>
      </c>
      <c r="AW69" s="406">
        <v>1</v>
      </c>
    </row>
    <row r="70" spans="2:49" ht="21.75" customHeight="1">
      <c r="B70" s="399">
        <v>66</v>
      </c>
      <c r="C70" s="400" t="s">
        <v>2028</v>
      </c>
      <c r="D70" s="399">
        <v>66</v>
      </c>
      <c r="E70" s="389" t="s">
        <v>637</v>
      </c>
      <c r="F70" s="389">
        <f t="shared" ref="F70:F133" si="4">VALUE(E70)</f>
        <v>1210018</v>
      </c>
      <c r="G70" s="389" t="s">
        <v>638</v>
      </c>
      <c r="H70" s="389" t="s">
        <v>638</v>
      </c>
      <c r="I70" s="401" t="str">
        <f t="shared" si="3"/>
        <v>OK</v>
      </c>
      <c r="J70" s="401" t="str">
        <f t="shared" ref="J70:J133" si="5">IF(EXACT(G70,H70),"OK","変更あり！")</f>
        <v>OK</v>
      </c>
      <c r="K70" s="397"/>
      <c r="L70" s="408">
        <v>1059288</v>
      </c>
      <c r="M70" s="403" t="s">
        <v>2021</v>
      </c>
      <c r="N70" s="404" t="s">
        <v>1832</v>
      </c>
      <c r="O70" s="405" t="s">
        <v>1281</v>
      </c>
      <c r="P70" s="405" t="s">
        <v>2029</v>
      </c>
      <c r="Q70" s="392" t="s">
        <v>1120</v>
      </c>
      <c r="R70" s="404" t="s">
        <v>1832</v>
      </c>
      <c r="S70" s="405" t="s">
        <v>1281</v>
      </c>
      <c r="T70" s="405" t="s">
        <v>2029</v>
      </c>
      <c r="U70" s="406">
        <v>1680000</v>
      </c>
      <c r="V70" s="407">
        <v>45838</v>
      </c>
      <c r="W70" s="406">
        <v>10</v>
      </c>
      <c r="X70" s="406">
        <v>66</v>
      </c>
      <c r="Y70" s="406">
        <v>6</v>
      </c>
      <c r="Z70" s="406">
        <v>6</v>
      </c>
      <c r="AA70" s="406">
        <v>6</v>
      </c>
      <c r="AB70" s="406">
        <v>7</v>
      </c>
      <c r="AC70" s="406">
        <v>8</v>
      </c>
      <c r="AD70" s="406">
        <v>8</v>
      </c>
      <c r="AE70" s="406">
        <v>8</v>
      </c>
      <c r="AF70" s="406">
        <v>8</v>
      </c>
      <c r="AG70" s="406">
        <v>8</v>
      </c>
      <c r="AH70" s="406">
        <v>8</v>
      </c>
      <c r="AI70" s="406">
        <v>8</v>
      </c>
      <c r="AJ70" s="406">
        <v>8</v>
      </c>
      <c r="AK70" s="406">
        <v>207000</v>
      </c>
      <c r="AL70" s="406">
        <v>207000</v>
      </c>
      <c r="AM70" s="406">
        <v>207000</v>
      </c>
      <c r="AN70" s="406">
        <v>241500</v>
      </c>
      <c r="AO70" s="406">
        <v>276000</v>
      </c>
      <c r="AP70" s="406">
        <v>276000</v>
      </c>
      <c r="AQ70" s="406">
        <v>276000</v>
      </c>
      <c r="AR70" s="406">
        <v>276000</v>
      </c>
      <c r="AS70" s="406">
        <v>276000</v>
      </c>
      <c r="AT70" s="406">
        <v>276000</v>
      </c>
      <c r="AU70" s="406">
        <v>276000</v>
      </c>
      <c r="AV70" s="406">
        <v>276000</v>
      </c>
      <c r="AW70" s="406">
        <v>1</v>
      </c>
    </row>
    <row r="71" spans="2:49" ht="21.75" customHeight="1">
      <c r="B71" s="399">
        <v>67</v>
      </c>
      <c r="C71" s="400" t="s">
        <v>2030</v>
      </c>
      <c r="D71" s="399">
        <v>67</v>
      </c>
      <c r="E71" s="389" t="s">
        <v>639</v>
      </c>
      <c r="F71" s="389">
        <f t="shared" si="4"/>
        <v>1210019</v>
      </c>
      <c r="G71" s="389" t="s">
        <v>640</v>
      </c>
      <c r="H71" s="389" t="s">
        <v>640</v>
      </c>
      <c r="I71" s="401" t="str">
        <f t="shared" si="3"/>
        <v>OK</v>
      </c>
      <c r="J71" s="401" t="str">
        <f t="shared" si="5"/>
        <v>OK</v>
      </c>
      <c r="K71" s="397"/>
      <c r="L71" s="408">
        <v>1053771</v>
      </c>
      <c r="M71" s="403" t="s">
        <v>1353</v>
      </c>
      <c r="N71" s="404" t="s">
        <v>1354</v>
      </c>
      <c r="O71" s="405" t="s">
        <v>1281</v>
      </c>
      <c r="P71" s="405" t="s">
        <v>1355</v>
      </c>
      <c r="Q71" s="392" t="s">
        <v>1120</v>
      </c>
      <c r="R71" s="404" t="s">
        <v>1354</v>
      </c>
      <c r="S71" s="405" t="s">
        <v>1281</v>
      </c>
      <c r="T71" s="405" t="s">
        <v>1355</v>
      </c>
      <c r="U71" s="406">
        <v>2160000</v>
      </c>
      <c r="V71" s="407">
        <v>45838</v>
      </c>
      <c r="W71" s="406">
        <v>10</v>
      </c>
      <c r="X71" s="406">
        <v>67</v>
      </c>
      <c r="Y71" s="406">
        <v>9</v>
      </c>
      <c r="Z71" s="406">
        <v>9</v>
      </c>
      <c r="AA71" s="406">
        <v>9</v>
      </c>
      <c r="AB71" s="406">
        <v>9</v>
      </c>
      <c r="AC71" s="406">
        <v>9</v>
      </c>
      <c r="AD71" s="406">
        <v>9</v>
      </c>
      <c r="AE71" s="406">
        <v>9</v>
      </c>
      <c r="AF71" s="406">
        <v>9</v>
      </c>
      <c r="AG71" s="406">
        <v>9</v>
      </c>
      <c r="AH71" s="406">
        <v>9</v>
      </c>
      <c r="AI71" s="406">
        <v>9</v>
      </c>
      <c r="AJ71" s="406">
        <v>9</v>
      </c>
      <c r="AK71" s="406">
        <v>360000</v>
      </c>
      <c r="AL71" s="406">
        <v>360000</v>
      </c>
      <c r="AM71" s="406">
        <v>360000</v>
      </c>
      <c r="AN71" s="406">
        <v>360000</v>
      </c>
      <c r="AO71" s="406">
        <v>360000</v>
      </c>
      <c r="AP71" s="406">
        <v>360000</v>
      </c>
      <c r="AQ71" s="406">
        <v>360000</v>
      </c>
      <c r="AR71" s="406">
        <v>360000</v>
      </c>
      <c r="AS71" s="406">
        <v>360000</v>
      </c>
      <c r="AT71" s="406">
        <v>360000</v>
      </c>
      <c r="AU71" s="406">
        <v>360000</v>
      </c>
      <c r="AV71" s="406">
        <v>360000</v>
      </c>
      <c r="AW71" s="406">
        <v>1</v>
      </c>
    </row>
    <row r="72" spans="2:49" ht="21.75" customHeight="1">
      <c r="B72" s="399">
        <v>68</v>
      </c>
      <c r="C72" s="400" t="s">
        <v>2031</v>
      </c>
      <c r="D72" s="399">
        <v>68</v>
      </c>
      <c r="E72" s="389" t="s">
        <v>641</v>
      </c>
      <c r="F72" s="389">
        <f t="shared" si="4"/>
        <v>1210020</v>
      </c>
      <c r="G72" s="389" t="s">
        <v>642</v>
      </c>
      <c r="H72" s="389" t="s">
        <v>642</v>
      </c>
      <c r="I72" s="401" t="str">
        <f t="shared" si="3"/>
        <v>OK</v>
      </c>
      <c r="J72" s="401" t="str">
        <f t="shared" si="5"/>
        <v>OK</v>
      </c>
      <c r="K72" s="397"/>
      <c r="L72" s="408">
        <v>1060131</v>
      </c>
      <c r="M72" s="403" t="s">
        <v>1356</v>
      </c>
      <c r="N72" s="404" t="s">
        <v>1357</v>
      </c>
      <c r="O72" s="405" t="s">
        <v>1199</v>
      </c>
      <c r="P72" s="405" t="s">
        <v>1724</v>
      </c>
      <c r="Q72" s="392" t="s">
        <v>1120</v>
      </c>
      <c r="R72" s="404" t="s">
        <v>1357</v>
      </c>
      <c r="S72" s="405" t="s">
        <v>1199</v>
      </c>
      <c r="T72" s="405" t="s">
        <v>1724</v>
      </c>
      <c r="U72" s="406">
        <v>2880000</v>
      </c>
      <c r="V72" s="407">
        <v>45838</v>
      </c>
      <c r="W72" s="406">
        <v>10</v>
      </c>
      <c r="X72" s="406">
        <v>68</v>
      </c>
      <c r="Y72" s="406">
        <v>9</v>
      </c>
      <c r="Z72" s="406">
        <v>9</v>
      </c>
      <c r="AA72" s="406">
        <v>9</v>
      </c>
      <c r="AB72" s="406">
        <v>9</v>
      </c>
      <c r="AC72" s="406">
        <v>9</v>
      </c>
      <c r="AD72" s="406">
        <v>9</v>
      </c>
      <c r="AE72" s="406">
        <v>9</v>
      </c>
      <c r="AF72" s="406">
        <v>9</v>
      </c>
      <c r="AG72" s="406">
        <v>8</v>
      </c>
      <c r="AH72" s="406">
        <v>8</v>
      </c>
      <c r="AI72" s="406">
        <v>8</v>
      </c>
      <c r="AJ72" s="406">
        <v>8</v>
      </c>
      <c r="AK72" s="406">
        <v>308700</v>
      </c>
      <c r="AL72" s="406">
        <v>308700</v>
      </c>
      <c r="AM72" s="406">
        <v>308700</v>
      </c>
      <c r="AN72" s="406">
        <v>308700</v>
      </c>
      <c r="AO72" s="406">
        <v>308700</v>
      </c>
      <c r="AP72" s="406">
        <v>308700</v>
      </c>
      <c r="AQ72" s="406">
        <v>308700</v>
      </c>
      <c r="AR72" s="406">
        <v>308700</v>
      </c>
      <c r="AS72" s="406">
        <v>274400</v>
      </c>
      <c r="AT72" s="406">
        <v>274400</v>
      </c>
      <c r="AU72" s="406">
        <v>274400</v>
      </c>
      <c r="AV72" s="406">
        <v>274400</v>
      </c>
      <c r="AW72" s="406">
        <v>1</v>
      </c>
    </row>
    <row r="73" spans="2:49" ht="21.75" customHeight="1">
      <c r="B73" s="399">
        <v>69</v>
      </c>
      <c r="C73" s="400" t="s">
        <v>2032</v>
      </c>
      <c r="D73" s="399">
        <v>69</v>
      </c>
      <c r="E73" s="389" t="s">
        <v>643</v>
      </c>
      <c r="F73" s="389">
        <f t="shared" si="4"/>
        <v>1210021</v>
      </c>
      <c r="G73" s="389" t="s">
        <v>644</v>
      </c>
      <c r="H73" s="389" t="s">
        <v>644</v>
      </c>
      <c r="I73" s="401" t="str">
        <f t="shared" si="3"/>
        <v>OK</v>
      </c>
      <c r="J73" s="401" t="str">
        <f t="shared" si="5"/>
        <v>OK</v>
      </c>
      <c r="K73" s="397"/>
      <c r="L73" s="408">
        <v>1058141</v>
      </c>
      <c r="M73" s="403" t="s">
        <v>1725</v>
      </c>
      <c r="N73" s="404" t="s">
        <v>1358</v>
      </c>
      <c r="O73" s="405" t="s">
        <v>1359</v>
      </c>
      <c r="P73" s="405" t="s">
        <v>1360</v>
      </c>
      <c r="Q73" s="392" t="s">
        <v>1120</v>
      </c>
      <c r="R73" s="404" t="s">
        <v>1358</v>
      </c>
      <c r="S73" s="405" t="s">
        <v>1359</v>
      </c>
      <c r="T73" s="405" t="s">
        <v>1360</v>
      </c>
      <c r="U73" s="406">
        <v>4480000</v>
      </c>
      <c r="V73" s="407">
        <v>45838</v>
      </c>
      <c r="W73" s="406">
        <v>10</v>
      </c>
      <c r="X73" s="406">
        <v>69</v>
      </c>
      <c r="Y73" s="406">
        <v>14</v>
      </c>
      <c r="Z73" s="406">
        <v>14</v>
      </c>
      <c r="AA73" s="406">
        <v>14</v>
      </c>
      <c r="AB73" s="406">
        <v>15</v>
      </c>
      <c r="AC73" s="406">
        <v>15</v>
      </c>
      <c r="AD73" s="406">
        <v>16</v>
      </c>
      <c r="AE73" s="406">
        <v>16</v>
      </c>
      <c r="AF73" s="406">
        <v>15</v>
      </c>
      <c r="AG73" s="406">
        <v>15</v>
      </c>
      <c r="AH73" s="406">
        <v>15</v>
      </c>
      <c r="AI73" s="406">
        <v>15</v>
      </c>
      <c r="AJ73" s="406">
        <v>15</v>
      </c>
      <c r="AK73" s="406">
        <v>476000</v>
      </c>
      <c r="AL73" s="406">
        <v>476000</v>
      </c>
      <c r="AM73" s="406">
        <v>476000</v>
      </c>
      <c r="AN73" s="406">
        <v>510000</v>
      </c>
      <c r="AO73" s="406">
        <v>510000</v>
      </c>
      <c r="AP73" s="406">
        <v>544000</v>
      </c>
      <c r="AQ73" s="406">
        <v>544000</v>
      </c>
      <c r="AR73" s="406">
        <v>510000</v>
      </c>
      <c r="AS73" s="406">
        <v>510000</v>
      </c>
      <c r="AT73" s="406">
        <v>510000</v>
      </c>
      <c r="AU73" s="406">
        <v>510000</v>
      </c>
      <c r="AV73" s="406">
        <v>510000</v>
      </c>
      <c r="AW73" s="406">
        <v>1</v>
      </c>
    </row>
    <row r="74" spans="2:49" ht="21.75" customHeight="1">
      <c r="B74" s="399">
        <v>70</v>
      </c>
      <c r="C74" s="400" t="s">
        <v>2033</v>
      </c>
      <c r="D74" s="399">
        <v>70</v>
      </c>
      <c r="E74" s="389" t="s">
        <v>645</v>
      </c>
      <c r="F74" s="389">
        <f t="shared" si="4"/>
        <v>1210022</v>
      </c>
      <c r="G74" s="389" t="s">
        <v>646</v>
      </c>
      <c r="H74" s="389" t="s">
        <v>646</v>
      </c>
      <c r="I74" s="401" t="str">
        <f t="shared" si="3"/>
        <v>OK</v>
      </c>
      <c r="J74" s="401" t="str">
        <f t="shared" si="5"/>
        <v>OK</v>
      </c>
      <c r="K74" s="397"/>
      <c r="L74" s="408">
        <v>1060099</v>
      </c>
      <c r="M74" s="403" t="s">
        <v>1361</v>
      </c>
      <c r="N74" s="404" t="s">
        <v>1726</v>
      </c>
      <c r="O74" s="405" t="s">
        <v>1281</v>
      </c>
      <c r="P74" s="405" t="s">
        <v>1727</v>
      </c>
      <c r="Q74" s="392" t="s">
        <v>1120</v>
      </c>
      <c r="R74" s="404" t="s">
        <v>1726</v>
      </c>
      <c r="S74" s="405" t="s">
        <v>1281</v>
      </c>
      <c r="T74" s="405" t="s">
        <v>1727</v>
      </c>
      <c r="U74" s="406">
        <v>520000</v>
      </c>
      <c r="V74" s="407">
        <v>45838</v>
      </c>
      <c r="W74" s="406">
        <v>10</v>
      </c>
      <c r="X74" s="406">
        <v>70</v>
      </c>
      <c r="Y74" s="406">
        <v>13</v>
      </c>
      <c r="Z74" s="406">
        <v>13</v>
      </c>
      <c r="AA74" s="406">
        <v>13</v>
      </c>
      <c r="AB74" s="406">
        <v>13</v>
      </c>
      <c r="AC74" s="406">
        <v>13</v>
      </c>
      <c r="AD74" s="406">
        <v>13</v>
      </c>
      <c r="AE74" s="406">
        <v>13</v>
      </c>
      <c r="AF74" s="406">
        <v>13</v>
      </c>
      <c r="AG74" s="406">
        <v>13</v>
      </c>
      <c r="AH74" s="406">
        <v>13</v>
      </c>
      <c r="AI74" s="406">
        <v>13</v>
      </c>
      <c r="AJ74" s="406">
        <v>13</v>
      </c>
      <c r="AK74" s="406">
        <v>442000</v>
      </c>
      <c r="AL74" s="406">
        <v>442000</v>
      </c>
      <c r="AM74" s="406">
        <v>442000</v>
      </c>
      <c r="AN74" s="406">
        <v>442000</v>
      </c>
      <c r="AO74" s="406">
        <v>442000</v>
      </c>
      <c r="AP74" s="406">
        <v>442000</v>
      </c>
      <c r="AQ74" s="406">
        <v>442000</v>
      </c>
      <c r="AR74" s="406">
        <v>442000</v>
      </c>
      <c r="AS74" s="406">
        <v>442000</v>
      </c>
      <c r="AT74" s="406">
        <v>442000</v>
      </c>
      <c r="AU74" s="406">
        <v>442000</v>
      </c>
      <c r="AV74" s="406">
        <v>442000</v>
      </c>
      <c r="AW74" s="406">
        <v>1</v>
      </c>
    </row>
    <row r="75" spans="2:49" ht="21.75" customHeight="1">
      <c r="B75" s="399">
        <v>71</v>
      </c>
      <c r="C75" s="400" t="s">
        <v>2034</v>
      </c>
      <c r="D75" s="399">
        <v>71</v>
      </c>
      <c r="E75" s="389" t="s">
        <v>647</v>
      </c>
      <c r="F75" s="389">
        <f t="shared" si="4"/>
        <v>1210031</v>
      </c>
      <c r="G75" s="389" t="s">
        <v>648</v>
      </c>
      <c r="H75" s="389" t="s">
        <v>648</v>
      </c>
      <c r="I75" s="401" t="str">
        <f t="shared" si="3"/>
        <v>OK</v>
      </c>
      <c r="J75" s="401" t="str">
        <f t="shared" si="5"/>
        <v>OK</v>
      </c>
      <c r="K75" s="397"/>
      <c r="L75" s="408">
        <v>1060115</v>
      </c>
      <c r="M75" s="403" t="s">
        <v>1242</v>
      </c>
      <c r="N75" s="404" t="s">
        <v>1243</v>
      </c>
      <c r="O75" s="405" t="s">
        <v>1199</v>
      </c>
      <c r="P75" s="405" t="s">
        <v>1244</v>
      </c>
      <c r="Q75" s="392" t="s">
        <v>1120</v>
      </c>
      <c r="R75" s="404" t="s">
        <v>1243</v>
      </c>
      <c r="S75" s="405" t="s">
        <v>1199</v>
      </c>
      <c r="T75" s="405" t="s">
        <v>1244</v>
      </c>
      <c r="U75" s="406">
        <v>8000000</v>
      </c>
      <c r="V75" s="407">
        <v>45838</v>
      </c>
      <c r="W75" s="406">
        <v>10</v>
      </c>
      <c r="X75" s="406">
        <v>71</v>
      </c>
      <c r="Y75" s="406">
        <v>20</v>
      </c>
      <c r="Z75" s="406">
        <v>19</v>
      </c>
      <c r="AA75" s="406">
        <v>19</v>
      </c>
      <c r="AB75" s="406">
        <v>19</v>
      </c>
      <c r="AC75" s="406">
        <v>19</v>
      </c>
      <c r="AD75" s="406">
        <v>19</v>
      </c>
      <c r="AE75" s="406">
        <v>19</v>
      </c>
      <c r="AF75" s="406">
        <v>19</v>
      </c>
      <c r="AG75" s="406">
        <v>19</v>
      </c>
      <c r="AH75" s="406">
        <v>19</v>
      </c>
      <c r="AI75" s="406">
        <v>19</v>
      </c>
      <c r="AJ75" s="406">
        <v>19</v>
      </c>
      <c r="AK75" s="406">
        <v>680000</v>
      </c>
      <c r="AL75" s="406">
        <v>646000</v>
      </c>
      <c r="AM75" s="406">
        <v>646000</v>
      </c>
      <c r="AN75" s="406">
        <v>646000</v>
      </c>
      <c r="AO75" s="406">
        <v>646000</v>
      </c>
      <c r="AP75" s="406">
        <v>646000</v>
      </c>
      <c r="AQ75" s="406">
        <v>646000</v>
      </c>
      <c r="AR75" s="406">
        <v>646000</v>
      </c>
      <c r="AS75" s="406">
        <v>646000</v>
      </c>
      <c r="AT75" s="406">
        <v>646000</v>
      </c>
      <c r="AU75" s="406">
        <v>646000</v>
      </c>
      <c r="AV75" s="406">
        <v>646000</v>
      </c>
      <c r="AW75" s="406">
        <v>1</v>
      </c>
    </row>
    <row r="76" spans="2:49" ht="21.75" customHeight="1">
      <c r="B76" s="399">
        <v>72</v>
      </c>
      <c r="C76" s="400" t="s">
        <v>2035</v>
      </c>
      <c r="D76" s="399">
        <v>72</v>
      </c>
      <c r="E76" s="389" t="s">
        <v>649</v>
      </c>
      <c r="F76" s="389">
        <f t="shared" si="4"/>
        <v>1210035</v>
      </c>
      <c r="G76" s="389" t="s">
        <v>650</v>
      </c>
      <c r="H76" s="389" t="s">
        <v>650</v>
      </c>
      <c r="I76" s="401" t="str">
        <f t="shared" si="3"/>
        <v>OK</v>
      </c>
      <c r="J76" s="401" t="str">
        <f t="shared" si="5"/>
        <v>OK</v>
      </c>
      <c r="K76" s="397"/>
      <c r="L76" s="408">
        <v>1060102</v>
      </c>
      <c r="M76" s="403" t="s">
        <v>1362</v>
      </c>
      <c r="N76" s="404" t="s">
        <v>1363</v>
      </c>
      <c r="O76" s="405" t="s">
        <v>1281</v>
      </c>
      <c r="P76" s="405" t="s">
        <v>1364</v>
      </c>
      <c r="Q76" s="392" t="s">
        <v>1120</v>
      </c>
      <c r="R76" s="404" t="s">
        <v>1363</v>
      </c>
      <c r="S76" s="405" t="s">
        <v>1281</v>
      </c>
      <c r="T76" s="405" t="s">
        <v>1364</v>
      </c>
      <c r="U76" s="406">
        <v>4840000</v>
      </c>
      <c r="V76" s="407">
        <v>45838</v>
      </c>
      <c r="W76" s="406">
        <v>10</v>
      </c>
      <c r="X76" s="406">
        <v>72</v>
      </c>
      <c r="Y76" s="406">
        <v>11</v>
      </c>
      <c r="Z76" s="406">
        <v>11</v>
      </c>
      <c r="AA76" s="406">
        <v>11</v>
      </c>
      <c r="AB76" s="406">
        <v>11</v>
      </c>
      <c r="AC76" s="406">
        <v>11</v>
      </c>
      <c r="AD76" s="406">
        <v>10</v>
      </c>
      <c r="AE76" s="406">
        <v>10</v>
      </c>
      <c r="AF76" s="406">
        <v>10</v>
      </c>
      <c r="AG76" s="406">
        <v>10</v>
      </c>
      <c r="AH76" s="406">
        <v>10</v>
      </c>
      <c r="AI76" s="406">
        <v>10</v>
      </c>
      <c r="AJ76" s="406">
        <v>10</v>
      </c>
      <c r="AK76" s="406">
        <v>373494</v>
      </c>
      <c r="AL76" s="406">
        <v>373494</v>
      </c>
      <c r="AM76" s="406">
        <v>373494</v>
      </c>
      <c r="AN76" s="406">
        <v>373494</v>
      </c>
      <c r="AO76" s="406">
        <v>373494</v>
      </c>
      <c r="AP76" s="406">
        <v>339540</v>
      </c>
      <c r="AQ76" s="406">
        <v>339540</v>
      </c>
      <c r="AR76" s="406">
        <v>339540</v>
      </c>
      <c r="AS76" s="406">
        <v>339540</v>
      </c>
      <c r="AT76" s="406">
        <v>339540</v>
      </c>
      <c r="AU76" s="406">
        <v>339540</v>
      </c>
      <c r="AV76" s="406">
        <v>339540</v>
      </c>
      <c r="AW76" s="406">
        <v>1</v>
      </c>
    </row>
    <row r="77" spans="2:49" ht="21.75" customHeight="1">
      <c r="B77" s="399">
        <v>73</v>
      </c>
      <c r="C77" s="400" t="s">
        <v>2036</v>
      </c>
      <c r="D77" s="399">
        <v>73</v>
      </c>
      <c r="E77" s="389" t="s">
        <v>651</v>
      </c>
      <c r="F77" s="389">
        <f t="shared" si="4"/>
        <v>1210109</v>
      </c>
      <c r="G77" s="389" t="s">
        <v>652</v>
      </c>
      <c r="H77" s="389" t="s">
        <v>652</v>
      </c>
      <c r="I77" s="401" t="str">
        <f t="shared" si="3"/>
        <v>OK</v>
      </c>
      <c r="J77" s="401" t="str">
        <f t="shared" si="5"/>
        <v>OK</v>
      </c>
      <c r="K77" s="397"/>
      <c r="L77" s="408">
        <v>1061838</v>
      </c>
      <c r="M77" s="403" t="s">
        <v>1365</v>
      </c>
      <c r="N77" s="404" t="s">
        <v>1366</v>
      </c>
      <c r="O77" s="405" t="s">
        <v>1281</v>
      </c>
      <c r="P77" s="405" t="s">
        <v>1367</v>
      </c>
      <c r="Q77" s="392" t="s">
        <v>1120</v>
      </c>
      <c r="R77" s="404" t="s">
        <v>1366</v>
      </c>
      <c r="S77" s="405" t="s">
        <v>1281</v>
      </c>
      <c r="T77" s="405" t="s">
        <v>1367</v>
      </c>
      <c r="U77" s="406">
        <v>3520000</v>
      </c>
      <c r="V77" s="407">
        <v>45838</v>
      </c>
      <c r="W77" s="406">
        <v>10</v>
      </c>
      <c r="X77" s="406">
        <v>73</v>
      </c>
      <c r="Y77" s="406">
        <v>11</v>
      </c>
      <c r="Z77" s="406">
        <v>11</v>
      </c>
      <c r="AA77" s="406">
        <v>11</v>
      </c>
      <c r="AB77" s="406">
        <v>12</v>
      </c>
      <c r="AC77" s="406">
        <v>12</v>
      </c>
      <c r="AD77" s="406">
        <v>12</v>
      </c>
      <c r="AE77" s="406">
        <v>12</v>
      </c>
      <c r="AF77" s="406">
        <v>12</v>
      </c>
      <c r="AG77" s="406">
        <v>12</v>
      </c>
      <c r="AH77" s="406">
        <v>12</v>
      </c>
      <c r="AI77" s="406">
        <v>12</v>
      </c>
      <c r="AJ77" s="406">
        <v>12</v>
      </c>
      <c r="AK77" s="406">
        <v>440000</v>
      </c>
      <c r="AL77" s="406">
        <v>440000</v>
      </c>
      <c r="AM77" s="406">
        <v>440000</v>
      </c>
      <c r="AN77" s="406">
        <v>480000</v>
      </c>
      <c r="AO77" s="406">
        <v>480000</v>
      </c>
      <c r="AP77" s="406">
        <v>480000</v>
      </c>
      <c r="AQ77" s="406">
        <v>480000</v>
      </c>
      <c r="AR77" s="406">
        <v>480000</v>
      </c>
      <c r="AS77" s="406">
        <v>480000</v>
      </c>
      <c r="AT77" s="406">
        <v>480000</v>
      </c>
      <c r="AU77" s="406">
        <v>480000</v>
      </c>
      <c r="AV77" s="406">
        <v>480000</v>
      </c>
      <c r="AW77" s="406">
        <v>1</v>
      </c>
    </row>
    <row r="78" spans="2:49" ht="21.75" customHeight="1">
      <c r="B78" s="399">
        <v>74</v>
      </c>
      <c r="C78" s="400" t="s">
        <v>2037</v>
      </c>
      <c r="D78" s="399">
        <v>74</v>
      </c>
      <c r="E78" s="389" t="s">
        <v>653</v>
      </c>
      <c r="F78" s="389">
        <f t="shared" si="4"/>
        <v>1210110</v>
      </c>
      <c r="G78" s="389" t="s">
        <v>654</v>
      </c>
      <c r="H78" s="389" t="s">
        <v>654</v>
      </c>
      <c r="I78" s="401" t="str">
        <f t="shared" si="3"/>
        <v>OK</v>
      </c>
      <c r="J78" s="401" t="str">
        <f t="shared" si="5"/>
        <v>OK</v>
      </c>
      <c r="K78" s="397"/>
      <c r="L78" s="408">
        <v>1061839</v>
      </c>
      <c r="M78" s="403" t="s">
        <v>1368</v>
      </c>
      <c r="N78" s="404" t="s">
        <v>1369</v>
      </c>
      <c r="O78" s="405" t="s">
        <v>1281</v>
      </c>
      <c r="P78" s="405" t="s">
        <v>1370</v>
      </c>
      <c r="Q78" s="392" t="s">
        <v>1120</v>
      </c>
      <c r="R78" s="404" t="s">
        <v>1369</v>
      </c>
      <c r="S78" s="405" t="s">
        <v>1281</v>
      </c>
      <c r="T78" s="405" t="s">
        <v>1370</v>
      </c>
      <c r="U78" s="406">
        <v>4480000</v>
      </c>
      <c r="V78" s="407">
        <v>45838</v>
      </c>
      <c r="W78" s="406">
        <v>10</v>
      </c>
      <c r="X78" s="406">
        <v>74</v>
      </c>
      <c r="Y78" s="406">
        <v>14</v>
      </c>
      <c r="Z78" s="406">
        <v>14</v>
      </c>
      <c r="AA78" s="406">
        <v>13</v>
      </c>
      <c r="AB78" s="406">
        <v>13</v>
      </c>
      <c r="AC78" s="406">
        <v>12</v>
      </c>
      <c r="AD78" s="406">
        <v>14</v>
      </c>
      <c r="AE78" s="406">
        <v>13</v>
      </c>
      <c r="AF78" s="406">
        <v>13</v>
      </c>
      <c r="AG78" s="406">
        <v>13</v>
      </c>
      <c r="AH78" s="406">
        <v>13</v>
      </c>
      <c r="AI78" s="406">
        <v>13</v>
      </c>
      <c r="AJ78" s="406">
        <v>13</v>
      </c>
      <c r="AK78" s="406">
        <v>476000</v>
      </c>
      <c r="AL78" s="406">
        <v>476000</v>
      </c>
      <c r="AM78" s="406">
        <v>442000</v>
      </c>
      <c r="AN78" s="406">
        <v>442000</v>
      </c>
      <c r="AO78" s="406">
        <v>408000</v>
      </c>
      <c r="AP78" s="406">
        <v>476000</v>
      </c>
      <c r="AQ78" s="406">
        <v>442000</v>
      </c>
      <c r="AR78" s="406">
        <v>442000</v>
      </c>
      <c r="AS78" s="406">
        <v>442000</v>
      </c>
      <c r="AT78" s="406">
        <v>442000</v>
      </c>
      <c r="AU78" s="406">
        <v>442000</v>
      </c>
      <c r="AV78" s="406">
        <v>442000</v>
      </c>
      <c r="AW78" s="406">
        <v>1</v>
      </c>
    </row>
    <row r="79" spans="2:49" ht="21.75" customHeight="1">
      <c r="B79" s="399">
        <v>75</v>
      </c>
      <c r="C79" s="400" t="s">
        <v>2038</v>
      </c>
      <c r="D79" s="399">
        <v>75</v>
      </c>
      <c r="E79" s="389" t="s">
        <v>655</v>
      </c>
      <c r="F79" s="389">
        <f t="shared" si="4"/>
        <v>1210111</v>
      </c>
      <c r="G79" s="389" t="s">
        <v>656</v>
      </c>
      <c r="H79" s="389" t="s">
        <v>656</v>
      </c>
      <c r="I79" s="401" t="str">
        <f t="shared" si="3"/>
        <v>OK</v>
      </c>
      <c r="J79" s="401" t="str">
        <f t="shared" si="5"/>
        <v>OK</v>
      </c>
      <c r="K79" s="397"/>
      <c r="L79" s="408">
        <v>1061821</v>
      </c>
      <c r="M79" s="403" t="s">
        <v>1728</v>
      </c>
      <c r="N79" s="404" t="s">
        <v>1371</v>
      </c>
      <c r="O79" s="405" t="s">
        <v>1281</v>
      </c>
      <c r="P79" s="405" t="s">
        <v>1372</v>
      </c>
      <c r="Q79" s="392" t="s">
        <v>1120</v>
      </c>
      <c r="R79" s="404" t="s">
        <v>1371</v>
      </c>
      <c r="S79" s="405" t="s">
        <v>1281</v>
      </c>
      <c r="T79" s="405" t="s">
        <v>1372</v>
      </c>
      <c r="U79" s="406">
        <v>2400000</v>
      </c>
      <c r="V79" s="407">
        <v>45838</v>
      </c>
      <c r="W79" s="406">
        <v>10</v>
      </c>
      <c r="X79" s="406">
        <v>75</v>
      </c>
      <c r="Y79" s="406">
        <v>10</v>
      </c>
      <c r="Z79" s="406">
        <v>9</v>
      </c>
      <c r="AA79" s="406">
        <v>9</v>
      </c>
      <c r="AB79" s="406">
        <v>10</v>
      </c>
      <c r="AC79" s="406">
        <v>10</v>
      </c>
      <c r="AD79" s="406">
        <v>11</v>
      </c>
      <c r="AE79" s="406">
        <v>11</v>
      </c>
      <c r="AF79" s="406">
        <v>11</v>
      </c>
      <c r="AG79" s="406">
        <v>11</v>
      </c>
      <c r="AH79" s="406">
        <v>11</v>
      </c>
      <c r="AI79" s="406">
        <v>11</v>
      </c>
      <c r="AJ79" s="406">
        <v>11</v>
      </c>
      <c r="AK79" s="406">
        <v>350000</v>
      </c>
      <c r="AL79" s="406">
        <v>315000</v>
      </c>
      <c r="AM79" s="406">
        <v>315000</v>
      </c>
      <c r="AN79" s="406">
        <v>350000</v>
      </c>
      <c r="AO79" s="406">
        <v>350000</v>
      </c>
      <c r="AP79" s="406">
        <v>385000</v>
      </c>
      <c r="AQ79" s="406">
        <v>385000</v>
      </c>
      <c r="AR79" s="406">
        <v>385000</v>
      </c>
      <c r="AS79" s="406">
        <v>385000</v>
      </c>
      <c r="AT79" s="406">
        <v>385000</v>
      </c>
      <c r="AU79" s="406">
        <v>385000</v>
      </c>
      <c r="AV79" s="406">
        <v>385000</v>
      </c>
      <c r="AW79" s="406">
        <v>1</v>
      </c>
    </row>
    <row r="80" spans="2:49" ht="21.75" customHeight="1">
      <c r="B80" s="399">
        <v>76</v>
      </c>
      <c r="C80" s="400" t="s">
        <v>2039</v>
      </c>
      <c r="D80" s="399">
        <v>76</v>
      </c>
      <c r="E80" s="389" t="s">
        <v>657</v>
      </c>
      <c r="F80" s="389">
        <f t="shared" si="4"/>
        <v>1210112</v>
      </c>
      <c r="G80" s="389" t="s">
        <v>658</v>
      </c>
      <c r="H80" s="389" t="s">
        <v>658</v>
      </c>
      <c r="I80" s="401" t="str">
        <f t="shared" si="3"/>
        <v>OK</v>
      </c>
      <c r="J80" s="401" t="str">
        <f t="shared" si="5"/>
        <v>OK</v>
      </c>
      <c r="K80" s="397"/>
      <c r="L80" s="408">
        <v>1061842</v>
      </c>
      <c r="M80" s="403" t="s">
        <v>1373</v>
      </c>
      <c r="N80" s="404" t="s">
        <v>1374</v>
      </c>
      <c r="O80" s="405" t="s">
        <v>1281</v>
      </c>
      <c r="P80" s="405" t="s">
        <v>1375</v>
      </c>
      <c r="Q80" s="392" t="s">
        <v>1120</v>
      </c>
      <c r="R80" s="404" t="s">
        <v>1374</v>
      </c>
      <c r="S80" s="405" t="s">
        <v>1281</v>
      </c>
      <c r="T80" s="405" t="s">
        <v>1375</v>
      </c>
      <c r="U80" s="406">
        <v>4480000</v>
      </c>
      <c r="V80" s="407">
        <v>45838</v>
      </c>
      <c r="W80" s="406">
        <v>10</v>
      </c>
      <c r="X80" s="406">
        <v>76</v>
      </c>
      <c r="Y80" s="406">
        <v>14</v>
      </c>
      <c r="Z80" s="406">
        <v>14</v>
      </c>
      <c r="AA80" s="406">
        <v>15</v>
      </c>
      <c r="AB80" s="406">
        <v>14</v>
      </c>
      <c r="AC80" s="406">
        <v>14</v>
      </c>
      <c r="AD80" s="406">
        <v>14</v>
      </c>
      <c r="AE80" s="406">
        <v>13</v>
      </c>
      <c r="AF80" s="406">
        <v>13</v>
      </c>
      <c r="AG80" s="406">
        <v>13</v>
      </c>
      <c r="AH80" s="406">
        <v>13</v>
      </c>
      <c r="AI80" s="406">
        <v>13</v>
      </c>
      <c r="AJ80" s="406">
        <v>13</v>
      </c>
      <c r="AK80" s="406">
        <v>476000</v>
      </c>
      <c r="AL80" s="406">
        <v>476000</v>
      </c>
      <c r="AM80" s="406">
        <v>510000</v>
      </c>
      <c r="AN80" s="406">
        <v>476000</v>
      </c>
      <c r="AO80" s="406">
        <v>476000</v>
      </c>
      <c r="AP80" s="406">
        <v>476000</v>
      </c>
      <c r="AQ80" s="406">
        <v>442000</v>
      </c>
      <c r="AR80" s="406">
        <v>442000</v>
      </c>
      <c r="AS80" s="406">
        <v>442000</v>
      </c>
      <c r="AT80" s="406">
        <v>442000</v>
      </c>
      <c r="AU80" s="406">
        <v>442000</v>
      </c>
      <c r="AV80" s="406">
        <v>442000</v>
      </c>
      <c r="AW80" s="406">
        <v>1</v>
      </c>
    </row>
    <row r="81" spans="2:51" ht="21.75" customHeight="1">
      <c r="B81" s="399">
        <v>77</v>
      </c>
      <c r="C81" s="400" t="s">
        <v>2040</v>
      </c>
      <c r="D81" s="399">
        <v>77</v>
      </c>
      <c r="E81" s="389" t="s">
        <v>659</v>
      </c>
      <c r="F81" s="389">
        <f t="shared" si="4"/>
        <v>1210114</v>
      </c>
      <c r="G81" s="389" t="s">
        <v>660</v>
      </c>
      <c r="H81" s="389" t="s">
        <v>660</v>
      </c>
      <c r="I81" s="401" t="str">
        <f t="shared" si="3"/>
        <v>OK</v>
      </c>
      <c r="J81" s="401" t="str">
        <f t="shared" si="5"/>
        <v>OK</v>
      </c>
      <c r="K81" s="397"/>
      <c r="L81" s="408">
        <v>1061822</v>
      </c>
      <c r="M81" s="403" t="s">
        <v>1376</v>
      </c>
      <c r="N81" s="404" t="s">
        <v>1377</v>
      </c>
      <c r="O81" s="405" t="s">
        <v>1281</v>
      </c>
      <c r="P81" s="405" t="s">
        <v>1378</v>
      </c>
      <c r="Q81" s="392" t="s">
        <v>1120</v>
      </c>
      <c r="R81" s="404" t="s">
        <v>1377</v>
      </c>
      <c r="S81" s="405" t="s">
        <v>1281</v>
      </c>
      <c r="T81" s="405" t="s">
        <v>1378</v>
      </c>
      <c r="U81" s="406">
        <v>2400000</v>
      </c>
      <c r="V81" s="407">
        <v>45838</v>
      </c>
      <c r="W81" s="406">
        <v>10</v>
      </c>
      <c r="X81" s="406">
        <v>77</v>
      </c>
      <c r="Y81" s="406">
        <v>10</v>
      </c>
      <c r="Z81" s="406">
        <v>9</v>
      </c>
      <c r="AA81" s="406">
        <v>9</v>
      </c>
      <c r="AB81" s="406">
        <v>9</v>
      </c>
      <c r="AC81" s="406">
        <v>9</v>
      </c>
      <c r="AD81" s="406">
        <v>9</v>
      </c>
      <c r="AE81" s="406">
        <v>9</v>
      </c>
      <c r="AF81" s="406">
        <v>9</v>
      </c>
      <c r="AG81" s="406">
        <v>9</v>
      </c>
      <c r="AH81" s="406">
        <v>9</v>
      </c>
      <c r="AI81" s="406">
        <v>9</v>
      </c>
      <c r="AJ81" s="406">
        <v>9</v>
      </c>
      <c r="AK81" s="406">
        <v>350000</v>
      </c>
      <c r="AL81" s="406">
        <v>315000</v>
      </c>
      <c r="AM81" s="406">
        <v>315000</v>
      </c>
      <c r="AN81" s="406">
        <v>315000</v>
      </c>
      <c r="AO81" s="406">
        <v>315000</v>
      </c>
      <c r="AP81" s="406">
        <v>315000</v>
      </c>
      <c r="AQ81" s="406">
        <v>315000</v>
      </c>
      <c r="AR81" s="406">
        <v>315000</v>
      </c>
      <c r="AS81" s="406">
        <v>315000</v>
      </c>
      <c r="AT81" s="406">
        <v>315000</v>
      </c>
      <c r="AU81" s="406">
        <v>315000</v>
      </c>
      <c r="AV81" s="406">
        <v>315000</v>
      </c>
      <c r="AW81" s="406">
        <v>2</v>
      </c>
      <c r="AY81" s="383" t="s">
        <v>2041</v>
      </c>
    </row>
    <row r="82" spans="2:51" ht="21.75" customHeight="1">
      <c r="B82" s="399">
        <v>78</v>
      </c>
      <c r="C82" s="400" t="s">
        <v>2042</v>
      </c>
      <c r="D82" s="399">
        <v>78</v>
      </c>
      <c r="E82" s="389" t="s">
        <v>661</v>
      </c>
      <c r="F82" s="389">
        <f t="shared" si="4"/>
        <v>1210115</v>
      </c>
      <c r="G82" s="389" t="s">
        <v>662</v>
      </c>
      <c r="H82" s="389" t="s">
        <v>662</v>
      </c>
      <c r="I82" s="401" t="str">
        <f t="shared" si="3"/>
        <v>OK</v>
      </c>
      <c r="J82" s="401" t="str">
        <f t="shared" si="5"/>
        <v>OK</v>
      </c>
      <c r="K82" s="397"/>
      <c r="L82" s="408">
        <v>1061094</v>
      </c>
      <c r="M82" s="403" t="s">
        <v>1379</v>
      </c>
      <c r="N82" s="404" t="s">
        <v>1380</v>
      </c>
      <c r="O82" s="405" t="s">
        <v>1281</v>
      </c>
      <c r="P82" s="405" t="s">
        <v>1381</v>
      </c>
      <c r="Q82" s="392" t="s">
        <v>1120</v>
      </c>
      <c r="R82" s="404" t="s">
        <v>1380</v>
      </c>
      <c r="S82" s="405" t="s">
        <v>1281</v>
      </c>
      <c r="T82" s="405" t="s">
        <v>1381</v>
      </c>
      <c r="U82" s="406">
        <v>7480000</v>
      </c>
      <c r="V82" s="407">
        <v>45838</v>
      </c>
      <c r="W82" s="406">
        <v>10</v>
      </c>
      <c r="X82" s="406">
        <v>78</v>
      </c>
      <c r="Y82" s="406">
        <v>17</v>
      </c>
      <c r="Z82" s="406">
        <v>18</v>
      </c>
      <c r="AA82" s="406">
        <v>17</v>
      </c>
      <c r="AB82" s="406">
        <v>18</v>
      </c>
      <c r="AC82" s="406">
        <v>17</v>
      </c>
      <c r="AD82" s="406">
        <v>17</v>
      </c>
      <c r="AE82" s="406">
        <v>17</v>
      </c>
      <c r="AF82" s="406">
        <v>17</v>
      </c>
      <c r="AG82" s="406">
        <v>17</v>
      </c>
      <c r="AH82" s="406">
        <v>17</v>
      </c>
      <c r="AI82" s="406">
        <v>17</v>
      </c>
      <c r="AJ82" s="406">
        <v>17</v>
      </c>
      <c r="AK82" s="406">
        <v>612000</v>
      </c>
      <c r="AL82" s="406">
        <v>648000</v>
      </c>
      <c r="AM82" s="406">
        <v>612000</v>
      </c>
      <c r="AN82" s="406">
        <v>648000</v>
      </c>
      <c r="AO82" s="406">
        <v>612000</v>
      </c>
      <c r="AP82" s="406">
        <v>612000</v>
      </c>
      <c r="AQ82" s="406">
        <v>612000</v>
      </c>
      <c r="AR82" s="406">
        <v>612000</v>
      </c>
      <c r="AS82" s="406">
        <v>612000</v>
      </c>
      <c r="AT82" s="406">
        <v>612000</v>
      </c>
      <c r="AU82" s="406">
        <v>612000</v>
      </c>
      <c r="AV82" s="406">
        <v>612000</v>
      </c>
      <c r="AW82" s="406">
        <v>1</v>
      </c>
    </row>
    <row r="83" spans="2:51" ht="21.75" customHeight="1">
      <c r="B83" s="399">
        <v>79</v>
      </c>
      <c r="C83" s="400" t="s">
        <v>2043</v>
      </c>
      <c r="D83" s="399">
        <v>79</v>
      </c>
      <c r="E83" s="389" t="s">
        <v>663</v>
      </c>
      <c r="F83" s="389">
        <f t="shared" si="4"/>
        <v>1210120</v>
      </c>
      <c r="G83" s="389" t="s">
        <v>664</v>
      </c>
      <c r="H83" s="389" t="s">
        <v>664</v>
      </c>
      <c r="I83" s="401" t="str">
        <f t="shared" si="3"/>
        <v>OK</v>
      </c>
      <c r="J83" s="401" t="str">
        <f t="shared" si="5"/>
        <v>OK</v>
      </c>
      <c r="K83" s="397"/>
      <c r="L83" s="408">
        <v>1061849</v>
      </c>
      <c r="M83" s="403" t="s">
        <v>1353</v>
      </c>
      <c r="N83" s="404" t="s">
        <v>1354</v>
      </c>
      <c r="O83" s="405" t="s">
        <v>1281</v>
      </c>
      <c r="P83" s="405" t="s">
        <v>1355</v>
      </c>
      <c r="Q83" s="392" t="s">
        <v>1120</v>
      </c>
      <c r="R83" s="404" t="s">
        <v>1354</v>
      </c>
      <c r="S83" s="405" t="s">
        <v>1281</v>
      </c>
      <c r="T83" s="405" t="s">
        <v>1355</v>
      </c>
      <c r="U83" s="406">
        <v>3840000</v>
      </c>
      <c r="V83" s="407">
        <v>45838</v>
      </c>
      <c r="W83" s="406">
        <v>10</v>
      </c>
      <c r="X83" s="406">
        <v>79</v>
      </c>
      <c r="Y83" s="406">
        <v>16</v>
      </c>
      <c r="Z83" s="406">
        <v>14</v>
      </c>
      <c r="AA83" s="406">
        <v>11</v>
      </c>
      <c r="AB83" s="406">
        <v>12</v>
      </c>
      <c r="AC83" s="406">
        <v>13</v>
      </c>
      <c r="AD83" s="406">
        <v>13</v>
      </c>
      <c r="AE83" s="406">
        <v>13</v>
      </c>
      <c r="AF83" s="406">
        <v>13</v>
      </c>
      <c r="AG83" s="406">
        <v>13</v>
      </c>
      <c r="AH83" s="406">
        <v>13</v>
      </c>
      <c r="AI83" s="406">
        <v>13</v>
      </c>
      <c r="AJ83" s="406">
        <v>13</v>
      </c>
      <c r="AK83" s="406">
        <v>640000</v>
      </c>
      <c r="AL83" s="406">
        <v>560000</v>
      </c>
      <c r="AM83" s="406">
        <v>440000</v>
      </c>
      <c r="AN83" s="406">
        <v>480000</v>
      </c>
      <c r="AO83" s="406">
        <v>520000</v>
      </c>
      <c r="AP83" s="406">
        <v>520000</v>
      </c>
      <c r="AQ83" s="406">
        <v>520000</v>
      </c>
      <c r="AR83" s="406">
        <v>520000</v>
      </c>
      <c r="AS83" s="406">
        <v>520000</v>
      </c>
      <c r="AT83" s="406">
        <v>520000</v>
      </c>
      <c r="AU83" s="406">
        <v>520000</v>
      </c>
      <c r="AV83" s="406">
        <v>520000</v>
      </c>
      <c r="AW83" s="406">
        <v>1</v>
      </c>
    </row>
    <row r="84" spans="2:51" ht="21.75" customHeight="1">
      <c r="B84" s="399">
        <v>80</v>
      </c>
      <c r="C84" s="400" t="s">
        <v>2044</v>
      </c>
      <c r="D84" s="399">
        <v>80</v>
      </c>
      <c r="E84" s="389" t="s">
        <v>665</v>
      </c>
      <c r="F84" s="389">
        <f t="shared" si="4"/>
        <v>1210121</v>
      </c>
      <c r="G84" s="389" t="s">
        <v>666</v>
      </c>
      <c r="H84" s="389" t="s">
        <v>666</v>
      </c>
      <c r="I84" s="401" t="str">
        <f t="shared" si="3"/>
        <v>OK</v>
      </c>
      <c r="J84" s="401" t="str">
        <f t="shared" si="5"/>
        <v>OK</v>
      </c>
      <c r="K84" s="397"/>
      <c r="L84" s="408">
        <v>1061825</v>
      </c>
      <c r="M84" s="403" t="s">
        <v>1382</v>
      </c>
      <c r="N84" s="404" t="s">
        <v>1383</v>
      </c>
      <c r="O84" s="405" t="s">
        <v>1281</v>
      </c>
      <c r="P84" s="405" t="s">
        <v>1384</v>
      </c>
      <c r="Q84" s="392" t="s">
        <v>1120</v>
      </c>
      <c r="R84" s="404" t="s">
        <v>1383</v>
      </c>
      <c r="S84" s="405" t="s">
        <v>1281</v>
      </c>
      <c r="T84" s="405" t="s">
        <v>1384</v>
      </c>
      <c r="U84" s="406">
        <v>3360000</v>
      </c>
      <c r="V84" s="407">
        <v>45838</v>
      </c>
      <c r="W84" s="406">
        <v>10</v>
      </c>
      <c r="X84" s="406">
        <v>80</v>
      </c>
      <c r="Y84" s="406">
        <v>15</v>
      </c>
      <c r="Z84" s="406">
        <v>14</v>
      </c>
      <c r="AA84" s="406">
        <v>14</v>
      </c>
      <c r="AB84" s="406">
        <v>14</v>
      </c>
      <c r="AC84" s="406">
        <v>14</v>
      </c>
      <c r="AD84" s="406">
        <v>12</v>
      </c>
      <c r="AE84" s="406">
        <v>12</v>
      </c>
      <c r="AF84" s="406">
        <v>12</v>
      </c>
      <c r="AG84" s="406">
        <v>12</v>
      </c>
      <c r="AH84" s="406">
        <v>12</v>
      </c>
      <c r="AI84" s="406">
        <v>12</v>
      </c>
      <c r="AJ84" s="406">
        <v>12</v>
      </c>
      <c r="AK84" s="406">
        <v>471000</v>
      </c>
      <c r="AL84" s="406">
        <v>438000</v>
      </c>
      <c r="AM84" s="406">
        <v>438000</v>
      </c>
      <c r="AN84" s="406">
        <v>438000</v>
      </c>
      <c r="AO84" s="406">
        <v>438000</v>
      </c>
      <c r="AP84" s="406">
        <v>380000</v>
      </c>
      <c r="AQ84" s="406">
        <v>380000</v>
      </c>
      <c r="AR84" s="406">
        <v>380000</v>
      </c>
      <c r="AS84" s="406">
        <v>380000</v>
      </c>
      <c r="AT84" s="406">
        <v>380000</v>
      </c>
      <c r="AU84" s="406">
        <v>380000</v>
      </c>
      <c r="AV84" s="406">
        <v>380000</v>
      </c>
      <c r="AW84" s="406">
        <v>1</v>
      </c>
    </row>
    <row r="85" spans="2:51" ht="21.75" customHeight="1">
      <c r="B85" s="399">
        <v>81</v>
      </c>
      <c r="C85" s="400" t="s">
        <v>2045</v>
      </c>
      <c r="D85" s="399">
        <v>81</v>
      </c>
      <c r="E85" s="389" t="s">
        <v>667</v>
      </c>
      <c r="F85" s="389">
        <f t="shared" si="4"/>
        <v>1210133</v>
      </c>
      <c r="G85" s="389" t="s">
        <v>668</v>
      </c>
      <c r="H85" s="389" t="s">
        <v>668</v>
      </c>
      <c r="I85" s="401" t="str">
        <f t="shared" si="3"/>
        <v>OK</v>
      </c>
      <c r="J85" s="401" t="str">
        <f t="shared" si="5"/>
        <v>OK</v>
      </c>
      <c r="K85" s="397"/>
      <c r="L85" s="408">
        <v>1061820</v>
      </c>
      <c r="M85" s="403" t="s">
        <v>1361</v>
      </c>
      <c r="N85" s="404" t="s">
        <v>1726</v>
      </c>
      <c r="O85" s="405" t="s">
        <v>1281</v>
      </c>
      <c r="P85" s="405" t="s">
        <v>1727</v>
      </c>
      <c r="Q85" s="392" t="s">
        <v>1120</v>
      </c>
      <c r="R85" s="404" t="s">
        <v>1726</v>
      </c>
      <c r="S85" s="405" t="s">
        <v>1281</v>
      </c>
      <c r="T85" s="405" t="s">
        <v>1727</v>
      </c>
      <c r="U85" s="406">
        <v>440000</v>
      </c>
      <c r="V85" s="407">
        <v>45838</v>
      </c>
      <c r="W85" s="406">
        <v>10</v>
      </c>
      <c r="X85" s="406">
        <v>81</v>
      </c>
      <c r="Y85" s="406">
        <v>11</v>
      </c>
      <c r="Z85" s="406">
        <v>10</v>
      </c>
      <c r="AA85" s="406">
        <v>10</v>
      </c>
      <c r="AB85" s="406">
        <v>11</v>
      </c>
      <c r="AC85" s="406">
        <v>11</v>
      </c>
      <c r="AD85" s="406">
        <v>12</v>
      </c>
      <c r="AE85" s="406">
        <v>9</v>
      </c>
      <c r="AF85" s="406">
        <v>10</v>
      </c>
      <c r="AG85" s="406">
        <v>10</v>
      </c>
      <c r="AH85" s="406">
        <v>10</v>
      </c>
      <c r="AI85" s="406">
        <v>10</v>
      </c>
      <c r="AJ85" s="406">
        <v>10</v>
      </c>
      <c r="AK85" s="406">
        <v>386000</v>
      </c>
      <c r="AL85" s="406">
        <v>352000</v>
      </c>
      <c r="AM85" s="406">
        <v>352000</v>
      </c>
      <c r="AN85" s="406">
        <v>386000</v>
      </c>
      <c r="AO85" s="406">
        <v>386000</v>
      </c>
      <c r="AP85" s="406">
        <v>420000</v>
      </c>
      <c r="AQ85" s="406">
        <v>306000</v>
      </c>
      <c r="AR85" s="406">
        <v>346000</v>
      </c>
      <c r="AS85" s="406">
        <v>346000</v>
      </c>
      <c r="AT85" s="406">
        <v>346000</v>
      </c>
      <c r="AU85" s="406">
        <v>346000</v>
      </c>
      <c r="AV85" s="406">
        <v>346000</v>
      </c>
      <c r="AW85" s="406">
        <v>2</v>
      </c>
      <c r="AY85" s="383" t="s">
        <v>2046</v>
      </c>
    </row>
    <row r="86" spans="2:51" ht="21.75" customHeight="1">
      <c r="B86" s="399">
        <v>82</v>
      </c>
      <c r="C86" s="400" t="s">
        <v>2047</v>
      </c>
      <c r="D86" s="399">
        <v>82</v>
      </c>
      <c r="E86" s="389" t="s">
        <v>669</v>
      </c>
      <c r="F86" s="389">
        <f t="shared" si="4"/>
        <v>1210136</v>
      </c>
      <c r="G86" s="389" t="s">
        <v>670</v>
      </c>
      <c r="H86" s="389" t="s">
        <v>670</v>
      </c>
      <c r="I86" s="401" t="str">
        <f t="shared" si="3"/>
        <v>OK</v>
      </c>
      <c r="J86" s="401" t="str">
        <f t="shared" si="5"/>
        <v>OK</v>
      </c>
      <c r="K86" s="397"/>
      <c r="L86" s="408">
        <v>1061840</v>
      </c>
      <c r="M86" s="403" t="s">
        <v>1295</v>
      </c>
      <c r="N86" s="404" t="s">
        <v>1296</v>
      </c>
      <c r="O86" s="405" t="s">
        <v>1281</v>
      </c>
      <c r="P86" s="405" t="s">
        <v>1825</v>
      </c>
      <c r="Q86" s="392" t="s">
        <v>1120</v>
      </c>
      <c r="R86" s="404" t="s">
        <v>1296</v>
      </c>
      <c r="S86" s="405" t="s">
        <v>1281</v>
      </c>
      <c r="T86" s="405" t="s">
        <v>1825</v>
      </c>
      <c r="U86" s="406">
        <v>5400000</v>
      </c>
      <c r="V86" s="407">
        <v>45838</v>
      </c>
      <c r="W86" s="406">
        <v>10</v>
      </c>
      <c r="X86" s="406">
        <v>82</v>
      </c>
      <c r="Y86" s="406">
        <v>15</v>
      </c>
      <c r="Z86" s="406">
        <v>15</v>
      </c>
      <c r="AA86" s="406">
        <v>15</v>
      </c>
      <c r="AB86" s="406">
        <v>13</v>
      </c>
      <c r="AC86" s="406">
        <v>15</v>
      </c>
      <c r="AD86" s="406">
        <v>14</v>
      </c>
      <c r="AE86" s="406">
        <v>15</v>
      </c>
      <c r="AF86" s="406">
        <v>15</v>
      </c>
      <c r="AG86" s="406">
        <v>15</v>
      </c>
      <c r="AH86" s="406">
        <v>15</v>
      </c>
      <c r="AI86" s="406">
        <v>15</v>
      </c>
      <c r="AJ86" s="406">
        <v>15</v>
      </c>
      <c r="AK86" s="406">
        <v>600000</v>
      </c>
      <c r="AL86" s="406">
        <v>600000</v>
      </c>
      <c r="AM86" s="406">
        <v>600000</v>
      </c>
      <c r="AN86" s="406">
        <v>520000</v>
      </c>
      <c r="AO86" s="406">
        <v>600000</v>
      </c>
      <c r="AP86" s="406">
        <v>560000</v>
      </c>
      <c r="AQ86" s="406">
        <v>600000</v>
      </c>
      <c r="AR86" s="406">
        <v>600000</v>
      </c>
      <c r="AS86" s="406">
        <v>600000</v>
      </c>
      <c r="AT86" s="406">
        <v>600000</v>
      </c>
      <c r="AU86" s="406">
        <v>600000</v>
      </c>
      <c r="AV86" s="406">
        <v>600000</v>
      </c>
      <c r="AW86" s="406">
        <v>1</v>
      </c>
    </row>
    <row r="87" spans="2:51" ht="21.75" customHeight="1">
      <c r="B87" s="399">
        <v>83</v>
      </c>
      <c r="C87" s="400" t="s">
        <v>2048</v>
      </c>
      <c r="D87" s="399">
        <v>83</v>
      </c>
      <c r="E87" s="389" t="s">
        <v>671</v>
      </c>
      <c r="F87" s="389">
        <f t="shared" si="4"/>
        <v>1210162</v>
      </c>
      <c r="G87" s="389" t="s">
        <v>672</v>
      </c>
      <c r="H87" s="389" t="s">
        <v>672</v>
      </c>
      <c r="I87" s="401" t="str">
        <f t="shared" si="3"/>
        <v>OK</v>
      </c>
      <c r="J87" s="401" t="str">
        <f t="shared" si="5"/>
        <v>OK</v>
      </c>
      <c r="K87" s="397"/>
      <c r="L87" s="408">
        <v>1061843</v>
      </c>
      <c r="M87" s="403" t="s">
        <v>1385</v>
      </c>
      <c r="N87" s="404" t="s">
        <v>1386</v>
      </c>
      <c r="O87" s="405" t="s">
        <v>1281</v>
      </c>
      <c r="P87" s="405" t="s">
        <v>1387</v>
      </c>
      <c r="Q87" s="392" t="s">
        <v>1120</v>
      </c>
      <c r="R87" s="404" t="s">
        <v>1386</v>
      </c>
      <c r="S87" s="405" t="s">
        <v>1281</v>
      </c>
      <c r="T87" s="405" t="s">
        <v>1387</v>
      </c>
      <c r="U87" s="406">
        <v>7040000</v>
      </c>
      <c r="V87" s="407">
        <v>45838</v>
      </c>
      <c r="W87" s="406">
        <v>10</v>
      </c>
      <c r="X87" s="406">
        <v>83</v>
      </c>
      <c r="Y87" s="406">
        <v>15</v>
      </c>
      <c r="Z87" s="406">
        <v>17</v>
      </c>
      <c r="AA87" s="406">
        <v>17</v>
      </c>
      <c r="AB87" s="406">
        <v>17</v>
      </c>
      <c r="AC87" s="406">
        <v>17</v>
      </c>
      <c r="AD87" s="406">
        <v>17</v>
      </c>
      <c r="AE87" s="406">
        <v>17</v>
      </c>
      <c r="AF87" s="406">
        <v>17</v>
      </c>
      <c r="AG87" s="406">
        <v>17</v>
      </c>
      <c r="AH87" s="406">
        <v>17</v>
      </c>
      <c r="AI87" s="406">
        <v>17</v>
      </c>
      <c r="AJ87" s="406">
        <v>17</v>
      </c>
      <c r="AK87" s="406">
        <v>510000</v>
      </c>
      <c r="AL87" s="406">
        <v>578000</v>
      </c>
      <c r="AM87" s="406">
        <v>578000</v>
      </c>
      <c r="AN87" s="406">
        <v>578000</v>
      </c>
      <c r="AO87" s="406">
        <v>578000</v>
      </c>
      <c r="AP87" s="406">
        <v>578000</v>
      </c>
      <c r="AQ87" s="406">
        <v>578000</v>
      </c>
      <c r="AR87" s="406">
        <v>578000</v>
      </c>
      <c r="AS87" s="406">
        <v>578000</v>
      </c>
      <c r="AT87" s="406">
        <v>578000</v>
      </c>
      <c r="AU87" s="406">
        <v>578000</v>
      </c>
      <c r="AV87" s="406">
        <v>578000</v>
      </c>
      <c r="AW87" s="406">
        <v>1</v>
      </c>
    </row>
    <row r="88" spans="2:51" ht="21.75" customHeight="1">
      <c r="B88" s="399">
        <v>84</v>
      </c>
      <c r="C88" s="400" t="s">
        <v>1955</v>
      </c>
      <c r="D88" s="399">
        <v>84</v>
      </c>
      <c r="E88" s="389" t="s">
        <v>673</v>
      </c>
      <c r="F88" s="389">
        <f t="shared" si="4"/>
        <v>1210201</v>
      </c>
      <c r="G88" s="389" t="s">
        <v>674</v>
      </c>
      <c r="H88" s="389" t="s">
        <v>674</v>
      </c>
      <c r="I88" s="401" t="str">
        <f t="shared" si="3"/>
        <v>OK</v>
      </c>
      <c r="J88" s="401" t="str">
        <f t="shared" si="5"/>
        <v>OK</v>
      </c>
      <c r="K88" s="397"/>
      <c r="L88" s="408">
        <v>1063818</v>
      </c>
      <c r="M88" s="403" t="s">
        <v>1388</v>
      </c>
      <c r="N88" s="404" t="s">
        <v>1389</v>
      </c>
      <c r="O88" s="405" t="s">
        <v>1199</v>
      </c>
      <c r="P88" s="405" t="s">
        <v>1390</v>
      </c>
      <c r="Q88" s="392" t="s">
        <v>1120</v>
      </c>
      <c r="R88" s="404" t="s">
        <v>1389</v>
      </c>
      <c r="S88" s="405" t="s">
        <v>1199</v>
      </c>
      <c r="T88" s="405" t="s">
        <v>1390</v>
      </c>
      <c r="U88" s="406">
        <v>0</v>
      </c>
      <c r="V88" s="407"/>
      <c r="W88" s="406">
        <v>10</v>
      </c>
      <c r="X88" s="406">
        <v>84</v>
      </c>
      <c r="Y88" s="406">
        <v>15</v>
      </c>
      <c r="Z88" s="406">
        <v>15</v>
      </c>
      <c r="AA88" s="406">
        <v>15</v>
      </c>
      <c r="AB88" s="406">
        <v>15</v>
      </c>
      <c r="AC88" s="406">
        <v>15</v>
      </c>
      <c r="AD88" s="406">
        <v>15</v>
      </c>
      <c r="AE88" s="406">
        <v>15</v>
      </c>
      <c r="AF88" s="406">
        <v>15</v>
      </c>
      <c r="AG88" s="406">
        <v>15</v>
      </c>
      <c r="AH88" s="406">
        <v>15</v>
      </c>
      <c r="AI88" s="406">
        <v>15</v>
      </c>
      <c r="AJ88" s="406">
        <v>15</v>
      </c>
      <c r="AK88" s="406">
        <v>540000</v>
      </c>
      <c r="AL88" s="406">
        <v>540000</v>
      </c>
      <c r="AM88" s="406">
        <v>540000</v>
      </c>
      <c r="AN88" s="406">
        <v>540000</v>
      </c>
      <c r="AO88" s="406">
        <v>540000</v>
      </c>
      <c r="AP88" s="406">
        <v>540000</v>
      </c>
      <c r="AQ88" s="406">
        <v>540000</v>
      </c>
      <c r="AR88" s="406">
        <v>540000</v>
      </c>
      <c r="AS88" s="406">
        <v>540000</v>
      </c>
      <c r="AT88" s="406">
        <v>540000</v>
      </c>
      <c r="AU88" s="406">
        <v>540000</v>
      </c>
      <c r="AV88" s="406">
        <v>540000</v>
      </c>
      <c r="AW88" s="406">
        <v>1</v>
      </c>
    </row>
    <row r="89" spans="2:51" ht="21.75" customHeight="1">
      <c r="B89" s="399">
        <v>85</v>
      </c>
      <c r="C89" s="400" t="s">
        <v>388</v>
      </c>
      <c r="D89" s="399">
        <v>85</v>
      </c>
      <c r="E89" s="389" t="s">
        <v>675</v>
      </c>
      <c r="F89" s="389">
        <f t="shared" si="4"/>
        <v>1210224</v>
      </c>
      <c r="G89" s="389" t="s">
        <v>676</v>
      </c>
      <c r="H89" s="389" t="s">
        <v>676</v>
      </c>
      <c r="I89" s="401" t="str">
        <f t="shared" si="3"/>
        <v>OK</v>
      </c>
      <c r="J89" s="401" t="str">
        <f t="shared" si="5"/>
        <v>OK</v>
      </c>
      <c r="K89" s="397"/>
      <c r="L89" s="408">
        <v>1063271</v>
      </c>
      <c r="M89" s="403" t="s">
        <v>1219</v>
      </c>
      <c r="N89" s="404" t="s">
        <v>1220</v>
      </c>
      <c r="O89" s="405" t="s">
        <v>1199</v>
      </c>
      <c r="P89" s="405" t="s">
        <v>1824</v>
      </c>
      <c r="Q89" s="392" t="s">
        <v>1120</v>
      </c>
      <c r="R89" s="404" t="s">
        <v>1220</v>
      </c>
      <c r="S89" s="405" t="s">
        <v>1199</v>
      </c>
      <c r="T89" s="405" t="s">
        <v>1824</v>
      </c>
      <c r="U89" s="406">
        <v>0</v>
      </c>
      <c r="V89" s="407"/>
      <c r="W89" s="406">
        <v>10</v>
      </c>
      <c r="X89" s="406">
        <v>85</v>
      </c>
      <c r="Y89" s="406">
        <v>15</v>
      </c>
      <c r="Z89" s="406">
        <v>15</v>
      </c>
      <c r="AA89" s="406">
        <v>15</v>
      </c>
      <c r="AB89" s="406">
        <v>15</v>
      </c>
      <c r="AC89" s="406">
        <v>15</v>
      </c>
      <c r="AD89" s="406">
        <v>15</v>
      </c>
      <c r="AE89" s="406">
        <v>15</v>
      </c>
      <c r="AF89" s="406">
        <v>15</v>
      </c>
      <c r="AG89" s="406">
        <v>15</v>
      </c>
      <c r="AH89" s="406">
        <v>15</v>
      </c>
      <c r="AI89" s="406">
        <v>15</v>
      </c>
      <c r="AJ89" s="406">
        <v>15</v>
      </c>
      <c r="AK89" s="406">
        <v>525000</v>
      </c>
      <c r="AL89" s="406">
        <v>525000</v>
      </c>
      <c r="AM89" s="406">
        <v>525000</v>
      </c>
      <c r="AN89" s="406">
        <v>525000</v>
      </c>
      <c r="AO89" s="406">
        <v>525000</v>
      </c>
      <c r="AP89" s="406">
        <v>525000</v>
      </c>
      <c r="AQ89" s="406">
        <v>525000</v>
      </c>
      <c r="AR89" s="406">
        <v>525000</v>
      </c>
      <c r="AS89" s="406">
        <v>525000</v>
      </c>
      <c r="AT89" s="406">
        <v>525000</v>
      </c>
      <c r="AU89" s="406">
        <v>525000</v>
      </c>
      <c r="AV89" s="406">
        <v>525000</v>
      </c>
      <c r="AW89" s="406">
        <v>1</v>
      </c>
    </row>
    <row r="90" spans="2:51" ht="21.75" customHeight="1">
      <c r="B90" s="399">
        <v>86</v>
      </c>
      <c r="C90" s="400" t="s">
        <v>392</v>
      </c>
      <c r="D90" s="399">
        <v>86</v>
      </c>
      <c r="E90" s="389" t="s">
        <v>677</v>
      </c>
      <c r="F90" s="389">
        <f t="shared" si="4"/>
        <v>1210225</v>
      </c>
      <c r="G90" s="389" t="s">
        <v>678</v>
      </c>
      <c r="H90" s="389" t="s">
        <v>678</v>
      </c>
      <c r="I90" s="401" t="str">
        <f t="shared" si="3"/>
        <v>OK</v>
      </c>
      <c r="J90" s="401" t="str">
        <f t="shared" si="5"/>
        <v>OK</v>
      </c>
      <c r="K90" s="397"/>
      <c r="L90" s="408">
        <v>1064017</v>
      </c>
      <c r="M90" s="403" t="s">
        <v>1391</v>
      </c>
      <c r="N90" s="404" t="s">
        <v>1392</v>
      </c>
      <c r="O90" s="405" t="s">
        <v>1199</v>
      </c>
      <c r="P90" s="405" t="s">
        <v>1393</v>
      </c>
      <c r="Q90" s="392" t="s">
        <v>1120</v>
      </c>
      <c r="R90" s="404" t="s">
        <v>1392</v>
      </c>
      <c r="S90" s="405" t="s">
        <v>1199</v>
      </c>
      <c r="T90" s="405" t="s">
        <v>1393</v>
      </c>
      <c r="U90" s="406">
        <v>0</v>
      </c>
      <c r="V90" s="407"/>
      <c r="W90" s="406">
        <v>10</v>
      </c>
      <c r="X90" s="406">
        <v>86</v>
      </c>
      <c r="Y90" s="406">
        <v>19</v>
      </c>
      <c r="Z90" s="406">
        <v>19</v>
      </c>
      <c r="AA90" s="406">
        <v>19</v>
      </c>
      <c r="AB90" s="406">
        <v>18</v>
      </c>
      <c r="AC90" s="406">
        <v>17</v>
      </c>
      <c r="AD90" s="406">
        <v>17</v>
      </c>
      <c r="AE90" s="406">
        <v>17</v>
      </c>
      <c r="AF90" s="406">
        <v>18</v>
      </c>
      <c r="AG90" s="406">
        <v>18</v>
      </c>
      <c r="AH90" s="406">
        <v>18</v>
      </c>
      <c r="AI90" s="406">
        <v>18</v>
      </c>
      <c r="AJ90" s="406">
        <v>18</v>
      </c>
      <c r="AK90" s="406">
        <v>494000</v>
      </c>
      <c r="AL90" s="406">
        <v>494000</v>
      </c>
      <c r="AM90" s="406">
        <v>494000</v>
      </c>
      <c r="AN90" s="406">
        <v>468000</v>
      </c>
      <c r="AO90" s="406">
        <v>442000</v>
      </c>
      <c r="AP90" s="406">
        <v>442000</v>
      </c>
      <c r="AQ90" s="406">
        <v>442000</v>
      </c>
      <c r="AR90" s="406">
        <v>468000</v>
      </c>
      <c r="AS90" s="406">
        <v>468000</v>
      </c>
      <c r="AT90" s="406">
        <v>468000</v>
      </c>
      <c r="AU90" s="406">
        <v>468000</v>
      </c>
      <c r="AV90" s="406">
        <v>468000</v>
      </c>
      <c r="AW90" s="406">
        <v>1</v>
      </c>
    </row>
    <row r="91" spans="2:51" ht="21.75" customHeight="1">
      <c r="B91" s="399">
        <v>87</v>
      </c>
      <c r="C91" s="400" t="s">
        <v>396</v>
      </c>
      <c r="D91" s="399">
        <v>87</v>
      </c>
      <c r="E91" s="389" t="s">
        <v>679</v>
      </c>
      <c r="F91" s="389">
        <f t="shared" si="4"/>
        <v>1210226</v>
      </c>
      <c r="G91" s="389" t="s">
        <v>680</v>
      </c>
      <c r="H91" s="389" t="s">
        <v>680</v>
      </c>
      <c r="I91" s="401" t="str">
        <f t="shared" si="3"/>
        <v>OK</v>
      </c>
      <c r="J91" s="401" t="str">
        <f t="shared" si="5"/>
        <v>OK</v>
      </c>
      <c r="K91" s="397"/>
      <c r="L91" s="408">
        <v>1064192</v>
      </c>
      <c r="M91" s="403" t="s">
        <v>1394</v>
      </c>
      <c r="N91" s="404" t="s">
        <v>1395</v>
      </c>
      <c r="O91" s="405" t="s">
        <v>1199</v>
      </c>
      <c r="P91" s="405" t="s">
        <v>1833</v>
      </c>
      <c r="Q91" s="392" t="s">
        <v>1120</v>
      </c>
      <c r="R91" s="404" t="s">
        <v>1395</v>
      </c>
      <c r="S91" s="405" t="s">
        <v>1199</v>
      </c>
      <c r="T91" s="405" t="s">
        <v>1833</v>
      </c>
      <c r="U91" s="406">
        <v>0</v>
      </c>
      <c r="V91" s="407"/>
      <c r="W91" s="406">
        <v>10</v>
      </c>
      <c r="X91" s="406">
        <v>87</v>
      </c>
      <c r="Y91" s="406">
        <v>14</v>
      </c>
      <c r="Z91" s="406">
        <v>13</v>
      </c>
      <c r="AA91" s="406">
        <v>13</v>
      </c>
      <c r="AB91" s="406">
        <v>13</v>
      </c>
      <c r="AC91" s="406">
        <v>13</v>
      </c>
      <c r="AD91" s="406">
        <v>13</v>
      </c>
      <c r="AE91" s="406">
        <v>13</v>
      </c>
      <c r="AF91" s="406">
        <v>13</v>
      </c>
      <c r="AG91" s="406">
        <v>13</v>
      </c>
      <c r="AH91" s="406">
        <v>13</v>
      </c>
      <c r="AI91" s="406">
        <v>13</v>
      </c>
      <c r="AJ91" s="406">
        <v>13</v>
      </c>
      <c r="AK91" s="406">
        <v>560000</v>
      </c>
      <c r="AL91" s="406">
        <v>520000</v>
      </c>
      <c r="AM91" s="406">
        <v>520000</v>
      </c>
      <c r="AN91" s="406">
        <v>520000</v>
      </c>
      <c r="AO91" s="406">
        <v>520000</v>
      </c>
      <c r="AP91" s="406">
        <v>520000</v>
      </c>
      <c r="AQ91" s="406">
        <v>520000</v>
      </c>
      <c r="AR91" s="406">
        <v>520000</v>
      </c>
      <c r="AS91" s="406">
        <v>520000</v>
      </c>
      <c r="AT91" s="406">
        <v>520000</v>
      </c>
      <c r="AU91" s="406">
        <v>520000</v>
      </c>
      <c r="AV91" s="406">
        <v>520000</v>
      </c>
      <c r="AW91" s="406">
        <v>1</v>
      </c>
    </row>
    <row r="92" spans="2:51" ht="21.75" customHeight="1">
      <c r="B92" s="399">
        <v>88</v>
      </c>
      <c r="C92" s="400" t="s">
        <v>401</v>
      </c>
      <c r="D92" s="399">
        <v>88</v>
      </c>
      <c r="E92" s="389" t="s">
        <v>681</v>
      </c>
      <c r="F92" s="389">
        <f t="shared" si="4"/>
        <v>1210227</v>
      </c>
      <c r="G92" s="389" t="s">
        <v>682</v>
      </c>
      <c r="H92" s="389" t="s">
        <v>682</v>
      </c>
      <c r="I92" s="401" t="str">
        <f t="shared" si="3"/>
        <v>OK</v>
      </c>
      <c r="J92" s="401" t="str">
        <f t="shared" si="5"/>
        <v>OK</v>
      </c>
      <c r="K92" s="397"/>
      <c r="L92" s="408">
        <v>1064046</v>
      </c>
      <c r="M92" s="403" t="s">
        <v>1396</v>
      </c>
      <c r="N92" s="404" t="s">
        <v>1397</v>
      </c>
      <c r="O92" s="405" t="s">
        <v>1281</v>
      </c>
      <c r="P92" s="405" t="s">
        <v>1834</v>
      </c>
      <c r="Q92" s="392" t="s">
        <v>1120</v>
      </c>
      <c r="R92" s="404" t="s">
        <v>1397</v>
      </c>
      <c r="S92" s="405" t="s">
        <v>1281</v>
      </c>
      <c r="T92" s="405" t="s">
        <v>1834</v>
      </c>
      <c r="U92" s="406">
        <v>2400000</v>
      </c>
      <c r="V92" s="407">
        <v>45838</v>
      </c>
      <c r="W92" s="406">
        <v>10</v>
      </c>
      <c r="X92" s="406">
        <v>88</v>
      </c>
      <c r="Y92" s="406">
        <v>15</v>
      </c>
      <c r="Z92" s="406">
        <v>15</v>
      </c>
      <c r="AA92" s="406">
        <v>14</v>
      </c>
      <c r="AB92" s="406">
        <v>14</v>
      </c>
      <c r="AC92" s="406">
        <v>14</v>
      </c>
      <c r="AD92" s="406">
        <v>14</v>
      </c>
      <c r="AE92" s="406">
        <v>14</v>
      </c>
      <c r="AF92" s="406">
        <v>14</v>
      </c>
      <c r="AG92" s="406">
        <v>14</v>
      </c>
      <c r="AH92" s="406">
        <v>14</v>
      </c>
      <c r="AI92" s="406">
        <v>14</v>
      </c>
      <c r="AJ92" s="406">
        <v>14</v>
      </c>
      <c r="AK92" s="406">
        <v>504000</v>
      </c>
      <c r="AL92" s="406">
        <v>504000</v>
      </c>
      <c r="AM92" s="406">
        <v>470400</v>
      </c>
      <c r="AN92" s="406">
        <v>470400</v>
      </c>
      <c r="AO92" s="406">
        <v>470400</v>
      </c>
      <c r="AP92" s="406">
        <v>470400</v>
      </c>
      <c r="AQ92" s="406">
        <v>470400</v>
      </c>
      <c r="AR92" s="406">
        <v>470400</v>
      </c>
      <c r="AS92" s="406">
        <v>470400</v>
      </c>
      <c r="AT92" s="406">
        <v>470400</v>
      </c>
      <c r="AU92" s="406">
        <v>470400</v>
      </c>
      <c r="AV92" s="406">
        <v>470400</v>
      </c>
      <c r="AW92" s="406">
        <v>1</v>
      </c>
    </row>
    <row r="93" spans="2:51" ht="21.75" customHeight="1">
      <c r="B93" s="399">
        <v>89</v>
      </c>
      <c r="C93" s="400" t="s">
        <v>351</v>
      </c>
      <c r="D93" s="399">
        <v>89</v>
      </c>
      <c r="E93" s="389" t="s">
        <v>683</v>
      </c>
      <c r="F93" s="389">
        <f t="shared" si="4"/>
        <v>1210228</v>
      </c>
      <c r="G93" s="389" t="s">
        <v>684</v>
      </c>
      <c r="H93" s="389" t="s">
        <v>684</v>
      </c>
      <c r="I93" s="401" t="str">
        <f t="shared" si="3"/>
        <v>OK</v>
      </c>
      <c r="J93" s="401" t="str">
        <f t="shared" si="5"/>
        <v>OK</v>
      </c>
      <c r="K93" s="397"/>
      <c r="L93" s="408">
        <v>1064040</v>
      </c>
      <c r="M93" s="403" t="s">
        <v>1398</v>
      </c>
      <c r="N93" s="404" t="s">
        <v>1399</v>
      </c>
      <c r="O93" s="405" t="s">
        <v>1400</v>
      </c>
      <c r="P93" s="405" t="s">
        <v>1401</v>
      </c>
      <c r="Q93" s="392" t="s">
        <v>1120</v>
      </c>
      <c r="R93" s="404" t="s">
        <v>1399</v>
      </c>
      <c r="S93" s="405" t="s">
        <v>1400</v>
      </c>
      <c r="T93" s="405" t="s">
        <v>1401</v>
      </c>
      <c r="U93" s="406">
        <v>0</v>
      </c>
      <c r="V93" s="407"/>
      <c r="W93" s="406">
        <v>10</v>
      </c>
      <c r="X93" s="406">
        <v>89</v>
      </c>
      <c r="Y93" s="406">
        <v>8</v>
      </c>
      <c r="Z93" s="406">
        <v>8</v>
      </c>
      <c r="AA93" s="406">
        <v>8</v>
      </c>
      <c r="AB93" s="406">
        <v>8</v>
      </c>
      <c r="AC93" s="406">
        <v>8</v>
      </c>
      <c r="AD93" s="406">
        <v>8</v>
      </c>
      <c r="AE93" s="406">
        <v>8</v>
      </c>
      <c r="AF93" s="406">
        <v>8</v>
      </c>
      <c r="AG93" s="406">
        <v>8</v>
      </c>
      <c r="AH93" s="406">
        <v>8</v>
      </c>
      <c r="AI93" s="406">
        <v>8</v>
      </c>
      <c r="AJ93" s="406">
        <v>8</v>
      </c>
      <c r="AK93" s="406">
        <v>272000</v>
      </c>
      <c r="AL93" s="406">
        <v>272000</v>
      </c>
      <c r="AM93" s="406">
        <v>272000</v>
      </c>
      <c r="AN93" s="406">
        <v>272000</v>
      </c>
      <c r="AO93" s="406">
        <v>272000</v>
      </c>
      <c r="AP93" s="406">
        <v>272000</v>
      </c>
      <c r="AQ93" s="406">
        <v>272000</v>
      </c>
      <c r="AR93" s="406">
        <v>272000</v>
      </c>
      <c r="AS93" s="406">
        <v>272000</v>
      </c>
      <c r="AT93" s="406">
        <v>272000</v>
      </c>
      <c r="AU93" s="406">
        <v>272000</v>
      </c>
      <c r="AV93" s="406">
        <v>272000</v>
      </c>
      <c r="AW93" s="406">
        <v>1</v>
      </c>
    </row>
    <row r="94" spans="2:51" ht="21.75" customHeight="1">
      <c r="B94" s="399">
        <v>90</v>
      </c>
      <c r="C94" s="400" t="s">
        <v>353</v>
      </c>
      <c r="D94" s="399">
        <v>90</v>
      </c>
      <c r="E94" s="389" t="s">
        <v>685</v>
      </c>
      <c r="F94" s="389">
        <f t="shared" si="4"/>
        <v>1210229</v>
      </c>
      <c r="G94" s="389" t="s">
        <v>686</v>
      </c>
      <c r="H94" s="389" t="s">
        <v>686</v>
      </c>
      <c r="I94" s="401" t="str">
        <f t="shared" si="3"/>
        <v>OK</v>
      </c>
      <c r="J94" s="401" t="str">
        <f t="shared" si="5"/>
        <v>OK</v>
      </c>
      <c r="K94" s="397"/>
      <c r="L94" s="408">
        <v>1059288</v>
      </c>
      <c r="M94" s="403" t="s">
        <v>2021</v>
      </c>
      <c r="N94" s="404" t="s">
        <v>1832</v>
      </c>
      <c r="O94" s="405" t="s">
        <v>1281</v>
      </c>
      <c r="P94" s="405" t="s">
        <v>2029</v>
      </c>
      <c r="Q94" s="392" t="s">
        <v>1120</v>
      </c>
      <c r="R94" s="404" t="s">
        <v>1832</v>
      </c>
      <c r="S94" s="405" t="s">
        <v>1281</v>
      </c>
      <c r="T94" s="405" t="s">
        <v>2029</v>
      </c>
      <c r="U94" s="406">
        <v>1680000</v>
      </c>
      <c r="V94" s="407">
        <v>45838</v>
      </c>
      <c r="W94" s="406">
        <v>10</v>
      </c>
      <c r="X94" s="406">
        <v>90</v>
      </c>
      <c r="Y94" s="406">
        <v>7</v>
      </c>
      <c r="Z94" s="406">
        <v>7</v>
      </c>
      <c r="AA94" s="406">
        <v>7</v>
      </c>
      <c r="AB94" s="406">
        <v>7</v>
      </c>
      <c r="AC94" s="406">
        <v>7</v>
      </c>
      <c r="AD94" s="406">
        <v>8</v>
      </c>
      <c r="AE94" s="406">
        <v>7</v>
      </c>
      <c r="AF94" s="406">
        <v>7</v>
      </c>
      <c r="AG94" s="406">
        <v>7</v>
      </c>
      <c r="AH94" s="406">
        <v>7</v>
      </c>
      <c r="AI94" s="406">
        <v>7</v>
      </c>
      <c r="AJ94" s="406">
        <v>7</v>
      </c>
      <c r="AK94" s="406">
        <v>241500</v>
      </c>
      <c r="AL94" s="406">
        <v>241500</v>
      </c>
      <c r="AM94" s="406">
        <v>241500</v>
      </c>
      <c r="AN94" s="406">
        <v>241500</v>
      </c>
      <c r="AO94" s="406">
        <v>241500</v>
      </c>
      <c r="AP94" s="406">
        <v>276000</v>
      </c>
      <c r="AQ94" s="406">
        <v>241500</v>
      </c>
      <c r="AR94" s="406">
        <v>241500</v>
      </c>
      <c r="AS94" s="406">
        <v>241500</v>
      </c>
      <c r="AT94" s="406">
        <v>241500</v>
      </c>
      <c r="AU94" s="406">
        <v>241500</v>
      </c>
      <c r="AV94" s="406">
        <v>241500</v>
      </c>
      <c r="AW94" s="406">
        <v>1</v>
      </c>
    </row>
    <row r="95" spans="2:51" ht="21.75" customHeight="1">
      <c r="B95" s="399">
        <v>91</v>
      </c>
      <c r="C95" s="400" t="s">
        <v>360</v>
      </c>
      <c r="D95" s="399">
        <v>91</v>
      </c>
      <c r="E95" s="389" t="s">
        <v>687</v>
      </c>
      <c r="F95" s="389">
        <f t="shared" si="4"/>
        <v>1210230</v>
      </c>
      <c r="G95" s="389" t="s">
        <v>688</v>
      </c>
      <c r="H95" s="389" t="s">
        <v>688</v>
      </c>
      <c r="I95" s="401" t="str">
        <f t="shared" si="3"/>
        <v>OK</v>
      </c>
      <c r="J95" s="401" t="str">
        <f t="shared" si="5"/>
        <v>OK</v>
      </c>
      <c r="K95" s="397"/>
      <c r="L95" s="408">
        <v>1063848</v>
      </c>
      <c r="M95" s="403" t="s">
        <v>1402</v>
      </c>
      <c r="N95" s="404" t="s">
        <v>1403</v>
      </c>
      <c r="O95" s="405" t="s">
        <v>1281</v>
      </c>
      <c r="P95" s="405" t="s">
        <v>1404</v>
      </c>
      <c r="Q95" s="392" t="s">
        <v>1120</v>
      </c>
      <c r="R95" s="404" t="s">
        <v>1403</v>
      </c>
      <c r="S95" s="405" t="s">
        <v>1281</v>
      </c>
      <c r="T95" s="405" t="s">
        <v>1404</v>
      </c>
      <c r="U95" s="406">
        <v>0</v>
      </c>
      <c r="V95" s="407"/>
      <c r="W95" s="406">
        <v>11</v>
      </c>
      <c r="X95" s="406"/>
      <c r="Y95" s="406">
        <v>11</v>
      </c>
      <c r="Z95" s="406">
        <v>11</v>
      </c>
      <c r="AA95" s="406">
        <v>12</v>
      </c>
      <c r="AB95" s="406">
        <v>12</v>
      </c>
      <c r="AC95" s="406">
        <v>12</v>
      </c>
      <c r="AD95" s="406">
        <v>12</v>
      </c>
      <c r="AE95" s="406">
        <v>12</v>
      </c>
      <c r="AF95" s="406">
        <v>12</v>
      </c>
      <c r="AG95" s="406">
        <v>11</v>
      </c>
      <c r="AH95" s="406">
        <v>11</v>
      </c>
      <c r="AI95" s="406">
        <v>11</v>
      </c>
      <c r="AJ95" s="406">
        <v>11</v>
      </c>
      <c r="AK95" s="406">
        <v>387200</v>
      </c>
      <c r="AL95" s="406">
        <v>387200</v>
      </c>
      <c r="AM95" s="406">
        <v>422400</v>
      </c>
      <c r="AN95" s="406">
        <v>422400</v>
      </c>
      <c r="AO95" s="406">
        <v>422400</v>
      </c>
      <c r="AP95" s="406">
        <v>422400</v>
      </c>
      <c r="AQ95" s="406">
        <v>422400</v>
      </c>
      <c r="AR95" s="406">
        <v>422400</v>
      </c>
      <c r="AS95" s="406">
        <v>387200</v>
      </c>
      <c r="AT95" s="406">
        <v>387200</v>
      </c>
      <c r="AU95" s="406">
        <v>387200</v>
      </c>
      <c r="AV95" s="406">
        <v>387200</v>
      </c>
      <c r="AW95" s="406">
        <v>1</v>
      </c>
    </row>
    <row r="96" spans="2:51" ht="21.75" customHeight="1">
      <c r="B96" s="399">
        <v>92</v>
      </c>
      <c r="C96" s="400" t="s">
        <v>346</v>
      </c>
      <c r="D96" s="399">
        <v>92</v>
      </c>
      <c r="E96" s="389" t="s">
        <v>689</v>
      </c>
      <c r="F96" s="389">
        <f t="shared" si="4"/>
        <v>1210231</v>
      </c>
      <c r="G96" s="389" t="s">
        <v>690</v>
      </c>
      <c r="H96" s="389" t="s">
        <v>690</v>
      </c>
      <c r="I96" s="401" t="str">
        <f t="shared" si="3"/>
        <v>OK</v>
      </c>
      <c r="J96" s="401" t="str">
        <f t="shared" si="5"/>
        <v>OK</v>
      </c>
      <c r="K96" s="397"/>
      <c r="L96" s="408">
        <v>1064193</v>
      </c>
      <c r="M96" s="403" t="s">
        <v>1405</v>
      </c>
      <c r="N96" s="404" t="s">
        <v>1406</v>
      </c>
      <c r="O96" s="405" t="s">
        <v>1281</v>
      </c>
      <c r="P96" s="405" t="s">
        <v>1407</v>
      </c>
      <c r="Q96" s="392" t="s">
        <v>1120</v>
      </c>
      <c r="R96" s="404" t="s">
        <v>1406</v>
      </c>
      <c r="S96" s="405" t="s">
        <v>1281</v>
      </c>
      <c r="T96" s="405" t="s">
        <v>1407</v>
      </c>
      <c r="U96" s="406">
        <v>1680000</v>
      </c>
      <c r="V96" s="407">
        <v>45838</v>
      </c>
      <c r="W96" s="406">
        <v>11</v>
      </c>
      <c r="X96" s="406">
        <v>2</v>
      </c>
      <c r="Y96" s="406">
        <v>7</v>
      </c>
      <c r="Z96" s="406">
        <v>9</v>
      </c>
      <c r="AA96" s="406">
        <v>9</v>
      </c>
      <c r="AB96" s="406">
        <v>9</v>
      </c>
      <c r="AC96" s="406">
        <v>9</v>
      </c>
      <c r="AD96" s="406">
        <v>9</v>
      </c>
      <c r="AE96" s="406">
        <v>9</v>
      </c>
      <c r="AF96" s="406">
        <v>10</v>
      </c>
      <c r="AG96" s="406">
        <v>10</v>
      </c>
      <c r="AH96" s="406">
        <v>8</v>
      </c>
      <c r="AI96" s="406">
        <v>8</v>
      </c>
      <c r="AJ96" s="406">
        <v>8</v>
      </c>
      <c r="AK96" s="406">
        <v>238000</v>
      </c>
      <c r="AL96" s="406">
        <v>306000</v>
      </c>
      <c r="AM96" s="406">
        <v>304335</v>
      </c>
      <c r="AN96" s="406">
        <v>294345</v>
      </c>
      <c r="AO96" s="406">
        <v>305011</v>
      </c>
      <c r="AP96" s="406">
        <v>304335</v>
      </c>
      <c r="AQ96" s="406">
        <v>306000</v>
      </c>
      <c r="AR96" s="406">
        <v>340000</v>
      </c>
      <c r="AS96" s="406">
        <v>317611</v>
      </c>
      <c r="AT96" s="406">
        <v>0</v>
      </c>
      <c r="AU96" s="406">
        <v>0</v>
      </c>
      <c r="AV96" s="406">
        <v>0</v>
      </c>
      <c r="AW96" s="406">
        <v>1</v>
      </c>
    </row>
    <row r="97" spans="2:51" ht="21.75" customHeight="1">
      <c r="B97" s="399">
        <v>93</v>
      </c>
      <c r="C97" s="400" t="s">
        <v>354</v>
      </c>
      <c r="D97" s="399">
        <v>93</v>
      </c>
      <c r="E97" s="389" t="s">
        <v>691</v>
      </c>
      <c r="F97" s="389">
        <f t="shared" si="4"/>
        <v>1210232</v>
      </c>
      <c r="G97" s="389" t="s">
        <v>692</v>
      </c>
      <c r="H97" s="389" t="s">
        <v>692</v>
      </c>
      <c r="I97" s="401" t="str">
        <f t="shared" si="3"/>
        <v>OK</v>
      </c>
      <c r="J97" s="401" t="str">
        <f t="shared" si="5"/>
        <v>OK</v>
      </c>
      <c r="K97" s="397"/>
      <c r="L97" s="408">
        <v>1063669</v>
      </c>
      <c r="M97" s="403" t="s">
        <v>1385</v>
      </c>
      <c r="N97" s="404" t="s">
        <v>1408</v>
      </c>
      <c r="O97" s="405" t="s">
        <v>1281</v>
      </c>
      <c r="P97" s="405" t="s">
        <v>1387</v>
      </c>
      <c r="Q97" s="392" t="s">
        <v>1120</v>
      </c>
      <c r="R97" s="404" t="s">
        <v>1408</v>
      </c>
      <c r="S97" s="405" t="s">
        <v>1281</v>
      </c>
      <c r="T97" s="405" t="s">
        <v>1387</v>
      </c>
      <c r="U97" s="406">
        <v>5440000</v>
      </c>
      <c r="V97" s="407">
        <v>45838</v>
      </c>
      <c r="W97" s="406">
        <v>11</v>
      </c>
      <c r="X97" s="406">
        <v>3</v>
      </c>
      <c r="Y97" s="406">
        <v>18</v>
      </c>
      <c r="Z97" s="406">
        <v>18</v>
      </c>
      <c r="AA97" s="406">
        <v>17</v>
      </c>
      <c r="AB97" s="406">
        <v>15</v>
      </c>
      <c r="AC97" s="406">
        <v>15</v>
      </c>
      <c r="AD97" s="406">
        <v>13</v>
      </c>
      <c r="AE97" s="406">
        <v>14</v>
      </c>
      <c r="AF97" s="406">
        <v>16</v>
      </c>
      <c r="AG97" s="406">
        <v>16</v>
      </c>
      <c r="AH97" s="406">
        <v>16</v>
      </c>
      <c r="AI97" s="406">
        <v>16</v>
      </c>
      <c r="AJ97" s="406">
        <v>16</v>
      </c>
      <c r="AK97" s="406">
        <v>612000</v>
      </c>
      <c r="AL97" s="406">
        <v>612000</v>
      </c>
      <c r="AM97" s="406">
        <v>578000</v>
      </c>
      <c r="AN97" s="406">
        <v>510000</v>
      </c>
      <c r="AO97" s="406">
        <v>510000</v>
      </c>
      <c r="AP97" s="406">
        <v>442000</v>
      </c>
      <c r="AQ97" s="406">
        <v>476000</v>
      </c>
      <c r="AR97" s="406">
        <v>544000</v>
      </c>
      <c r="AS97" s="406">
        <v>544000</v>
      </c>
      <c r="AT97" s="406">
        <v>544000</v>
      </c>
      <c r="AU97" s="406">
        <v>544000</v>
      </c>
      <c r="AV97" s="406">
        <v>544000</v>
      </c>
      <c r="AW97" s="406">
        <v>1</v>
      </c>
    </row>
    <row r="98" spans="2:51" ht="21.75" customHeight="1">
      <c r="B98" s="399">
        <v>94</v>
      </c>
      <c r="C98" s="400" t="s">
        <v>361</v>
      </c>
      <c r="D98" s="399">
        <v>94</v>
      </c>
      <c r="E98" s="389" t="s">
        <v>693</v>
      </c>
      <c r="F98" s="389">
        <f t="shared" si="4"/>
        <v>1210233</v>
      </c>
      <c r="G98" s="389" t="s">
        <v>694</v>
      </c>
      <c r="H98" s="389" t="s">
        <v>694</v>
      </c>
      <c r="I98" s="401" t="str">
        <f t="shared" si="3"/>
        <v>OK</v>
      </c>
      <c r="J98" s="401" t="str">
        <f t="shared" si="5"/>
        <v>OK</v>
      </c>
      <c r="K98" s="397"/>
      <c r="L98" s="408">
        <v>1064016</v>
      </c>
      <c r="M98" s="403" t="s">
        <v>1297</v>
      </c>
      <c r="N98" s="404" t="s">
        <v>1298</v>
      </c>
      <c r="O98" s="405" t="s">
        <v>1199</v>
      </c>
      <c r="P98" s="405" t="s">
        <v>1299</v>
      </c>
      <c r="Q98" s="392" t="s">
        <v>1120</v>
      </c>
      <c r="R98" s="404" t="s">
        <v>1298</v>
      </c>
      <c r="S98" s="405" t="s">
        <v>1199</v>
      </c>
      <c r="T98" s="405" t="s">
        <v>1299</v>
      </c>
      <c r="U98" s="406">
        <v>800000</v>
      </c>
      <c r="V98" s="407">
        <v>45838</v>
      </c>
      <c r="W98" s="406">
        <v>11</v>
      </c>
      <c r="X98" s="406">
        <v>4</v>
      </c>
      <c r="Y98" s="406">
        <v>4</v>
      </c>
      <c r="Z98" s="406">
        <v>4</v>
      </c>
      <c r="AA98" s="406">
        <v>4</v>
      </c>
      <c r="AB98" s="406">
        <v>4</v>
      </c>
      <c r="AC98" s="406">
        <v>4</v>
      </c>
      <c r="AD98" s="406">
        <v>4</v>
      </c>
      <c r="AE98" s="406">
        <v>4</v>
      </c>
      <c r="AF98" s="406">
        <v>4</v>
      </c>
      <c r="AG98" s="406">
        <v>4</v>
      </c>
      <c r="AH98" s="406">
        <v>5</v>
      </c>
      <c r="AI98" s="406">
        <v>5</v>
      </c>
      <c r="AJ98" s="406">
        <v>5</v>
      </c>
      <c r="AK98" s="406">
        <v>144000</v>
      </c>
      <c r="AL98" s="406">
        <v>144000</v>
      </c>
      <c r="AM98" s="406">
        <v>144000</v>
      </c>
      <c r="AN98" s="406">
        <v>144000</v>
      </c>
      <c r="AO98" s="406">
        <v>144000</v>
      </c>
      <c r="AP98" s="406">
        <v>144000</v>
      </c>
      <c r="AQ98" s="406">
        <v>144000</v>
      </c>
      <c r="AR98" s="406">
        <v>144000</v>
      </c>
      <c r="AS98" s="406">
        <v>144000</v>
      </c>
      <c r="AT98" s="406">
        <v>180000</v>
      </c>
      <c r="AU98" s="406">
        <v>180000</v>
      </c>
      <c r="AV98" s="406">
        <v>180000</v>
      </c>
      <c r="AW98" s="406">
        <v>1</v>
      </c>
    </row>
    <row r="99" spans="2:51" ht="21.75" customHeight="1">
      <c r="B99" s="399">
        <v>95</v>
      </c>
      <c r="C99" s="400" t="s">
        <v>368</v>
      </c>
      <c r="D99" s="399">
        <v>95</v>
      </c>
      <c r="E99" s="389" t="s">
        <v>695</v>
      </c>
      <c r="F99" s="389">
        <f t="shared" si="4"/>
        <v>1210234</v>
      </c>
      <c r="G99" s="389" t="s">
        <v>696</v>
      </c>
      <c r="H99" s="389" t="s">
        <v>696</v>
      </c>
      <c r="I99" s="401" t="str">
        <f t="shared" si="3"/>
        <v>OK</v>
      </c>
      <c r="J99" s="401" t="str">
        <f t="shared" si="5"/>
        <v>OK</v>
      </c>
      <c r="K99" s="397"/>
      <c r="L99" s="408">
        <v>1064250</v>
      </c>
      <c r="M99" s="403" t="s">
        <v>1409</v>
      </c>
      <c r="N99" s="404" t="s">
        <v>1835</v>
      </c>
      <c r="O99" s="405" t="s">
        <v>1281</v>
      </c>
      <c r="P99" s="405" t="s">
        <v>1836</v>
      </c>
      <c r="Q99" s="392" t="s">
        <v>1120</v>
      </c>
      <c r="R99" s="404" t="s">
        <v>1835</v>
      </c>
      <c r="S99" s="405" t="s">
        <v>1281</v>
      </c>
      <c r="T99" s="405" t="s">
        <v>1836</v>
      </c>
      <c r="U99" s="406">
        <v>5280000</v>
      </c>
      <c r="V99" s="407">
        <v>45838</v>
      </c>
      <c r="W99" s="406">
        <v>11</v>
      </c>
      <c r="X99" s="406">
        <v>5</v>
      </c>
      <c r="Y99" s="406">
        <v>12</v>
      </c>
      <c r="Z99" s="406">
        <v>12</v>
      </c>
      <c r="AA99" s="406">
        <v>12</v>
      </c>
      <c r="AB99" s="406">
        <v>13</v>
      </c>
      <c r="AC99" s="406">
        <v>12</v>
      </c>
      <c r="AD99" s="406">
        <v>13</v>
      </c>
      <c r="AE99" s="406">
        <v>13</v>
      </c>
      <c r="AF99" s="406">
        <v>13</v>
      </c>
      <c r="AG99" s="406">
        <v>13</v>
      </c>
      <c r="AH99" s="406">
        <v>13</v>
      </c>
      <c r="AI99" s="406">
        <v>13</v>
      </c>
      <c r="AJ99" s="406">
        <v>13</v>
      </c>
      <c r="AK99" s="406">
        <v>420000</v>
      </c>
      <c r="AL99" s="406">
        <v>420000</v>
      </c>
      <c r="AM99" s="406">
        <v>420000</v>
      </c>
      <c r="AN99" s="406">
        <v>455000</v>
      </c>
      <c r="AO99" s="406">
        <v>420000</v>
      </c>
      <c r="AP99" s="406">
        <v>455000</v>
      </c>
      <c r="AQ99" s="406">
        <v>455000</v>
      </c>
      <c r="AR99" s="406">
        <v>455000</v>
      </c>
      <c r="AS99" s="406">
        <v>455000</v>
      </c>
      <c r="AT99" s="406">
        <v>455000</v>
      </c>
      <c r="AU99" s="406">
        <v>455000</v>
      </c>
      <c r="AV99" s="406">
        <v>455000</v>
      </c>
      <c r="AW99" s="406">
        <v>1</v>
      </c>
    </row>
    <row r="100" spans="2:51" ht="21.75" customHeight="1">
      <c r="B100" s="399">
        <v>96</v>
      </c>
      <c r="C100" s="400" t="s">
        <v>391</v>
      </c>
      <c r="D100" s="399">
        <v>96</v>
      </c>
      <c r="E100" s="389" t="s">
        <v>697</v>
      </c>
      <c r="F100" s="389">
        <f t="shared" si="4"/>
        <v>1210235</v>
      </c>
      <c r="G100" s="389" t="s">
        <v>698</v>
      </c>
      <c r="H100" s="389" t="s">
        <v>698</v>
      </c>
      <c r="I100" s="401" t="str">
        <f t="shared" si="3"/>
        <v>OK</v>
      </c>
      <c r="J100" s="401" t="str">
        <f t="shared" si="5"/>
        <v>OK</v>
      </c>
      <c r="K100" s="397"/>
      <c r="L100" s="408">
        <v>1074833</v>
      </c>
      <c r="M100" s="403" t="s">
        <v>2049</v>
      </c>
      <c r="N100" s="404" t="s">
        <v>1410</v>
      </c>
      <c r="O100" s="405" t="s">
        <v>1281</v>
      </c>
      <c r="P100" s="405" t="s">
        <v>1411</v>
      </c>
      <c r="Q100" s="392" t="s">
        <v>1120</v>
      </c>
      <c r="R100" s="404" t="s">
        <v>1410</v>
      </c>
      <c r="S100" s="405" t="s">
        <v>1281</v>
      </c>
      <c r="T100" s="405" t="s">
        <v>1411</v>
      </c>
      <c r="U100" s="406">
        <v>0</v>
      </c>
      <c r="V100" s="407"/>
      <c r="W100" s="406">
        <v>11</v>
      </c>
      <c r="X100" s="406">
        <v>6</v>
      </c>
      <c r="Y100" s="406">
        <v>7</v>
      </c>
      <c r="Z100" s="406">
        <v>8</v>
      </c>
      <c r="AA100" s="406">
        <v>8</v>
      </c>
      <c r="AB100" s="406">
        <v>8</v>
      </c>
      <c r="AC100" s="406">
        <v>8</v>
      </c>
      <c r="AD100" s="406">
        <v>7</v>
      </c>
      <c r="AE100" s="406">
        <v>7</v>
      </c>
      <c r="AF100" s="406">
        <v>8</v>
      </c>
      <c r="AG100" s="406">
        <v>8</v>
      </c>
      <c r="AH100" s="406">
        <v>8</v>
      </c>
      <c r="AI100" s="406">
        <v>8</v>
      </c>
      <c r="AJ100" s="406">
        <v>8</v>
      </c>
      <c r="AK100" s="406">
        <v>280000</v>
      </c>
      <c r="AL100" s="406">
        <v>320000</v>
      </c>
      <c r="AM100" s="406">
        <v>320000</v>
      </c>
      <c r="AN100" s="406">
        <v>320000</v>
      </c>
      <c r="AO100" s="406">
        <v>320000</v>
      </c>
      <c r="AP100" s="406">
        <v>280000</v>
      </c>
      <c r="AQ100" s="406">
        <v>280000</v>
      </c>
      <c r="AR100" s="406">
        <v>320000</v>
      </c>
      <c r="AS100" s="406">
        <v>320000</v>
      </c>
      <c r="AT100" s="406">
        <v>320000</v>
      </c>
      <c r="AU100" s="406">
        <v>320000</v>
      </c>
      <c r="AV100" s="406">
        <v>320000</v>
      </c>
      <c r="AW100" s="406">
        <v>1</v>
      </c>
    </row>
    <row r="101" spans="2:51" ht="21.75" customHeight="1">
      <c r="B101" s="399">
        <v>97</v>
      </c>
      <c r="C101" s="400" t="s">
        <v>348</v>
      </c>
      <c r="D101" s="399">
        <v>97</v>
      </c>
      <c r="E101" s="389" t="s">
        <v>699</v>
      </c>
      <c r="F101" s="389">
        <f t="shared" si="4"/>
        <v>1210236</v>
      </c>
      <c r="G101" s="389" t="s">
        <v>700</v>
      </c>
      <c r="H101" s="389" t="s">
        <v>700</v>
      </c>
      <c r="I101" s="401" t="str">
        <f t="shared" si="3"/>
        <v>OK</v>
      </c>
      <c r="J101" s="401" t="str">
        <f t="shared" si="5"/>
        <v>OK</v>
      </c>
      <c r="K101" s="397"/>
      <c r="L101" s="408">
        <v>1059436</v>
      </c>
      <c r="M101" s="403" t="s">
        <v>1412</v>
      </c>
      <c r="N101" s="404" t="s">
        <v>2050</v>
      </c>
      <c r="O101" s="405" t="s">
        <v>1281</v>
      </c>
      <c r="P101" s="405" t="s">
        <v>1413</v>
      </c>
      <c r="Q101" s="392" t="s">
        <v>1120</v>
      </c>
      <c r="R101" s="404" t="s">
        <v>2050</v>
      </c>
      <c r="S101" s="405" t="s">
        <v>1281</v>
      </c>
      <c r="T101" s="405" t="s">
        <v>1413</v>
      </c>
      <c r="U101" s="406">
        <v>3600000</v>
      </c>
      <c r="V101" s="407">
        <v>45838</v>
      </c>
      <c r="W101" s="406">
        <v>11</v>
      </c>
      <c r="X101" s="406">
        <v>7</v>
      </c>
      <c r="Y101" s="406">
        <v>10</v>
      </c>
      <c r="Z101" s="406">
        <v>10</v>
      </c>
      <c r="AA101" s="406">
        <v>10</v>
      </c>
      <c r="AB101" s="406">
        <v>10</v>
      </c>
      <c r="AC101" s="406">
        <v>10</v>
      </c>
      <c r="AD101" s="406">
        <v>10</v>
      </c>
      <c r="AE101" s="406">
        <v>9</v>
      </c>
      <c r="AF101" s="406">
        <v>10</v>
      </c>
      <c r="AG101" s="406">
        <v>10</v>
      </c>
      <c r="AH101" s="406">
        <v>10</v>
      </c>
      <c r="AI101" s="406">
        <v>10</v>
      </c>
      <c r="AJ101" s="406">
        <v>10</v>
      </c>
      <c r="AK101" s="406">
        <v>320000</v>
      </c>
      <c r="AL101" s="406">
        <v>320000</v>
      </c>
      <c r="AM101" s="406">
        <v>320000</v>
      </c>
      <c r="AN101" s="406">
        <v>320000</v>
      </c>
      <c r="AO101" s="406">
        <v>320000</v>
      </c>
      <c r="AP101" s="406">
        <v>320000</v>
      </c>
      <c r="AQ101" s="406">
        <v>288000</v>
      </c>
      <c r="AR101" s="406">
        <v>320000</v>
      </c>
      <c r="AS101" s="406">
        <v>320000</v>
      </c>
      <c r="AT101" s="406">
        <v>320000</v>
      </c>
      <c r="AU101" s="406">
        <v>320000</v>
      </c>
      <c r="AV101" s="406">
        <v>320000</v>
      </c>
      <c r="AW101" s="406">
        <v>1</v>
      </c>
    </row>
    <row r="102" spans="2:51" ht="21.75" customHeight="1">
      <c r="B102" s="399">
        <v>98</v>
      </c>
      <c r="C102" s="400" t="s">
        <v>2051</v>
      </c>
      <c r="D102" s="399">
        <v>98</v>
      </c>
      <c r="E102" s="389" t="s">
        <v>701</v>
      </c>
      <c r="F102" s="389">
        <f t="shared" si="4"/>
        <v>1210542</v>
      </c>
      <c r="G102" s="389" t="s">
        <v>702</v>
      </c>
      <c r="H102" s="389" t="s">
        <v>702</v>
      </c>
      <c r="I102" s="401" t="str">
        <f t="shared" si="3"/>
        <v>OK</v>
      </c>
      <c r="J102" s="401" t="str">
        <f t="shared" si="5"/>
        <v>OK</v>
      </c>
      <c r="K102" s="397"/>
      <c r="L102" s="408">
        <v>1065968</v>
      </c>
      <c r="M102" s="403" t="s">
        <v>1414</v>
      </c>
      <c r="N102" s="404" t="s">
        <v>1415</v>
      </c>
      <c r="O102" s="405" t="s">
        <v>1359</v>
      </c>
      <c r="P102" s="405" t="s">
        <v>1416</v>
      </c>
      <c r="Q102" s="392" t="s">
        <v>1120</v>
      </c>
      <c r="R102" s="404" t="s">
        <v>1415</v>
      </c>
      <c r="S102" s="405" t="s">
        <v>1359</v>
      </c>
      <c r="T102" s="405" t="s">
        <v>1416</v>
      </c>
      <c r="U102" s="406">
        <v>0</v>
      </c>
      <c r="V102" s="407"/>
      <c r="W102" s="406">
        <v>11</v>
      </c>
      <c r="X102" s="406">
        <v>8</v>
      </c>
      <c r="Y102" s="406">
        <v>13</v>
      </c>
      <c r="Z102" s="406">
        <v>12</v>
      </c>
      <c r="AA102" s="406">
        <v>12</v>
      </c>
      <c r="AB102" s="406">
        <v>12</v>
      </c>
      <c r="AC102" s="406">
        <v>13</v>
      </c>
      <c r="AD102" s="406">
        <v>13</v>
      </c>
      <c r="AE102" s="406">
        <v>12</v>
      </c>
      <c r="AF102" s="406">
        <v>12</v>
      </c>
      <c r="AG102" s="406">
        <v>13</v>
      </c>
      <c r="AH102" s="406">
        <v>13</v>
      </c>
      <c r="AI102" s="406">
        <v>13</v>
      </c>
      <c r="AJ102" s="406">
        <v>13</v>
      </c>
      <c r="AK102" s="406">
        <v>442000</v>
      </c>
      <c r="AL102" s="406">
        <v>408000</v>
      </c>
      <c r="AM102" s="406">
        <v>408000</v>
      </c>
      <c r="AN102" s="406">
        <v>408000</v>
      </c>
      <c r="AO102" s="406">
        <v>442000</v>
      </c>
      <c r="AP102" s="406">
        <v>442000</v>
      </c>
      <c r="AQ102" s="406">
        <v>408000</v>
      </c>
      <c r="AR102" s="406">
        <v>408000</v>
      </c>
      <c r="AS102" s="406">
        <v>442000</v>
      </c>
      <c r="AT102" s="406">
        <v>442000</v>
      </c>
      <c r="AU102" s="406">
        <v>442000</v>
      </c>
      <c r="AV102" s="406">
        <v>442000</v>
      </c>
      <c r="AW102" s="406">
        <v>1</v>
      </c>
    </row>
    <row r="103" spans="2:51" ht="21.75" customHeight="1">
      <c r="B103" s="399">
        <v>99</v>
      </c>
      <c r="C103" s="413" t="s">
        <v>2052</v>
      </c>
      <c r="D103" s="399">
        <v>99</v>
      </c>
      <c r="E103" s="389" t="s">
        <v>703</v>
      </c>
      <c r="F103" s="389">
        <f t="shared" si="4"/>
        <v>1210328</v>
      </c>
      <c r="G103" s="389" t="s">
        <v>704</v>
      </c>
      <c r="H103" s="389" t="s">
        <v>704</v>
      </c>
      <c r="I103" s="401" t="str">
        <f t="shared" si="3"/>
        <v>OK</v>
      </c>
      <c r="J103" s="401" t="str">
        <f t="shared" si="5"/>
        <v>OK</v>
      </c>
      <c r="K103" s="397"/>
      <c r="L103" s="408">
        <v>1066600</v>
      </c>
      <c r="M103" s="403" t="s">
        <v>1417</v>
      </c>
      <c r="N103" s="404" t="s">
        <v>1418</v>
      </c>
      <c r="O103" s="405" t="s">
        <v>1199</v>
      </c>
      <c r="P103" s="405" t="s">
        <v>1419</v>
      </c>
      <c r="Q103" s="392" t="s">
        <v>1120</v>
      </c>
      <c r="R103" s="404" t="s">
        <v>1418</v>
      </c>
      <c r="S103" s="405" t="s">
        <v>1199</v>
      </c>
      <c r="T103" s="405" t="s">
        <v>1419</v>
      </c>
      <c r="U103" s="406">
        <v>0</v>
      </c>
      <c r="V103" s="407"/>
      <c r="W103" s="406">
        <v>11</v>
      </c>
      <c r="X103" s="406">
        <v>9</v>
      </c>
      <c r="Y103" s="406">
        <v>13</v>
      </c>
      <c r="Z103" s="406">
        <v>13</v>
      </c>
      <c r="AA103" s="406">
        <v>14</v>
      </c>
      <c r="AB103" s="406">
        <v>14</v>
      </c>
      <c r="AC103" s="406">
        <v>15</v>
      </c>
      <c r="AD103" s="406">
        <v>14</v>
      </c>
      <c r="AE103" s="406">
        <v>15</v>
      </c>
      <c r="AF103" s="406">
        <v>15</v>
      </c>
      <c r="AG103" s="406">
        <v>15</v>
      </c>
      <c r="AH103" s="406">
        <v>15</v>
      </c>
      <c r="AI103" s="406">
        <v>15</v>
      </c>
      <c r="AJ103" s="406">
        <v>15</v>
      </c>
      <c r="AK103" s="406">
        <v>461500</v>
      </c>
      <c r="AL103" s="406">
        <v>461500</v>
      </c>
      <c r="AM103" s="406">
        <v>497000</v>
      </c>
      <c r="AN103" s="406">
        <v>497000</v>
      </c>
      <c r="AO103" s="406">
        <v>532500</v>
      </c>
      <c r="AP103" s="406">
        <v>497000</v>
      </c>
      <c r="AQ103" s="406">
        <v>532500</v>
      </c>
      <c r="AR103" s="406">
        <v>532500</v>
      </c>
      <c r="AS103" s="406">
        <v>532500</v>
      </c>
      <c r="AT103" s="406">
        <v>532500</v>
      </c>
      <c r="AU103" s="406">
        <v>532500</v>
      </c>
      <c r="AV103" s="406">
        <v>532500</v>
      </c>
      <c r="AW103" s="406">
        <v>1</v>
      </c>
    </row>
    <row r="104" spans="2:51" ht="21.75" customHeight="1">
      <c r="B104" s="399">
        <v>100</v>
      </c>
      <c r="C104" s="413" t="s">
        <v>2053</v>
      </c>
      <c r="D104" s="399">
        <v>100</v>
      </c>
      <c r="E104" s="389" t="s">
        <v>705</v>
      </c>
      <c r="F104" s="389">
        <f t="shared" si="4"/>
        <v>1210332</v>
      </c>
      <c r="G104" s="389" t="s">
        <v>706</v>
      </c>
      <c r="H104" s="389" t="s">
        <v>706</v>
      </c>
      <c r="I104" s="401" t="str">
        <f t="shared" si="3"/>
        <v>OK</v>
      </c>
      <c r="J104" s="401" t="str">
        <f t="shared" si="5"/>
        <v>OK</v>
      </c>
      <c r="K104" s="397"/>
      <c r="L104" s="408">
        <v>1061825</v>
      </c>
      <c r="M104" s="403" t="s">
        <v>1382</v>
      </c>
      <c r="N104" s="404" t="s">
        <v>1383</v>
      </c>
      <c r="O104" s="405" t="s">
        <v>1281</v>
      </c>
      <c r="P104" s="405" t="s">
        <v>1384</v>
      </c>
      <c r="Q104" s="392" t="s">
        <v>1120</v>
      </c>
      <c r="R104" s="404" t="s">
        <v>1383</v>
      </c>
      <c r="S104" s="405" t="s">
        <v>1281</v>
      </c>
      <c r="T104" s="405" t="s">
        <v>1384</v>
      </c>
      <c r="U104" s="406">
        <v>3600000</v>
      </c>
      <c r="V104" s="407">
        <v>45838</v>
      </c>
      <c r="W104" s="406">
        <v>11</v>
      </c>
      <c r="X104" s="406">
        <v>10</v>
      </c>
      <c r="Y104" s="406">
        <v>15</v>
      </c>
      <c r="Z104" s="406">
        <v>14</v>
      </c>
      <c r="AA104" s="406">
        <v>15</v>
      </c>
      <c r="AB104" s="406">
        <v>15</v>
      </c>
      <c r="AC104" s="406">
        <v>14</v>
      </c>
      <c r="AD104" s="406">
        <v>15</v>
      </c>
      <c r="AE104" s="406">
        <v>14</v>
      </c>
      <c r="AF104" s="406">
        <v>15</v>
      </c>
      <c r="AG104" s="406">
        <v>15</v>
      </c>
      <c r="AH104" s="406">
        <v>15</v>
      </c>
      <c r="AI104" s="406">
        <v>15</v>
      </c>
      <c r="AJ104" s="406">
        <v>15</v>
      </c>
      <c r="AK104" s="406">
        <v>471000</v>
      </c>
      <c r="AL104" s="406">
        <v>438000</v>
      </c>
      <c r="AM104" s="406">
        <v>471000</v>
      </c>
      <c r="AN104" s="406">
        <v>471000</v>
      </c>
      <c r="AO104" s="406">
        <v>438000</v>
      </c>
      <c r="AP104" s="406">
        <v>471000</v>
      </c>
      <c r="AQ104" s="406">
        <v>438000</v>
      </c>
      <c r="AR104" s="406">
        <v>471000</v>
      </c>
      <c r="AS104" s="406">
        <v>471000</v>
      </c>
      <c r="AT104" s="406">
        <v>471000</v>
      </c>
      <c r="AU104" s="406">
        <v>471000</v>
      </c>
      <c r="AV104" s="406">
        <v>471000</v>
      </c>
      <c r="AW104" s="406">
        <v>1</v>
      </c>
    </row>
    <row r="105" spans="2:51" ht="21.75" customHeight="1">
      <c r="B105" s="399">
        <v>101</v>
      </c>
      <c r="C105" s="413" t="s">
        <v>2054</v>
      </c>
      <c r="D105" s="399">
        <v>101</v>
      </c>
      <c r="E105" s="389" t="s">
        <v>707</v>
      </c>
      <c r="F105" s="389">
        <f t="shared" si="4"/>
        <v>1210333</v>
      </c>
      <c r="G105" s="389" t="s">
        <v>708</v>
      </c>
      <c r="H105" s="389" t="s">
        <v>708</v>
      </c>
      <c r="I105" s="401" t="str">
        <f t="shared" si="3"/>
        <v>OK</v>
      </c>
      <c r="J105" s="401" t="str">
        <f t="shared" si="5"/>
        <v>OK</v>
      </c>
      <c r="K105" s="397"/>
      <c r="L105" s="408">
        <v>1065085</v>
      </c>
      <c r="M105" s="403" t="s">
        <v>1451</v>
      </c>
      <c r="N105" s="404" t="s">
        <v>1420</v>
      </c>
      <c r="O105" s="405" t="s">
        <v>1281</v>
      </c>
      <c r="P105" s="405" t="s">
        <v>1421</v>
      </c>
      <c r="Q105" s="392" t="s">
        <v>1120</v>
      </c>
      <c r="R105" s="404" t="s">
        <v>1420</v>
      </c>
      <c r="S105" s="405" t="s">
        <v>1281</v>
      </c>
      <c r="T105" s="405" t="s">
        <v>1421</v>
      </c>
      <c r="U105" s="406">
        <v>2880000</v>
      </c>
      <c r="V105" s="407">
        <v>45838</v>
      </c>
      <c r="W105" s="406">
        <v>11</v>
      </c>
      <c r="X105" s="406">
        <v>11</v>
      </c>
      <c r="Y105" s="406">
        <v>11</v>
      </c>
      <c r="Z105" s="406">
        <v>11</v>
      </c>
      <c r="AA105" s="406">
        <v>10</v>
      </c>
      <c r="AB105" s="406">
        <v>11</v>
      </c>
      <c r="AC105" s="406">
        <v>11</v>
      </c>
      <c r="AD105" s="406">
        <v>11</v>
      </c>
      <c r="AE105" s="406">
        <v>11</v>
      </c>
      <c r="AF105" s="406">
        <v>11</v>
      </c>
      <c r="AG105" s="406">
        <v>11</v>
      </c>
      <c r="AH105" s="406">
        <v>11</v>
      </c>
      <c r="AI105" s="406">
        <v>11</v>
      </c>
      <c r="AJ105" s="406">
        <v>11</v>
      </c>
      <c r="AK105" s="406">
        <v>440000</v>
      </c>
      <c r="AL105" s="406">
        <v>440000</v>
      </c>
      <c r="AM105" s="406">
        <v>400000</v>
      </c>
      <c r="AN105" s="406">
        <v>440000</v>
      </c>
      <c r="AO105" s="406">
        <v>440000</v>
      </c>
      <c r="AP105" s="406">
        <v>440000</v>
      </c>
      <c r="AQ105" s="406">
        <v>440000</v>
      </c>
      <c r="AR105" s="406">
        <v>440000</v>
      </c>
      <c r="AS105" s="406">
        <v>440000</v>
      </c>
      <c r="AT105" s="406">
        <v>440000</v>
      </c>
      <c r="AU105" s="406">
        <v>440000</v>
      </c>
      <c r="AV105" s="406">
        <v>440000</v>
      </c>
      <c r="AW105" s="406">
        <v>1</v>
      </c>
    </row>
    <row r="106" spans="2:51" ht="21.75" customHeight="1">
      <c r="B106" s="399">
        <v>102</v>
      </c>
      <c r="C106" s="413" t="s">
        <v>2055</v>
      </c>
      <c r="D106" s="399">
        <v>102</v>
      </c>
      <c r="E106" s="389" t="s">
        <v>709</v>
      </c>
      <c r="F106" s="389">
        <f t="shared" si="4"/>
        <v>1210334</v>
      </c>
      <c r="G106" s="389" t="s">
        <v>710</v>
      </c>
      <c r="H106" s="389" t="s">
        <v>710</v>
      </c>
      <c r="I106" s="401" t="str">
        <f t="shared" si="3"/>
        <v>OK</v>
      </c>
      <c r="J106" s="401" t="str">
        <f t="shared" si="5"/>
        <v>OK</v>
      </c>
      <c r="K106" s="397"/>
      <c r="L106" s="408">
        <v>1065085</v>
      </c>
      <c r="M106" s="403" t="s">
        <v>1451</v>
      </c>
      <c r="N106" s="404" t="s">
        <v>1420</v>
      </c>
      <c r="O106" s="405" t="s">
        <v>1281</v>
      </c>
      <c r="P106" s="405" t="s">
        <v>1421</v>
      </c>
      <c r="Q106" s="392" t="s">
        <v>1120</v>
      </c>
      <c r="R106" s="404" t="s">
        <v>1420</v>
      </c>
      <c r="S106" s="405" t="s">
        <v>1281</v>
      </c>
      <c r="T106" s="405" t="s">
        <v>1421</v>
      </c>
      <c r="U106" s="406">
        <v>2560000</v>
      </c>
      <c r="V106" s="407">
        <v>45838</v>
      </c>
      <c r="W106" s="406">
        <v>11</v>
      </c>
      <c r="X106" s="406">
        <v>12</v>
      </c>
      <c r="Y106" s="406">
        <v>10</v>
      </c>
      <c r="Z106" s="406">
        <v>10</v>
      </c>
      <c r="AA106" s="406">
        <v>11</v>
      </c>
      <c r="AB106" s="406">
        <v>9</v>
      </c>
      <c r="AC106" s="406">
        <v>9</v>
      </c>
      <c r="AD106" s="406">
        <v>9</v>
      </c>
      <c r="AE106" s="406">
        <v>8</v>
      </c>
      <c r="AF106" s="406">
        <v>8</v>
      </c>
      <c r="AG106" s="406">
        <v>8</v>
      </c>
      <c r="AH106" s="406">
        <v>8</v>
      </c>
      <c r="AI106" s="406">
        <v>8</v>
      </c>
      <c r="AJ106" s="406">
        <v>8</v>
      </c>
      <c r="AK106" s="406">
        <v>400000</v>
      </c>
      <c r="AL106" s="406">
        <v>400000</v>
      </c>
      <c r="AM106" s="406">
        <v>440000</v>
      </c>
      <c r="AN106" s="406">
        <v>360000</v>
      </c>
      <c r="AO106" s="406">
        <v>360000</v>
      </c>
      <c r="AP106" s="406">
        <v>360000</v>
      </c>
      <c r="AQ106" s="406">
        <v>320000</v>
      </c>
      <c r="AR106" s="406">
        <v>320000</v>
      </c>
      <c r="AS106" s="406">
        <v>320000</v>
      </c>
      <c r="AT106" s="406">
        <v>320000</v>
      </c>
      <c r="AU106" s="406">
        <v>320000</v>
      </c>
      <c r="AV106" s="406">
        <v>320000</v>
      </c>
      <c r="AW106" s="406">
        <v>1</v>
      </c>
    </row>
    <row r="107" spans="2:51" ht="21.75" customHeight="1">
      <c r="B107" s="399">
        <v>103</v>
      </c>
      <c r="C107" s="413" t="s">
        <v>2056</v>
      </c>
      <c r="D107" s="399">
        <v>103</v>
      </c>
      <c r="E107" s="389" t="s">
        <v>711</v>
      </c>
      <c r="F107" s="389">
        <f t="shared" si="4"/>
        <v>1210335</v>
      </c>
      <c r="G107" s="389" t="s">
        <v>712</v>
      </c>
      <c r="H107" s="389" t="s">
        <v>712</v>
      </c>
      <c r="I107" s="401" t="str">
        <f t="shared" si="3"/>
        <v>OK</v>
      </c>
      <c r="J107" s="401" t="str">
        <f t="shared" si="5"/>
        <v>OK</v>
      </c>
      <c r="K107" s="397"/>
      <c r="L107" s="408">
        <v>1066516</v>
      </c>
      <c r="M107" s="403" t="s">
        <v>1429</v>
      </c>
      <c r="N107" s="404" t="s">
        <v>1422</v>
      </c>
      <c r="O107" s="405" t="s">
        <v>1281</v>
      </c>
      <c r="P107" s="405" t="s">
        <v>1423</v>
      </c>
      <c r="Q107" s="392" t="s">
        <v>1120</v>
      </c>
      <c r="R107" s="404" t="s">
        <v>1422</v>
      </c>
      <c r="S107" s="405" t="s">
        <v>1281</v>
      </c>
      <c r="T107" s="405" t="s">
        <v>1423</v>
      </c>
      <c r="U107" s="406">
        <v>3360000</v>
      </c>
      <c r="V107" s="407">
        <v>45838</v>
      </c>
      <c r="W107" s="406">
        <v>11</v>
      </c>
      <c r="X107" s="406">
        <v>13</v>
      </c>
      <c r="Y107" s="406">
        <v>14</v>
      </c>
      <c r="Z107" s="406">
        <v>14</v>
      </c>
      <c r="AA107" s="406">
        <v>14</v>
      </c>
      <c r="AB107" s="406">
        <v>14</v>
      </c>
      <c r="AC107" s="406">
        <v>14</v>
      </c>
      <c r="AD107" s="406">
        <v>14</v>
      </c>
      <c r="AE107" s="406">
        <v>14</v>
      </c>
      <c r="AF107" s="406">
        <v>13</v>
      </c>
      <c r="AG107" s="406">
        <v>13</v>
      </c>
      <c r="AH107" s="406">
        <v>13</v>
      </c>
      <c r="AI107" s="406">
        <v>13</v>
      </c>
      <c r="AJ107" s="406">
        <v>13</v>
      </c>
      <c r="AK107" s="406">
        <v>490000</v>
      </c>
      <c r="AL107" s="406">
        <v>490000</v>
      </c>
      <c r="AM107" s="406">
        <v>490000</v>
      </c>
      <c r="AN107" s="406">
        <v>490000</v>
      </c>
      <c r="AO107" s="406">
        <v>490000</v>
      </c>
      <c r="AP107" s="406">
        <v>490000</v>
      </c>
      <c r="AQ107" s="406">
        <v>490000</v>
      </c>
      <c r="AR107" s="406">
        <v>455000</v>
      </c>
      <c r="AS107" s="406">
        <v>455000</v>
      </c>
      <c r="AT107" s="406">
        <v>455000</v>
      </c>
      <c r="AU107" s="406">
        <v>455000</v>
      </c>
      <c r="AV107" s="406">
        <v>455000</v>
      </c>
      <c r="AW107" s="406">
        <v>1</v>
      </c>
    </row>
    <row r="108" spans="2:51" ht="21.75" customHeight="1">
      <c r="B108" s="399">
        <v>104</v>
      </c>
      <c r="C108" s="413" t="s">
        <v>2057</v>
      </c>
      <c r="D108" s="399">
        <v>104</v>
      </c>
      <c r="E108" s="389" t="s">
        <v>713</v>
      </c>
      <c r="F108" s="389">
        <f t="shared" si="4"/>
        <v>1210336</v>
      </c>
      <c r="G108" s="389" t="s">
        <v>714</v>
      </c>
      <c r="H108" s="389" t="s">
        <v>714</v>
      </c>
      <c r="I108" s="401" t="str">
        <f t="shared" si="3"/>
        <v>OK</v>
      </c>
      <c r="J108" s="401" t="str">
        <f t="shared" si="5"/>
        <v>OK</v>
      </c>
      <c r="K108" s="397"/>
      <c r="L108" s="408">
        <v>1059654</v>
      </c>
      <c r="M108" s="403" t="s">
        <v>1424</v>
      </c>
      <c r="N108" s="404" t="s">
        <v>1425</v>
      </c>
      <c r="O108" s="405" t="s">
        <v>1281</v>
      </c>
      <c r="P108" s="405" t="s">
        <v>2058</v>
      </c>
      <c r="Q108" s="392" t="s">
        <v>1120</v>
      </c>
      <c r="R108" s="404" t="s">
        <v>1425</v>
      </c>
      <c r="S108" s="405" t="s">
        <v>1281</v>
      </c>
      <c r="T108" s="405" t="s">
        <v>1846</v>
      </c>
      <c r="U108" s="406">
        <v>4320000</v>
      </c>
      <c r="V108" s="407">
        <v>45838</v>
      </c>
      <c r="W108" s="406">
        <v>11</v>
      </c>
      <c r="X108" s="406">
        <v>14</v>
      </c>
      <c r="Y108" s="406">
        <v>18</v>
      </c>
      <c r="Z108" s="406">
        <v>18</v>
      </c>
      <c r="AA108" s="406">
        <v>18</v>
      </c>
      <c r="AB108" s="406">
        <v>18</v>
      </c>
      <c r="AC108" s="406">
        <v>18</v>
      </c>
      <c r="AD108" s="406">
        <v>18</v>
      </c>
      <c r="AE108" s="406">
        <v>18</v>
      </c>
      <c r="AF108" s="406">
        <v>18</v>
      </c>
      <c r="AG108" s="406">
        <v>18</v>
      </c>
      <c r="AH108" s="406">
        <v>18</v>
      </c>
      <c r="AI108" s="406">
        <v>18</v>
      </c>
      <c r="AJ108" s="406">
        <v>18</v>
      </c>
      <c r="AK108" s="406">
        <v>621000</v>
      </c>
      <c r="AL108" s="406">
        <v>621000</v>
      </c>
      <c r="AM108" s="406">
        <v>621000</v>
      </c>
      <c r="AN108" s="406">
        <v>621000</v>
      </c>
      <c r="AO108" s="406">
        <v>621000</v>
      </c>
      <c r="AP108" s="406">
        <v>621000</v>
      </c>
      <c r="AQ108" s="406">
        <v>621000</v>
      </c>
      <c r="AR108" s="406">
        <v>621000</v>
      </c>
      <c r="AS108" s="406">
        <v>621000</v>
      </c>
      <c r="AT108" s="406">
        <v>621000</v>
      </c>
      <c r="AU108" s="406">
        <v>621000</v>
      </c>
      <c r="AV108" s="406">
        <v>621000</v>
      </c>
      <c r="AW108" s="406">
        <v>1</v>
      </c>
    </row>
    <row r="109" spans="2:51" ht="21.75" customHeight="1">
      <c r="B109" s="399">
        <v>105</v>
      </c>
      <c r="C109" s="413" t="s">
        <v>2059</v>
      </c>
      <c r="D109" s="399">
        <v>105</v>
      </c>
      <c r="E109" s="389" t="s">
        <v>715</v>
      </c>
      <c r="F109" s="389">
        <f t="shared" si="4"/>
        <v>1210400</v>
      </c>
      <c r="G109" s="389" t="s">
        <v>716</v>
      </c>
      <c r="H109" s="389" t="s">
        <v>716</v>
      </c>
      <c r="I109" s="401" t="str">
        <f t="shared" si="3"/>
        <v>OK</v>
      </c>
      <c r="J109" s="401" t="str">
        <f t="shared" si="5"/>
        <v>OK</v>
      </c>
      <c r="K109" s="397"/>
      <c r="L109" s="408">
        <v>1063849</v>
      </c>
      <c r="M109" s="403" t="s">
        <v>1426</v>
      </c>
      <c r="N109" s="404" t="s">
        <v>1427</v>
      </c>
      <c r="O109" s="405" t="s">
        <v>1281</v>
      </c>
      <c r="P109" s="405" t="s">
        <v>1837</v>
      </c>
      <c r="Q109" s="392" t="s">
        <v>1120</v>
      </c>
      <c r="R109" s="404" t="s">
        <v>1427</v>
      </c>
      <c r="S109" s="405" t="s">
        <v>1281</v>
      </c>
      <c r="T109" s="405" t="s">
        <v>1837</v>
      </c>
      <c r="U109" s="406">
        <v>0</v>
      </c>
      <c r="V109" s="407"/>
      <c r="W109" s="406">
        <v>11</v>
      </c>
      <c r="X109" s="406">
        <v>15</v>
      </c>
      <c r="Y109" s="406">
        <v>8</v>
      </c>
      <c r="Z109" s="406">
        <v>9</v>
      </c>
      <c r="AA109" s="406">
        <v>9</v>
      </c>
      <c r="AB109" s="406">
        <v>9</v>
      </c>
      <c r="AC109" s="406">
        <v>9</v>
      </c>
      <c r="AD109" s="406">
        <v>9</v>
      </c>
      <c r="AE109" s="406">
        <v>9</v>
      </c>
      <c r="AF109" s="406">
        <v>9</v>
      </c>
      <c r="AG109" s="406">
        <v>9</v>
      </c>
      <c r="AH109" s="406">
        <v>9</v>
      </c>
      <c r="AI109" s="406">
        <v>9</v>
      </c>
      <c r="AJ109" s="406">
        <v>9</v>
      </c>
      <c r="AK109" s="406">
        <v>269081</v>
      </c>
      <c r="AL109" s="406">
        <v>316299</v>
      </c>
      <c r="AM109" s="406">
        <v>309990</v>
      </c>
      <c r="AN109" s="406">
        <v>309990</v>
      </c>
      <c r="AO109" s="406">
        <v>309990</v>
      </c>
      <c r="AP109" s="406">
        <v>309990</v>
      </c>
      <c r="AQ109" s="406">
        <v>309990</v>
      </c>
      <c r="AR109" s="406">
        <v>309755</v>
      </c>
      <c r="AS109" s="406">
        <v>0</v>
      </c>
      <c r="AT109" s="406">
        <v>0</v>
      </c>
      <c r="AU109" s="406">
        <v>0</v>
      </c>
      <c r="AV109" s="406">
        <v>0</v>
      </c>
      <c r="AW109" s="406">
        <v>1</v>
      </c>
    </row>
    <row r="110" spans="2:51" ht="21.75" customHeight="1">
      <c r="B110" s="399">
        <v>106</v>
      </c>
      <c r="C110" s="413" t="s">
        <v>2060</v>
      </c>
      <c r="D110" s="399">
        <v>106</v>
      </c>
      <c r="E110" s="389" t="s">
        <v>717</v>
      </c>
      <c r="F110" s="389">
        <f t="shared" si="4"/>
        <v>1210344</v>
      </c>
      <c r="G110" s="389" t="s">
        <v>718</v>
      </c>
      <c r="H110" s="389" t="s">
        <v>718</v>
      </c>
      <c r="I110" s="401" t="str">
        <f t="shared" si="3"/>
        <v>OK</v>
      </c>
      <c r="J110" s="401" t="str">
        <f t="shared" si="5"/>
        <v>OK</v>
      </c>
      <c r="K110" s="397"/>
      <c r="L110" s="408">
        <v>1054939</v>
      </c>
      <c r="M110" s="403" t="s">
        <v>1283</v>
      </c>
      <c r="N110" s="404" t="s">
        <v>1428</v>
      </c>
      <c r="O110" s="405" t="s">
        <v>1285</v>
      </c>
      <c r="P110" s="405" t="s">
        <v>1286</v>
      </c>
      <c r="Q110" s="392" t="s">
        <v>1120</v>
      </c>
      <c r="R110" s="404" t="s">
        <v>1428</v>
      </c>
      <c r="S110" s="405" t="s">
        <v>1285</v>
      </c>
      <c r="T110" s="405" t="s">
        <v>1286</v>
      </c>
      <c r="U110" s="406">
        <v>5600000</v>
      </c>
      <c r="V110" s="407">
        <v>45838</v>
      </c>
      <c r="W110" s="406">
        <v>11</v>
      </c>
      <c r="X110" s="406">
        <v>16</v>
      </c>
      <c r="Y110" s="406">
        <v>14</v>
      </c>
      <c r="Z110" s="406">
        <v>14</v>
      </c>
      <c r="AA110" s="406">
        <v>14</v>
      </c>
      <c r="AB110" s="406">
        <v>14</v>
      </c>
      <c r="AC110" s="406">
        <v>14</v>
      </c>
      <c r="AD110" s="406">
        <v>14</v>
      </c>
      <c r="AE110" s="406">
        <v>14</v>
      </c>
      <c r="AF110" s="406">
        <v>14</v>
      </c>
      <c r="AG110" s="406">
        <v>14</v>
      </c>
      <c r="AH110" s="406">
        <v>14</v>
      </c>
      <c r="AI110" s="406">
        <v>14</v>
      </c>
      <c r="AJ110" s="406">
        <v>14</v>
      </c>
      <c r="AK110" s="406">
        <v>476000</v>
      </c>
      <c r="AL110" s="406">
        <v>476000</v>
      </c>
      <c r="AM110" s="406">
        <v>476000</v>
      </c>
      <c r="AN110" s="406">
        <v>476000</v>
      </c>
      <c r="AO110" s="406">
        <v>476000</v>
      </c>
      <c r="AP110" s="406">
        <v>476000</v>
      </c>
      <c r="AQ110" s="406">
        <v>476000</v>
      </c>
      <c r="AR110" s="406">
        <v>476000</v>
      </c>
      <c r="AS110" s="406">
        <v>476000</v>
      </c>
      <c r="AT110" s="406">
        <v>476000</v>
      </c>
      <c r="AU110" s="406">
        <v>476000</v>
      </c>
      <c r="AV110" s="406">
        <v>476000</v>
      </c>
      <c r="AW110" s="406">
        <v>1</v>
      </c>
    </row>
    <row r="111" spans="2:51" ht="21.75" customHeight="1">
      <c r="B111" s="399">
        <v>107</v>
      </c>
      <c r="C111" s="413" t="s">
        <v>2061</v>
      </c>
      <c r="D111" s="399">
        <v>107</v>
      </c>
      <c r="E111" s="389" t="s">
        <v>719</v>
      </c>
      <c r="F111" s="389">
        <f t="shared" si="4"/>
        <v>1210346</v>
      </c>
      <c r="G111" s="389" t="s">
        <v>720</v>
      </c>
      <c r="H111" s="389" t="s">
        <v>720</v>
      </c>
      <c r="I111" s="401" t="str">
        <f t="shared" si="3"/>
        <v>OK</v>
      </c>
      <c r="J111" s="401" t="str">
        <f t="shared" si="5"/>
        <v>OK</v>
      </c>
      <c r="K111" s="397"/>
      <c r="L111" s="408">
        <v>1061825</v>
      </c>
      <c r="M111" s="403" t="s">
        <v>1382</v>
      </c>
      <c r="N111" s="404" t="s">
        <v>1383</v>
      </c>
      <c r="O111" s="405" t="s">
        <v>1281</v>
      </c>
      <c r="P111" s="405" t="s">
        <v>1384</v>
      </c>
      <c r="Q111" s="392" t="s">
        <v>1120</v>
      </c>
      <c r="R111" s="404" t="s">
        <v>1383</v>
      </c>
      <c r="S111" s="405" t="s">
        <v>1281</v>
      </c>
      <c r="T111" s="405" t="s">
        <v>1384</v>
      </c>
      <c r="U111" s="406">
        <v>3360000</v>
      </c>
      <c r="V111" s="407">
        <v>45838</v>
      </c>
      <c r="W111" s="406">
        <v>11</v>
      </c>
      <c r="X111" s="406">
        <v>17</v>
      </c>
      <c r="Y111" s="406">
        <v>15</v>
      </c>
      <c r="Z111" s="406">
        <v>15</v>
      </c>
      <c r="AA111" s="406">
        <v>14</v>
      </c>
      <c r="AB111" s="406">
        <v>15</v>
      </c>
      <c r="AC111" s="406">
        <v>13</v>
      </c>
      <c r="AD111" s="406">
        <v>12</v>
      </c>
      <c r="AE111" s="406">
        <v>13</v>
      </c>
      <c r="AF111" s="406">
        <v>14</v>
      </c>
      <c r="AG111" s="406">
        <v>14</v>
      </c>
      <c r="AH111" s="406">
        <v>14</v>
      </c>
      <c r="AI111" s="406">
        <v>14</v>
      </c>
      <c r="AJ111" s="406">
        <v>14</v>
      </c>
      <c r="AK111" s="406">
        <v>471000</v>
      </c>
      <c r="AL111" s="406">
        <v>479000</v>
      </c>
      <c r="AM111" s="406">
        <v>446000</v>
      </c>
      <c r="AN111" s="406">
        <v>479000</v>
      </c>
      <c r="AO111" s="406">
        <v>413000</v>
      </c>
      <c r="AP111" s="406">
        <v>380000</v>
      </c>
      <c r="AQ111" s="406">
        <v>413000</v>
      </c>
      <c r="AR111" s="406">
        <v>438000</v>
      </c>
      <c r="AS111" s="406">
        <v>438000</v>
      </c>
      <c r="AT111" s="406">
        <v>438000</v>
      </c>
      <c r="AU111" s="406">
        <v>438000</v>
      </c>
      <c r="AV111" s="406">
        <v>438000</v>
      </c>
      <c r="AW111" s="406">
        <v>1</v>
      </c>
      <c r="AY111" s="383" t="s">
        <v>2041</v>
      </c>
    </row>
    <row r="112" spans="2:51" ht="21.75" customHeight="1">
      <c r="B112" s="399">
        <v>108</v>
      </c>
      <c r="C112" s="413" t="s">
        <v>2062</v>
      </c>
      <c r="D112" s="399">
        <v>108</v>
      </c>
      <c r="E112" s="389" t="s">
        <v>721</v>
      </c>
      <c r="F112" s="389">
        <f t="shared" si="4"/>
        <v>1210347</v>
      </c>
      <c r="G112" s="389" t="s">
        <v>722</v>
      </c>
      <c r="H112" s="389" t="s">
        <v>722</v>
      </c>
      <c r="I112" s="401" t="str">
        <f t="shared" si="3"/>
        <v>OK</v>
      </c>
      <c r="J112" s="401" t="str">
        <f t="shared" si="5"/>
        <v>OK</v>
      </c>
      <c r="K112" s="397"/>
      <c r="L112" s="408">
        <v>1066516</v>
      </c>
      <c r="M112" s="403" t="s">
        <v>1429</v>
      </c>
      <c r="N112" s="404" t="s">
        <v>1422</v>
      </c>
      <c r="O112" s="405" t="s">
        <v>1281</v>
      </c>
      <c r="P112" s="405" t="s">
        <v>1423</v>
      </c>
      <c r="Q112" s="392" t="s">
        <v>1120</v>
      </c>
      <c r="R112" s="404" t="s">
        <v>1422</v>
      </c>
      <c r="S112" s="405" t="s">
        <v>1281</v>
      </c>
      <c r="T112" s="405" t="s">
        <v>1423</v>
      </c>
      <c r="U112" s="406">
        <v>3600000</v>
      </c>
      <c r="V112" s="407">
        <v>45838</v>
      </c>
      <c r="W112" s="406">
        <v>11</v>
      </c>
      <c r="X112" s="406">
        <v>18</v>
      </c>
      <c r="Y112" s="406">
        <v>15</v>
      </c>
      <c r="Z112" s="406">
        <v>15</v>
      </c>
      <c r="AA112" s="406">
        <v>15</v>
      </c>
      <c r="AB112" s="406">
        <v>15</v>
      </c>
      <c r="AC112" s="406">
        <v>15</v>
      </c>
      <c r="AD112" s="406">
        <v>15</v>
      </c>
      <c r="AE112" s="406">
        <v>16</v>
      </c>
      <c r="AF112" s="406">
        <v>16</v>
      </c>
      <c r="AG112" s="406">
        <v>16</v>
      </c>
      <c r="AH112" s="406">
        <v>16</v>
      </c>
      <c r="AI112" s="406">
        <v>16</v>
      </c>
      <c r="AJ112" s="406">
        <v>16</v>
      </c>
      <c r="AK112" s="406">
        <v>525000</v>
      </c>
      <c r="AL112" s="406">
        <v>525000</v>
      </c>
      <c r="AM112" s="406">
        <v>525000</v>
      </c>
      <c r="AN112" s="406">
        <v>525000</v>
      </c>
      <c r="AO112" s="406">
        <v>525000</v>
      </c>
      <c r="AP112" s="406">
        <v>525000</v>
      </c>
      <c r="AQ112" s="406">
        <v>560000</v>
      </c>
      <c r="AR112" s="406">
        <v>560000</v>
      </c>
      <c r="AS112" s="406">
        <v>560000</v>
      </c>
      <c r="AT112" s="406">
        <v>560000</v>
      </c>
      <c r="AU112" s="406">
        <v>560000</v>
      </c>
      <c r="AV112" s="406">
        <v>560000</v>
      </c>
      <c r="AW112" s="406">
        <v>1</v>
      </c>
    </row>
    <row r="113" spans="2:49" ht="21.75" customHeight="1">
      <c r="B113" s="399">
        <v>109</v>
      </c>
      <c r="C113" s="413" t="s">
        <v>2063</v>
      </c>
      <c r="D113" s="399">
        <v>109</v>
      </c>
      <c r="E113" s="389">
        <v>1220046</v>
      </c>
      <c r="F113" s="389">
        <v>1220046</v>
      </c>
      <c r="G113" s="389" t="s">
        <v>2064</v>
      </c>
      <c r="H113" s="389" t="s">
        <v>2064</v>
      </c>
      <c r="I113" s="401" t="s">
        <v>1841</v>
      </c>
      <c r="J113" s="401" t="s">
        <v>1841</v>
      </c>
      <c r="K113" s="397"/>
      <c r="L113" s="408">
        <v>1080507</v>
      </c>
      <c r="M113" s="403" t="s">
        <v>2065</v>
      </c>
      <c r="N113" s="404" t="s">
        <v>2066</v>
      </c>
      <c r="O113" s="405" t="s">
        <v>1281</v>
      </c>
      <c r="P113" s="405" t="s">
        <v>1355</v>
      </c>
      <c r="Q113" s="392" t="s">
        <v>1120</v>
      </c>
      <c r="R113" s="404" t="s">
        <v>2066</v>
      </c>
      <c r="S113" s="405" t="s">
        <v>1281</v>
      </c>
      <c r="T113" s="405" t="s">
        <v>1355</v>
      </c>
      <c r="U113" s="406">
        <v>2160000</v>
      </c>
      <c r="V113" s="407">
        <v>45838</v>
      </c>
      <c r="W113" s="406">
        <v>12</v>
      </c>
      <c r="X113" s="406"/>
      <c r="Y113" s="406">
        <v>0</v>
      </c>
      <c r="Z113" s="406">
        <v>9</v>
      </c>
      <c r="AA113" s="406">
        <v>9</v>
      </c>
      <c r="AB113" s="406">
        <v>10</v>
      </c>
      <c r="AC113" s="406">
        <v>10</v>
      </c>
      <c r="AD113" s="406">
        <v>10</v>
      </c>
      <c r="AE113" s="406">
        <v>11</v>
      </c>
      <c r="AF113" s="406">
        <v>11</v>
      </c>
      <c r="AG113" s="406">
        <v>11</v>
      </c>
      <c r="AH113" s="406">
        <v>11</v>
      </c>
      <c r="AI113" s="406">
        <v>11</v>
      </c>
      <c r="AJ113" s="406">
        <v>11</v>
      </c>
      <c r="AK113" s="406">
        <v>0</v>
      </c>
      <c r="AL113" s="406">
        <v>360000</v>
      </c>
      <c r="AM113" s="406">
        <v>360000</v>
      </c>
      <c r="AN113" s="406">
        <v>400000</v>
      </c>
      <c r="AO113" s="406">
        <v>400000</v>
      </c>
      <c r="AP113" s="406">
        <v>400000</v>
      </c>
      <c r="AQ113" s="406">
        <v>440000</v>
      </c>
      <c r="AR113" s="406">
        <v>440000</v>
      </c>
      <c r="AS113" s="406">
        <v>440000</v>
      </c>
      <c r="AT113" s="406">
        <v>440000</v>
      </c>
      <c r="AU113" s="406">
        <v>440000</v>
      </c>
      <c r="AV113" s="406">
        <v>440000</v>
      </c>
      <c r="AW113" s="406">
        <v>1</v>
      </c>
    </row>
    <row r="114" spans="2:49" ht="21.75" customHeight="1">
      <c r="B114" s="399">
        <v>110</v>
      </c>
      <c r="C114" s="413" t="s">
        <v>2067</v>
      </c>
      <c r="D114" s="399">
        <v>110</v>
      </c>
      <c r="E114" s="389" t="s">
        <v>723</v>
      </c>
      <c r="F114" s="389">
        <f t="shared" si="4"/>
        <v>1210352</v>
      </c>
      <c r="G114" s="389" t="s">
        <v>724</v>
      </c>
      <c r="H114" s="389" t="s">
        <v>724</v>
      </c>
      <c r="I114" s="401" t="str">
        <f t="shared" ref="I114:I124" si="6">IF(COUNTIF($G$5:$G$336,G114)=1,"OK","重複あり！")</f>
        <v>OK</v>
      </c>
      <c r="J114" s="401" t="str">
        <f t="shared" si="5"/>
        <v>OK</v>
      </c>
      <c r="K114" s="397"/>
      <c r="L114" s="408">
        <v>1049868</v>
      </c>
      <c r="M114" s="403" t="s">
        <v>1430</v>
      </c>
      <c r="N114" s="404" t="s">
        <v>1431</v>
      </c>
      <c r="O114" s="405" t="s">
        <v>1281</v>
      </c>
      <c r="P114" s="405" t="s">
        <v>1432</v>
      </c>
      <c r="Q114" s="392" t="s">
        <v>1120</v>
      </c>
      <c r="R114" s="404" t="s">
        <v>1431</v>
      </c>
      <c r="S114" s="405" t="s">
        <v>1281</v>
      </c>
      <c r="T114" s="405" t="s">
        <v>1432</v>
      </c>
      <c r="U114" s="406">
        <v>2240000</v>
      </c>
      <c r="V114" s="407">
        <v>45838</v>
      </c>
      <c r="W114" s="406">
        <v>11</v>
      </c>
      <c r="X114" s="406">
        <v>19</v>
      </c>
      <c r="Y114" s="406">
        <v>8</v>
      </c>
      <c r="Z114" s="406">
        <v>8</v>
      </c>
      <c r="AA114" s="406">
        <v>9</v>
      </c>
      <c r="AB114" s="406">
        <v>10</v>
      </c>
      <c r="AC114" s="406">
        <v>10</v>
      </c>
      <c r="AD114" s="406">
        <v>10</v>
      </c>
      <c r="AE114" s="406">
        <v>9</v>
      </c>
      <c r="AF114" s="406">
        <v>9</v>
      </c>
      <c r="AG114" s="406">
        <v>9</v>
      </c>
      <c r="AH114" s="406">
        <v>9</v>
      </c>
      <c r="AI114" s="406">
        <v>9</v>
      </c>
      <c r="AJ114" s="406">
        <v>9</v>
      </c>
      <c r="AK114" s="406">
        <v>260313</v>
      </c>
      <c r="AL114" s="406">
        <v>275625</v>
      </c>
      <c r="AM114" s="406">
        <v>310625</v>
      </c>
      <c r="AN114" s="406">
        <v>328125</v>
      </c>
      <c r="AO114" s="406">
        <v>345625</v>
      </c>
      <c r="AP114" s="406">
        <v>345625</v>
      </c>
      <c r="AQ114" s="406">
        <v>315000</v>
      </c>
      <c r="AR114" s="406">
        <v>315000</v>
      </c>
      <c r="AS114" s="406">
        <v>315000</v>
      </c>
      <c r="AT114" s="406">
        <v>315000</v>
      </c>
      <c r="AU114" s="406">
        <v>315000</v>
      </c>
      <c r="AV114" s="406">
        <v>315000</v>
      </c>
      <c r="AW114" s="406">
        <v>1</v>
      </c>
    </row>
    <row r="115" spans="2:49" ht="21.75" customHeight="1">
      <c r="B115" s="399">
        <v>111</v>
      </c>
      <c r="C115" s="413" t="s">
        <v>400</v>
      </c>
      <c r="D115" s="399">
        <v>111</v>
      </c>
      <c r="E115" s="389" t="s">
        <v>725</v>
      </c>
      <c r="F115" s="389">
        <f t="shared" si="4"/>
        <v>1210353</v>
      </c>
      <c r="G115" s="389" t="s">
        <v>726</v>
      </c>
      <c r="H115" s="389" t="s">
        <v>726</v>
      </c>
      <c r="I115" s="401" t="str">
        <f t="shared" si="6"/>
        <v>OK</v>
      </c>
      <c r="J115" s="401" t="str">
        <f t="shared" si="5"/>
        <v>OK</v>
      </c>
      <c r="K115" s="397"/>
      <c r="L115" s="408">
        <v>1064766</v>
      </c>
      <c r="M115" s="403" t="s">
        <v>1433</v>
      </c>
      <c r="N115" s="404" t="s">
        <v>1434</v>
      </c>
      <c r="O115" s="405" t="s">
        <v>1281</v>
      </c>
      <c r="P115" s="405" t="s">
        <v>1435</v>
      </c>
      <c r="Q115" s="392" t="s">
        <v>1120</v>
      </c>
      <c r="R115" s="404" t="s">
        <v>1434</v>
      </c>
      <c r="S115" s="405" t="s">
        <v>1281</v>
      </c>
      <c r="T115" s="405" t="s">
        <v>1435</v>
      </c>
      <c r="U115" s="406">
        <v>2640000</v>
      </c>
      <c r="V115" s="407">
        <v>45838</v>
      </c>
      <c r="W115" s="406">
        <v>11</v>
      </c>
      <c r="X115" s="406">
        <v>20</v>
      </c>
      <c r="Y115" s="406">
        <v>11</v>
      </c>
      <c r="Z115" s="406">
        <v>12</v>
      </c>
      <c r="AA115" s="406">
        <v>13</v>
      </c>
      <c r="AB115" s="406">
        <v>13</v>
      </c>
      <c r="AC115" s="406">
        <v>13</v>
      </c>
      <c r="AD115" s="406">
        <v>11</v>
      </c>
      <c r="AE115" s="406">
        <v>11</v>
      </c>
      <c r="AF115" s="406">
        <v>11</v>
      </c>
      <c r="AG115" s="406">
        <v>11</v>
      </c>
      <c r="AH115" s="406">
        <v>11</v>
      </c>
      <c r="AI115" s="406">
        <v>11</v>
      </c>
      <c r="AJ115" s="406">
        <v>11</v>
      </c>
      <c r="AK115" s="406">
        <v>368000</v>
      </c>
      <c r="AL115" s="406">
        <v>401600</v>
      </c>
      <c r="AM115" s="406">
        <v>433600</v>
      </c>
      <c r="AN115" s="406">
        <v>433600</v>
      </c>
      <c r="AO115" s="406">
        <v>433600</v>
      </c>
      <c r="AP115" s="406">
        <v>369600</v>
      </c>
      <c r="AQ115" s="406">
        <v>369600</v>
      </c>
      <c r="AR115" s="406">
        <v>369600</v>
      </c>
      <c r="AS115" s="406">
        <v>369600</v>
      </c>
      <c r="AT115" s="406">
        <v>369600</v>
      </c>
      <c r="AU115" s="406">
        <v>369600</v>
      </c>
      <c r="AV115" s="406">
        <v>369600</v>
      </c>
      <c r="AW115" s="406">
        <v>1</v>
      </c>
    </row>
    <row r="116" spans="2:49" ht="21.75" customHeight="1">
      <c r="B116" s="399">
        <v>112</v>
      </c>
      <c r="C116" s="413" t="s">
        <v>2068</v>
      </c>
      <c r="D116" s="399">
        <v>112</v>
      </c>
      <c r="E116" s="389" t="s">
        <v>727</v>
      </c>
      <c r="F116" s="389">
        <f t="shared" si="4"/>
        <v>1210401</v>
      </c>
      <c r="G116" s="389" t="s">
        <v>728</v>
      </c>
      <c r="H116" s="389" t="s">
        <v>728</v>
      </c>
      <c r="I116" s="401" t="str">
        <f t="shared" si="6"/>
        <v>OK</v>
      </c>
      <c r="J116" s="401" t="str">
        <f t="shared" si="5"/>
        <v>OK</v>
      </c>
      <c r="K116" s="397"/>
      <c r="L116" s="408">
        <v>1075222</v>
      </c>
      <c r="M116" s="403" t="s">
        <v>2069</v>
      </c>
      <c r="N116" s="404" t="s">
        <v>1838</v>
      </c>
      <c r="O116" s="405" t="s">
        <v>1281</v>
      </c>
      <c r="P116" s="405" t="s">
        <v>2070</v>
      </c>
      <c r="Q116" s="392" t="s">
        <v>1120</v>
      </c>
      <c r="R116" s="404" t="s">
        <v>1838</v>
      </c>
      <c r="S116" s="405" t="s">
        <v>1281</v>
      </c>
      <c r="T116" s="405" t="s">
        <v>2070</v>
      </c>
      <c r="U116" s="406">
        <v>1920000</v>
      </c>
      <c r="V116" s="407">
        <v>45838</v>
      </c>
      <c r="W116" s="406">
        <v>11</v>
      </c>
      <c r="X116" s="406">
        <v>21</v>
      </c>
      <c r="Y116" s="406">
        <v>6</v>
      </c>
      <c r="Z116" s="406">
        <v>6</v>
      </c>
      <c r="AA116" s="406">
        <v>6</v>
      </c>
      <c r="AB116" s="406">
        <v>6</v>
      </c>
      <c r="AC116" s="406">
        <v>6</v>
      </c>
      <c r="AD116" s="406">
        <v>6</v>
      </c>
      <c r="AE116" s="406">
        <v>6</v>
      </c>
      <c r="AF116" s="406">
        <v>6</v>
      </c>
      <c r="AG116" s="406">
        <v>6</v>
      </c>
      <c r="AH116" s="406">
        <v>6</v>
      </c>
      <c r="AI116" s="406">
        <v>6</v>
      </c>
      <c r="AJ116" s="406">
        <v>6</v>
      </c>
      <c r="AK116" s="406">
        <v>210000</v>
      </c>
      <c r="AL116" s="406">
        <v>210000</v>
      </c>
      <c r="AM116" s="406">
        <v>210000</v>
      </c>
      <c r="AN116" s="406">
        <v>210000</v>
      </c>
      <c r="AO116" s="406">
        <v>210000</v>
      </c>
      <c r="AP116" s="406">
        <v>210000</v>
      </c>
      <c r="AQ116" s="406">
        <v>210000</v>
      </c>
      <c r="AR116" s="406">
        <v>210000</v>
      </c>
      <c r="AS116" s="406">
        <v>210000</v>
      </c>
      <c r="AT116" s="406">
        <v>210000</v>
      </c>
      <c r="AU116" s="406">
        <v>210000</v>
      </c>
      <c r="AV116" s="406">
        <v>210000</v>
      </c>
      <c r="AW116" s="406">
        <v>1</v>
      </c>
    </row>
    <row r="117" spans="2:49" ht="21.75" customHeight="1">
      <c r="B117" s="399">
        <v>113</v>
      </c>
      <c r="C117" s="413" t="s">
        <v>394</v>
      </c>
      <c r="D117" s="399">
        <v>113</v>
      </c>
      <c r="E117" s="389" t="s">
        <v>729</v>
      </c>
      <c r="F117" s="389">
        <f t="shared" si="4"/>
        <v>1210355</v>
      </c>
      <c r="G117" s="389" t="s">
        <v>730</v>
      </c>
      <c r="H117" s="389" t="s">
        <v>730</v>
      </c>
      <c r="I117" s="401" t="str">
        <f t="shared" si="6"/>
        <v>OK</v>
      </c>
      <c r="J117" s="401" t="str">
        <f t="shared" si="5"/>
        <v>OK</v>
      </c>
      <c r="K117" s="397"/>
      <c r="L117" s="408">
        <v>1041410</v>
      </c>
      <c r="M117" s="403" t="s">
        <v>1271</v>
      </c>
      <c r="N117" s="404" t="s">
        <v>1272</v>
      </c>
      <c r="O117" s="405" t="s">
        <v>1199</v>
      </c>
      <c r="P117" s="405" t="s">
        <v>1273</v>
      </c>
      <c r="Q117" s="392" t="s">
        <v>1120</v>
      </c>
      <c r="R117" s="404" t="s">
        <v>1272</v>
      </c>
      <c r="S117" s="405" t="s">
        <v>1199</v>
      </c>
      <c r="T117" s="405" t="s">
        <v>1273</v>
      </c>
      <c r="U117" s="406">
        <v>6400000</v>
      </c>
      <c r="V117" s="407">
        <v>45838</v>
      </c>
      <c r="W117" s="406">
        <v>11</v>
      </c>
      <c r="X117" s="406">
        <v>22</v>
      </c>
      <c r="Y117" s="406">
        <v>16</v>
      </c>
      <c r="Z117" s="406">
        <v>17</v>
      </c>
      <c r="AA117" s="406">
        <v>16</v>
      </c>
      <c r="AB117" s="406">
        <v>18</v>
      </c>
      <c r="AC117" s="406">
        <v>17</v>
      </c>
      <c r="AD117" s="406">
        <v>18</v>
      </c>
      <c r="AE117" s="406">
        <v>18</v>
      </c>
      <c r="AF117" s="406">
        <v>17</v>
      </c>
      <c r="AG117" s="406">
        <v>17</v>
      </c>
      <c r="AH117" s="406">
        <v>17</v>
      </c>
      <c r="AI117" s="406">
        <v>17</v>
      </c>
      <c r="AJ117" s="406">
        <v>17</v>
      </c>
      <c r="AK117" s="406">
        <v>550400</v>
      </c>
      <c r="AL117" s="406">
        <v>584800</v>
      </c>
      <c r="AM117" s="406">
        <v>550400</v>
      </c>
      <c r="AN117" s="406">
        <v>619200</v>
      </c>
      <c r="AO117" s="406">
        <v>584800</v>
      </c>
      <c r="AP117" s="406">
        <v>619200</v>
      </c>
      <c r="AQ117" s="406">
        <v>619200</v>
      </c>
      <c r="AR117" s="406">
        <v>584800</v>
      </c>
      <c r="AS117" s="406">
        <v>584800</v>
      </c>
      <c r="AT117" s="406">
        <v>584800</v>
      </c>
      <c r="AU117" s="406">
        <v>584800</v>
      </c>
      <c r="AV117" s="406">
        <v>584800</v>
      </c>
      <c r="AW117" s="406">
        <v>1</v>
      </c>
    </row>
    <row r="118" spans="2:49" ht="21.75" customHeight="1">
      <c r="B118" s="399">
        <v>114</v>
      </c>
      <c r="C118" s="413" t="s">
        <v>2071</v>
      </c>
      <c r="D118" s="399">
        <v>114</v>
      </c>
      <c r="E118" s="389" t="s">
        <v>731</v>
      </c>
      <c r="F118" s="389">
        <f t="shared" si="4"/>
        <v>1210494</v>
      </c>
      <c r="G118" s="389" t="s">
        <v>732</v>
      </c>
      <c r="H118" s="389" t="s">
        <v>732</v>
      </c>
      <c r="I118" s="401" t="str">
        <f t="shared" si="6"/>
        <v>OK</v>
      </c>
      <c r="J118" s="401" t="str">
        <f t="shared" si="5"/>
        <v>OK</v>
      </c>
      <c r="K118" s="397"/>
      <c r="L118" s="408">
        <v>1017501</v>
      </c>
      <c r="M118" s="403" t="s">
        <v>1255</v>
      </c>
      <c r="N118" s="404" t="s">
        <v>1436</v>
      </c>
      <c r="O118" s="405" t="s">
        <v>1199</v>
      </c>
      <c r="P118" s="405" t="s">
        <v>1257</v>
      </c>
      <c r="Q118" s="392" t="s">
        <v>1120</v>
      </c>
      <c r="R118" s="404" t="s">
        <v>1436</v>
      </c>
      <c r="S118" s="405" t="s">
        <v>1199</v>
      </c>
      <c r="T118" s="405" t="s">
        <v>1257</v>
      </c>
      <c r="U118" s="406">
        <v>4840000</v>
      </c>
      <c r="V118" s="407">
        <v>45838</v>
      </c>
      <c r="W118" s="406">
        <v>11</v>
      </c>
      <c r="X118" s="406">
        <v>23</v>
      </c>
      <c r="Y118" s="406">
        <v>11</v>
      </c>
      <c r="Z118" s="406">
        <v>11</v>
      </c>
      <c r="AA118" s="406">
        <v>12</v>
      </c>
      <c r="AB118" s="406">
        <v>12</v>
      </c>
      <c r="AC118" s="406">
        <v>12</v>
      </c>
      <c r="AD118" s="406">
        <v>12</v>
      </c>
      <c r="AE118" s="406">
        <v>12</v>
      </c>
      <c r="AF118" s="406">
        <v>12</v>
      </c>
      <c r="AG118" s="406">
        <v>12</v>
      </c>
      <c r="AH118" s="406">
        <v>12</v>
      </c>
      <c r="AI118" s="406">
        <v>12</v>
      </c>
      <c r="AJ118" s="406">
        <v>12</v>
      </c>
      <c r="AK118" s="406">
        <v>385000</v>
      </c>
      <c r="AL118" s="406">
        <v>385000</v>
      </c>
      <c r="AM118" s="406">
        <v>420000</v>
      </c>
      <c r="AN118" s="406">
        <v>420000</v>
      </c>
      <c r="AO118" s="406">
        <v>420000</v>
      </c>
      <c r="AP118" s="406">
        <v>420000</v>
      </c>
      <c r="AQ118" s="406">
        <v>420000</v>
      </c>
      <c r="AR118" s="406">
        <v>420000</v>
      </c>
      <c r="AS118" s="406">
        <v>420000</v>
      </c>
      <c r="AT118" s="406">
        <v>420000</v>
      </c>
      <c r="AU118" s="406">
        <v>420000</v>
      </c>
      <c r="AV118" s="406">
        <v>420000</v>
      </c>
      <c r="AW118" s="406">
        <v>1</v>
      </c>
    </row>
    <row r="119" spans="2:49" ht="21.75" customHeight="1">
      <c r="B119" s="399">
        <v>115</v>
      </c>
      <c r="C119" s="413" t="s">
        <v>2072</v>
      </c>
      <c r="D119" s="399">
        <v>115</v>
      </c>
      <c r="E119" s="389" t="s">
        <v>733</v>
      </c>
      <c r="F119" s="389">
        <f t="shared" si="4"/>
        <v>1210495</v>
      </c>
      <c r="G119" s="389" t="s">
        <v>734</v>
      </c>
      <c r="H119" s="389" t="s">
        <v>734</v>
      </c>
      <c r="I119" s="401" t="str">
        <f t="shared" si="6"/>
        <v>OK</v>
      </c>
      <c r="J119" s="401" t="str">
        <f t="shared" si="5"/>
        <v>OK</v>
      </c>
      <c r="K119" s="397"/>
      <c r="L119" s="410">
        <v>1066516</v>
      </c>
      <c r="M119" s="403" t="s">
        <v>1429</v>
      </c>
      <c r="N119" s="404" t="s">
        <v>1422</v>
      </c>
      <c r="O119" s="405" t="s">
        <v>1281</v>
      </c>
      <c r="P119" s="405" t="s">
        <v>1423</v>
      </c>
      <c r="Q119" s="392" t="s">
        <v>1120</v>
      </c>
      <c r="R119" s="404" t="s">
        <v>1422</v>
      </c>
      <c r="S119" s="405" t="s">
        <v>1281</v>
      </c>
      <c r="T119" s="405" t="s">
        <v>1423</v>
      </c>
      <c r="U119" s="406">
        <v>3360000</v>
      </c>
      <c r="V119" s="407">
        <v>45838</v>
      </c>
      <c r="W119" s="406">
        <v>11</v>
      </c>
      <c r="X119" s="406">
        <v>24</v>
      </c>
      <c r="Y119" s="406">
        <v>14</v>
      </c>
      <c r="Z119" s="406">
        <v>13</v>
      </c>
      <c r="AA119" s="406">
        <v>14</v>
      </c>
      <c r="AB119" s="406">
        <v>13</v>
      </c>
      <c r="AC119" s="406">
        <v>13</v>
      </c>
      <c r="AD119" s="406">
        <v>13</v>
      </c>
      <c r="AE119" s="406">
        <v>13</v>
      </c>
      <c r="AF119" s="406">
        <v>12</v>
      </c>
      <c r="AG119" s="406">
        <v>12</v>
      </c>
      <c r="AH119" s="406">
        <v>12</v>
      </c>
      <c r="AI119" s="406">
        <v>12</v>
      </c>
      <c r="AJ119" s="406">
        <v>12</v>
      </c>
      <c r="AK119" s="406">
        <v>490000</v>
      </c>
      <c r="AL119" s="406">
        <v>455000</v>
      </c>
      <c r="AM119" s="406">
        <v>490000</v>
      </c>
      <c r="AN119" s="406">
        <v>455000</v>
      </c>
      <c r="AO119" s="406">
        <v>455000</v>
      </c>
      <c r="AP119" s="406">
        <v>455000</v>
      </c>
      <c r="AQ119" s="406">
        <v>455000</v>
      </c>
      <c r="AR119" s="406">
        <v>420000</v>
      </c>
      <c r="AS119" s="406">
        <v>420000</v>
      </c>
      <c r="AT119" s="406">
        <v>420000</v>
      </c>
      <c r="AU119" s="406">
        <v>420000</v>
      </c>
      <c r="AV119" s="406">
        <v>420000</v>
      </c>
      <c r="AW119" s="406">
        <v>1</v>
      </c>
    </row>
    <row r="120" spans="2:49" ht="21.75" customHeight="1">
      <c r="B120" s="399">
        <v>116</v>
      </c>
      <c r="C120" s="413" t="s">
        <v>2073</v>
      </c>
      <c r="D120" s="399">
        <v>116</v>
      </c>
      <c r="E120" s="389" t="s">
        <v>735</v>
      </c>
      <c r="F120" s="389">
        <f t="shared" si="4"/>
        <v>1210496</v>
      </c>
      <c r="G120" s="389" t="s">
        <v>736</v>
      </c>
      <c r="H120" s="389" t="s">
        <v>736</v>
      </c>
      <c r="I120" s="401" t="str">
        <f t="shared" si="6"/>
        <v>OK</v>
      </c>
      <c r="J120" s="401" t="str">
        <f t="shared" si="5"/>
        <v>OK</v>
      </c>
      <c r="K120" s="397"/>
      <c r="L120" s="410">
        <v>1069378</v>
      </c>
      <c r="M120" s="409" t="s">
        <v>1437</v>
      </c>
      <c r="N120" s="400" t="s">
        <v>1839</v>
      </c>
      <c r="O120" s="410" t="s">
        <v>2074</v>
      </c>
      <c r="P120" s="410" t="s">
        <v>2075</v>
      </c>
      <c r="Q120" s="389" t="s">
        <v>1714</v>
      </c>
      <c r="R120" s="400" t="s">
        <v>1438</v>
      </c>
      <c r="S120" s="410" t="s">
        <v>1111</v>
      </c>
      <c r="T120" s="405" t="s">
        <v>1439</v>
      </c>
      <c r="U120" s="406">
        <v>3120000</v>
      </c>
      <c r="V120" s="407">
        <v>45838</v>
      </c>
      <c r="W120" s="406">
        <v>11</v>
      </c>
      <c r="X120" s="406">
        <v>25</v>
      </c>
      <c r="Y120" s="406">
        <v>13</v>
      </c>
      <c r="Z120" s="406">
        <v>13</v>
      </c>
      <c r="AA120" s="406">
        <v>13</v>
      </c>
      <c r="AB120" s="406">
        <v>13</v>
      </c>
      <c r="AC120" s="406">
        <v>13</v>
      </c>
      <c r="AD120" s="406">
        <v>13</v>
      </c>
      <c r="AE120" s="406">
        <v>13</v>
      </c>
      <c r="AF120" s="406">
        <v>13</v>
      </c>
      <c r="AG120" s="406">
        <v>13</v>
      </c>
      <c r="AH120" s="406">
        <v>13</v>
      </c>
      <c r="AI120" s="406">
        <v>13</v>
      </c>
      <c r="AJ120" s="406">
        <v>13</v>
      </c>
      <c r="AK120" s="406">
        <v>451100</v>
      </c>
      <c r="AL120" s="406">
        <v>451100</v>
      </c>
      <c r="AM120" s="406">
        <v>451100</v>
      </c>
      <c r="AN120" s="406">
        <v>451100</v>
      </c>
      <c r="AO120" s="406">
        <v>451100</v>
      </c>
      <c r="AP120" s="406">
        <v>451100</v>
      </c>
      <c r="AQ120" s="406">
        <v>451100</v>
      </c>
      <c r="AR120" s="406">
        <v>451100</v>
      </c>
      <c r="AS120" s="406">
        <v>451100</v>
      </c>
      <c r="AT120" s="406">
        <v>451100</v>
      </c>
      <c r="AU120" s="406">
        <v>451100</v>
      </c>
      <c r="AV120" s="406">
        <v>451100</v>
      </c>
      <c r="AW120" s="406">
        <v>1</v>
      </c>
    </row>
    <row r="121" spans="2:49" ht="21.75" customHeight="1">
      <c r="B121" s="399">
        <v>117</v>
      </c>
      <c r="C121" s="413" t="s">
        <v>2076</v>
      </c>
      <c r="D121" s="399">
        <v>117</v>
      </c>
      <c r="E121" s="389" t="s">
        <v>737</v>
      </c>
      <c r="F121" s="389">
        <f t="shared" si="4"/>
        <v>1210497</v>
      </c>
      <c r="G121" s="389" t="s">
        <v>738</v>
      </c>
      <c r="H121" s="389" t="s">
        <v>738</v>
      </c>
      <c r="I121" s="401" t="str">
        <f t="shared" si="6"/>
        <v>OK</v>
      </c>
      <c r="J121" s="401" t="str">
        <f t="shared" si="5"/>
        <v>OK</v>
      </c>
      <c r="K121" s="397"/>
      <c r="L121" s="408">
        <v>1059654</v>
      </c>
      <c r="M121" s="403" t="s">
        <v>1424</v>
      </c>
      <c r="N121" s="404" t="s">
        <v>1425</v>
      </c>
      <c r="O121" s="405" t="s">
        <v>1281</v>
      </c>
      <c r="P121" s="405" t="s">
        <v>1846</v>
      </c>
      <c r="Q121" s="411" t="s">
        <v>1120</v>
      </c>
      <c r="R121" s="404" t="s">
        <v>1425</v>
      </c>
      <c r="S121" s="405" t="s">
        <v>1281</v>
      </c>
      <c r="T121" s="405" t="s">
        <v>1846</v>
      </c>
      <c r="U121" s="406">
        <v>2880000</v>
      </c>
      <c r="V121" s="407">
        <v>45838</v>
      </c>
      <c r="W121" s="406">
        <v>11</v>
      </c>
      <c r="X121" s="406">
        <v>26</v>
      </c>
      <c r="Y121" s="406">
        <v>12</v>
      </c>
      <c r="Z121" s="406">
        <v>12</v>
      </c>
      <c r="AA121" s="406">
        <v>12</v>
      </c>
      <c r="AB121" s="406">
        <v>12</v>
      </c>
      <c r="AC121" s="406">
        <v>12</v>
      </c>
      <c r="AD121" s="406">
        <v>12</v>
      </c>
      <c r="AE121" s="406">
        <v>12</v>
      </c>
      <c r="AF121" s="406">
        <v>12</v>
      </c>
      <c r="AG121" s="406">
        <v>12</v>
      </c>
      <c r="AH121" s="406">
        <v>12</v>
      </c>
      <c r="AI121" s="406">
        <v>12</v>
      </c>
      <c r="AJ121" s="406">
        <v>12</v>
      </c>
      <c r="AK121" s="406">
        <v>414000</v>
      </c>
      <c r="AL121" s="406">
        <v>414000</v>
      </c>
      <c r="AM121" s="406">
        <v>414000</v>
      </c>
      <c r="AN121" s="406">
        <v>414000</v>
      </c>
      <c r="AO121" s="406">
        <v>414000</v>
      </c>
      <c r="AP121" s="406">
        <v>414000</v>
      </c>
      <c r="AQ121" s="406">
        <v>414000</v>
      </c>
      <c r="AR121" s="406">
        <v>414000</v>
      </c>
      <c r="AS121" s="406">
        <v>414000</v>
      </c>
      <c r="AT121" s="406">
        <v>414000</v>
      </c>
      <c r="AU121" s="406">
        <v>414000</v>
      </c>
      <c r="AV121" s="406">
        <v>414000</v>
      </c>
      <c r="AW121" s="406">
        <v>1</v>
      </c>
    </row>
    <row r="122" spans="2:49" ht="21.75" customHeight="1">
      <c r="B122" s="399">
        <v>118</v>
      </c>
      <c r="C122" s="413" t="s">
        <v>2077</v>
      </c>
      <c r="D122" s="399">
        <v>118</v>
      </c>
      <c r="E122" s="389" t="s">
        <v>739</v>
      </c>
      <c r="F122" s="389">
        <f t="shared" si="4"/>
        <v>1210498</v>
      </c>
      <c r="G122" s="389" t="s">
        <v>740</v>
      </c>
      <c r="H122" s="389" t="s">
        <v>740</v>
      </c>
      <c r="I122" s="401" t="str">
        <f t="shared" si="6"/>
        <v>OK</v>
      </c>
      <c r="J122" s="401" t="str">
        <f t="shared" si="5"/>
        <v>OK</v>
      </c>
      <c r="K122" s="397"/>
      <c r="L122" s="408">
        <v>1075222</v>
      </c>
      <c r="M122" s="403" t="s">
        <v>2069</v>
      </c>
      <c r="N122" s="404" t="s">
        <v>1838</v>
      </c>
      <c r="O122" s="405" t="s">
        <v>1281</v>
      </c>
      <c r="P122" s="405" t="s">
        <v>2070</v>
      </c>
      <c r="Q122" s="392" t="s">
        <v>1120</v>
      </c>
      <c r="R122" s="404" t="s">
        <v>1838</v>
      </c>
      <c r="S122" s="405" t="s">
        <v>1281</v>
      </c>
      <c r="T122" s="405" t="s">
        <v>2070</v>
      </c>
      <c r="U122" s="406">
        <v>1920000</v>
      </c>
      <c r="V122" s="407">
        <v>45838</v>
      </c>
      <c r="W122" s="406">
        <v>11</v>
      </c>
      <c r="X122" s="406">
        <v>27</v>
      </c>
      <c r="Y122" s="406">
        <v>7</v>
      </c>
      <c r="Z122" s="406">
        <v>7</v>
      </c>
      <c r="AA122" s="406">
        <v>7</v>
      </c>
      <c r="AB122" s="406">
        <v>7</v>
      </c>
      <c r="AC122" s="406">
        <v>7</v>
      </c>
      <c r="AD122" s="406">
        <v>7</v>
      </c>
      <c r="AE122" s="406">
        <v>7</v>
      </c>
      <c r="AF122" s="406">
        <v>7</v>
      </c>
      <c r="AG122" s="406">
        <v>7</v>
      </c>
      <c r="AH122" s="406">
        <v>7</v>
      </c>
      <c r="AI122" s="406">
        <v>7</v>
      </c>
      <c r="AJ122" s="406">
        <v>7</v>
      </c>
      <c r="AK122" s="406">
        <v>245000</v>
      </c>
      <c r="AL122" s="406">
        <v>245000</v>
      </c>
      <c r="AM122" s="406">
        <v>245000</v>
      </c>
      <c r="AN122" s="406">
        <v>245000</v>
      </c>
      <c r="AO122" s="406">
        <v>245000</v>
      </c>
      <c r="AP122" s="406">
        <v>245000</v>
      </c>
      <c r="AQ122" s="406">
        <v>245000</v>
      </c>
      <c r="AR122" s="406">
        <v>245000</v>
      </c>
      <c r="AS122" s="406">
        <v>245000</v>
      </c>
      <c r="AT122" s="406">
        <v>245000</v>
      </c>
      <c r="AU122" s="406">
        <v>245000</v>
      </c>
      <c r="AV122" s="406">
        <v>245000</v>
      </c>
      <c r="AW122" s="406">
        <v>1</v>
      </c>
    </row>
    <row r="123" spans="2:49" ht="21.75" customHeight="1">
      <c r="B123" s="399">
        <v>119</v>
      </c>
      <c r="C123" s="413" t="s">
        <v>2078</v>
      </c>
      <c r="D123" s="399">
        <v>119</v>
      </c>
      <c r="E123" s="389" t="s">
        <v>741</v>
      </c>
      <c r="F123" s="389">
        <f t="shared" si="4"/>
        <v>1210499</v>
      </c>
      <c r="G123" s="389" t="s">
        <v>742</v>
      </c>
      <c r="H123" s="389" t="s">
        <v>742</v>
      </c>
      <c r="I123" s="401" t="str">
        <f t="shared" si="6"/>
        <v>OK</v>
      </c>
      <c r="J123" s="401" t="str">
        <f t="shared" si="5"/>
        <v>OK</v>
      </c>
      <c r="K123" s="397"/>
      <c r="L123" s="408">
        <v>1061258</v>
      </c>
      <c r="M123" s="403" t="s">
        <v>1440</v>
      </c>
      <c r="N123" s="404" t="s">
        <v>1441</v>
      </c>
      <c r="O123" s="405" t="s">
        <v>1199</v>
      </c>
      <c r="P123" s="405" t="s">
        <v>1442</v>
      </c>
      <c r="Q123" s="392" t="s">
        <v>1120</v>
      </c>
      <c r="R123" s="404" t="s">
        <v>1441</v>
      </c>
      <c r="S123" s="405" t="s">
        <v>1199</v>
      </c>
      <c r="T123" s="405" t="s">
        <v>1442</v>
      </c>
      <c r="U123" s="406">
        <v>3200000</v>
      </c>
      <c r="V123" s="407">
        <v>45838</v>
      </c>
      <c r="W123" s="406">
        <v>11</v>
      </c>
      <c r="X123" s="406">
        <v>28</v>
      </c>
      <c r="Y123" s="406">
        <v>8</v>
      </c>
      <c r="Z123" s="406">
        <v>8</v>
      </c>
      <c r="AA123" s="406">
        <v>8</v>
      </c>
      <c r="AB123" s="406">
        <v>8</v>
      </c>
      <c r="AC123" s="406">
        <v>8</v>
      </c>
      <c r="AD123" s="406">
        <v>8</v>
      </c>
      <c r="AE123" s="406">
        <v>8</v>
      </c>
      <c r="AF123" s="406">
        <v>8</v>
      </c>
      <c r="AG123" s="406">
        <v>8</v>
      </c>
      <c r="AH123" s="406">
        <v>8</v>
      </c>
      <c r="AI123" s="406">
        <v>8</v>
      </c>
      <c r="AJ123" s="406">
        <v>8</v>
      </c>
      <c r="AK123" s="406">
        <v>272000</v>
      </c>
      <c r="AL123" s="406">
        <v>272000</v>
      </c>
      <c r="AM123" s="406">
        <v>272000</v>
      </c>
      <c r="AN123" s="406">
        <v>272000</v>
      </c>
      <c r="AO123" s="406">
        <v>272000</v>
      </c>
      <c r="AP123" s="406">
        <v>272000</v>
      </c>
      <c r="AQ123" s="406">
        <v>272000</v>
      </c>
      <c r="AR123" s="406">
        <v>272000</v>
      </c>
      <c r="AS123" s="406">
        <v>272000</v>
      </c>
      <c r="AT123" s="406">
        <v>272000</v>
      </c>
      <c r="AU123" s="406">
        <v>272000</v>
      </c>
      <c r="AV123" s="406">
        <v>272000</v>
      </c>
      <c r="AW123" s="406">
        <v>1</v>
      </c>
    </row>
    <row r="124" spans="2:49" ht="21.75" customHeight="1">
      <c r="B124" s="399">
        <v>120</v>
      </c>
      <c r="C124" s="413" t="s">
        <v>2079</v>
      </c>
      <c r="D124" s="399">
        <v>120</v>
      </c>
      <c r="E124" s="389" t="s">
        <v>743</v>
      </c>
      <c r="F124" s="389">
        <f t="shared" si="4"/>
        <v>1210500</v>
      </c>
      <c r="G124" s="389" t="s">
        <v>744</v>
      </c>
      <c r="H124" s="389" t="s">
        <v>744</v>
      </c>
      <c r="I124" s="401" t="str">
        <f t="shared" si="6"/>
        <v>OK</v>
      </c>
      <c r="J124" s="401" t="str">
        <f t="shared" si="5"/>
        <v>OK</v>
      </c>
      <c r="K124" s="397"/>
      <c r="L124" s="408">
        <v>1080184</v>
      </c>
      <c r="M124" s="403" t="s">
        <v>2022</v>
      </c>
      <c r="N124" s="404" t="s">
        <v>2023</v>
      </c>
      <c r="O124" s="405" t="s">
        <v>1281</v>
      </c>
      <c r="P124" s="405" t="s">
        <v>2024</v>
      </c>
      <c r="Q124" s="392" t="s">
        <v>1120</v>
      </c>
      <c r="R124" s="404" t="s">
        <v>2025</v>
      </c>
      <c r="S124" s="405" t="s">
        <v>1281</v>
      </c>
      <c r="T124" s="405" t="s">
        <v>1460</v>
      </c>
      <c r="U124" s="406">
        <v>3600000</v>
      </c>
      <c r="V124" s="407">
        <v>45838</v>
      </c>
      <c r="W124" s="406">
        <v>11</v>
      </c>
      <c r="X124" s="406">
        <v>29</v>
      </c>
      <c r="Y124" s="406">
        <v>9</v>
      </c>
      <c r="Z124" s="406">
        <v>9</v>
      </c>
      <c r="AA124" s="406">
        <v>9</v>
      </c>
      <c r="AB124" s="406">
        <v>10</v>
      </c>
      <c r="AC124" s="406">
        <v>10</v>
      </c>
      <c r="AD124" s="406">
        <v>9</v>
      </c>
      <c r="AE124" s="406">
        <v>9</v>
      </c>
      <c r="AF124" s="406">
        <v>9</v>
      </c>
      <c r="AG124" s="406">
        <v>9</v>
      </c>
      <c r="AH124" s="406">
        <v>9</v>
      </c>
      <c r="AI124" s="406">
        <v>9</v>
      </c>
      <c r="AJ124" s="406">
        <v>9</v>
      </c>
      <c r="AK124" s="406">
        <v>306000</v>
      </c>
      <c r="AL124" s="406">
        <v>306000</v>
      </c>
      <c r="AM124" s="406">
        <v>306000</v>
      </c>
      <c r="AN124" s="406">
        <v>340000</v>
      </c>
      <c r="AO124" s="406">
        <v>340000</v>
      </c>
      <c r="AP124" s="406">
        <v>306000</v>
      </c>
      <c r="AQ124" s="406">
        <v>306000</v>
      </c>
      <c r="AR124" s="406">
        <v>306000</v>
      </c>
      <c r="AS124" s="406">
        <v>306000</v>
      </c>
      <c r="AT124" s="406">
        <v>306000</v>
      </c>
      <c r="AU124" s="406">
        <v>306000</v>
      </c>
      <c r="AV124" s="406">
        <v>306000</v>
      </c>
      <c r="AW124" s="406">
        <v>1</v>
      </c>
    </row>
    <row r="125" spans="2:49" ht="21.75" customHeight="1">
      <c r="B125" s="399">
        <v>121</v>
      </c>
      <c r="C125" s="413" t="s">
        <v>2080</v>
      </c>
      <c r="D125" s="399">
        <v>121</v>
      </c>
      <c r="E125" s="389">
        <v>1220047</v>
      </c>
      <c r="F125" s="389">
        <v>1220047</v>
      </c>
      <c r="G125" s="389" t="s">
        <v>2081</v>
      </c>
      <c r="H125" s="389" t="s">
        <v>2081</v>
      </c>
      <c r="I125" s="401" t="s">
        <v>1841</v>
      </c>
      <c r="J125" s="401" t="s">
        <v>1841</v>
      </c>
      <c r="K125" s="397"/>
      <c r="L125" s="408">
        <v>1080507</v>
      </c>
      <c r="M125" s="403" t="s">
        <v>2065</v>
      </c>
      <c r="N125" s="404" t="s">
        <v>2066</v>
      </c>
      <c r="O125" s="405" t="s">
        <v>1281</v>
      </c>
      <c r="P125" s="405" t="s">
        <v>1355</v>
      </c>
      <c r="Q125" s="392" t="s">
        <v>1120</v>
      </c>
      <c r="R125" s="404" t="s">
        <v>2066</v>
      </c>
      <c r="S125" s="405" t="s">
        <v>1281</v>
      </c>
      <c r="T125" s="405" t="s">
        <v>1355</v>
      </c>
      <c r="U125" s="406">
        <v>1920000</v>
      </c>
      <c r="V125" s="407">
        <v>45838</v>
      </c>
      <c r="W125" s="406">
        <v>12</v>
      </c>
      <c r="X125" s="406">
        <v>2</v>
      </c>
      <c r="Y125" s="406">
        <v>0</v>
      </c>
      <c r="Z125" s="406">
        <v>8</v>
      </c>
      <c r="AA125" s="406">
        <v>9</v>
      </c>
      <c r="AB125" s="406">
        <v>9</v>
      </c>
      <c r="AC125" s="406">
        <v>9</v>
      </c>
      <c r="AD125" s="406">
        <v>9</v>
      </c>
      <c r="AE125" s="406">
        <v>10</v>
      </c>
      <c r="AF125" s="406">
        <v>10</v>
      </c>
      <c r="AG125" s="406">
        <v>10</v>
      </c>
      <c r="AH125" s="406">
        <v>10</v>
      </c>
      <c r="AI125" s="406">
        <v>10</v>
      </c>
      <c r="AJ125" s="406">
        <v>10</v>
      </c>
      <c r="AK125" s="406">
        <v>0</v>
      </c>
      <c r="AL125" s="406">
        <v>320000</v>
      </c>
      <c r="AM125" s="406">
        <v>360000</v>
      </c>
      <c r="AN125" s="406">
        <v>360000</v>
      </c>
      <c r="AO125" s="406">
        <v>360000</v>
      </c>
      <c r="AP125" s="406">
        <v>360000</v>
      </c>
      <c r="AQ125" s="406">
        <v>400000</v>
      </c>
      <c r="AR125" s="406">
        <v>400000</v>
      </c>
      <c r="AS125" s="406">
        <v>400000</v>
      </c>
      <c r="AT125" s="406">
        <v>400000</v>
      </c>
      <c r="AU125" s="406">
        <v>400000</v>
      </c>
      <c r="AV125" s="406">
        <v>400000</v>
      </c>
      <c r="AW125" s="406">
        <v>1</v>
      </c>
    </row>
    <row r="126" spans="2:49" ht="21.75" customHeight="1">
      <c r="B126" s="399">
        <v>122</v>
      </c>
      <c r="C126" s="413" t="s">
        <v>2082</v>
      </c>
      <c r="D126" s="399">
        <v>122</v>
      </c>
      <c r="E126" s="389" t="s">
        <v>745</v>
      </c>
      <c r="F126" s="389">
        <f t="shared" si="4"/>
        <v>1210502</v>
      </c>
      <c r="G126" s="389" t="s">
        <v>746</v>
      </c>
      <c r="H126" s="389" t="s">
        <v>746</v>
      </c>
      <c r="I126" s="401" t="str">
        <f t="shared" ref="I126:I160" si="7">IF(COUNTIF($G$5:$G$336,G126)=1,"OK","重複あり！")</f>
        <v>OK</v>
      </c>
      <c r="J126" s="401" t="str">
        <f t="shared" si="5"/>
        <v>OK</v>
      </c>
      <c r="K126" s="397"/>
      <c r="L126" s="408">
        <v>1068745</v>
      </c>
      <c r="M126" s="403" t="s">
        <v>1297</v>
      </c>
      <c r="N126" s="404" t="s">
        <v>1443</v>
      </c>
      <c r="O126" s="405" t="s">
        <v>1199</v>
      </c>
      <c r="P126" s="405" t="s">
        <v>1299</v>
      </c>
      <c r="Q126" s="392" t="s">
        <v>1120</v>
      </c>
      <c r="R126" s="404" t="s">
        <v>1443</v>
      </c>
      <c r="S126" s="405" t="s">
        <v>1199</v>
      </c>
      <c r="T126" s="405" t="s">
        <v>1299</v>
      </c>
      <c r="U126" s="406">
        <v>1920000</v>
      </c>
      <c r="V126" s="407">
        <v>45838</v>
      </c>
      <c r="W126" s="406">
        <v>11</v>
      </c>
      <c r="X126" s="406">
        <v>30</v>
      </c>
      <c r="Y126" s="406">
        <v>10</v>
      </c>
      <c r="Z126" s="406">
        <v>9</v>
      </c>
      <c r="AA126" s="406">
        <v>9</v>
      </c>
      <c r="AB126" s="406">
        <v>9</v>
      </c>
      <c r="AC126" s="406">
        <v>9</v>
      </c>
      <c r="AD126" s="406">
        <v>9</v>
      </c>
      <c r="AE126" s="406">
        <v>9</v>
      </c>
      <c r="AF126" s="406">
        <v>8</v>
      </c>
      <c r="AG126" s="406">
        <v>8</v>
      </c>
      <c r="AH126" s="406">
        <v>8</v>
      </c>
      <c r="AI126" s="406">
        <v>8</v>
      </c>
      <c r="AJ126" s="406">
        <v>8</v>
      </c>
      <c r="AK126" s="406">
        <v>360000</v>
      </c>
      <c r="AL126" s="406">
        <v>324000</v>
      </c>
      <c r="AM126" s="406">
        <v>324000</v>
      </c>
      <c r="AN126" s="406">
        <v>324000</v>
      </c>
      <c r="AO126" s="406">
        <v>324000</v>
      </c>
      <c r="AP126" s="406">
        <v>324000</v>
      </c>
      <c r="AQ126" s="406">
        <v>324000</v>
      </c>
      <c r="AR126" s="406">
        <v>288000</v>
      </c>
      <c r="AS126" s="406">
        <v>288000</v>
      </c>
      <c r="AT126" s="406">
        <v>288000</v>
      </c>
      <c r="AU126" s="406">
        <v>288000</v>
      </c>
      <c r="AV126" s="406">
        <v>288000</v>
      </c>
      <c r="AW126" s="406">
        <v>1</v>
      </c>
    </row>
    <row r="127" spans="2:49" ht="21.75" customHeight="1">
      <c r="B127" s="399">
        <v>123</v>
      </c>
      <c r="C127" s="413" t="s">
        <v>2083</v>
      </c>
      <c r="D127" s="399">
        <v>123</v>
      </c>
      <c r="E127" s="389" t="s">
        <v>747</v>
      </c>
      <c r="F127" s="389">
        <f t="shared" si="4"/>
        <v>1210503</v>
      </c>
      <c r="G127" s="389" t="s">
        <v>748</v>
      </c>
      <c r="H127" s="389" t="s">
        <v>748</v>
      </c>
      <c r="I127" s="401" t="str">
        <f t="shared" si="7"/>
        <v>OK</v>
      </c>
      <c r="J127" s="401" t="str">
        <f t="shared" si="5"/>
        <v>OK</v>
      </c>
      <c r="K127" s="397"/>
      <c r="L127" s="408">
        <v>1061825</v>
      </c>
      <c r="M127" s="403" t="s">
        <v>1382</v>
      </c>
      <c r="N127" s="404" t="s">
        <v>1444</v>
      </c>
      <c r="O127" s="405" t="s">
        <v>1281</v>
      </c>
      <c r="P127" s="405" t="s">
        <v>1384</v>
      </c>
      <c r="Q127" s="392" t="s">
        <v>1120</v>
      </c>
      <c r="R127" s="404" t="s">
        <v>1444</v>
      </c>
      <c r="S127" s="405" t="s">
        <v>1281</v>
      </c>
      <c r="T127" s="405" t="s">
        <v>1384</v>
      </c>
      <c r="U127" s="406">
        <v>3360000</v>
      </c>
      <c r="V127" s="407">
        <v>45838</v>
      </c>
      <c r="W127" s="406">
        <v>11</v>
      </c>
      <c r="X127" s="406">
        <v>31</v>
      </c>
      <c r="Y127" s="406">
        <v>12</v>
      </c>
      <c r="Z127" s="406">
        <v>14</v>
      </c>
      <c r="AA127" s="406">
        <v>14</v>
      </c>
      <c r="AB127" s="406">
        <v>14</v>
      </c>
      <c r="AC127" s="406">
        <v>11</v>
      </c>
      <c r="AD127" s="406">
        <v>12</v>
      </c>
      <c r="AE127" s="406">
        <v>13</v>
      </c>
      <c r="AF127" s="406">
        <v>13</v>
      </c>
      <c r="AG127" s="406">
        <v>13</v>
      </c>
      <c r="AH127" s="406">
        <v>13</v>
      </c>
      <c r="AI127" s="406">
        <v>13</v>
      </c>
      <c r="AJ127" s="406">
        <v>13</v>
      </c>
      <c r="AK127" s="406">
        <v>372000</v>
      </c>
      <c r="AL127" s="406">
        <v>438000</v>
      </c>
      <c r="AM127" s="406">
        <v>438000</v>
      </c>
      <c r="AN127" s="406">
        <v>438000</v>
      </c>
      <c r="AO127" s="406">
        <v>347000</v>
      </c>
      <c r="AP127" s="406">
        <v>380000</v>
      </c>
      <c r="AQ127" s="406">
        <v>413000</v>
      </c>
      <c r="AR127" s="406">
        <v>413000</v>
      </c>
      <c r="AS127" s="406">
        <v>413000</v>
      </c>
      <c r="AT127" s="406">
        <v>413000</v>
      </c>
      <c r="AU127" s="406">
        <v>413000</v>
      </c>
      <c r="AV127" s="406">
        <v>413000</v>
      </c>
      <c r="AW127" s="406">
        <v>2</v>
      </c>
    </row>
    <row r="128" spans="2:49" ht="21.75" customHeight="1">
      <c r="B128" s="399">
        <v>124</v>
      </c>
      <c r="C128" s="413" t="s">
        <v>2084</v>
      </c>
      <c r="D128" s="399">
        <v>124</v>
      </c>
      <c r="E128" s="389" t="s">
        <v>749</v>
      </c>
      <c r="F128" s="389">
        <f t="shared" si="4"/>
        <v>1210504</v>
      </c>
      <c r="G128" s="389" t="s">
        <v>750</v>
      </c>
      <c r="H128" s="389" t="s">
        <v>750</v>
      </c>
      <c r="I128" s="401" t="str">
        <f t="shared" si="7"/>
        <v>OK</v>
      </c>
      <c r="J128" s="401" t="str">
        <f t="shared" si="5"/>
        <v>OK</v>
      </c>
      <c r="K128" s="397"/>
      <c r="L128" s="408">
        <v>1051634</v>
      </c>
      <c r="M128" s="403" t="s">
        <v>1305</v>
      </c>
      <c r="N128" s="404" t="s">
        <v>1827</v>
      </c>
      <c r="O128" s="405" t="s">
        <v>1199</v>
      </c>
      <c r="P128" s="405" t="s">
        <v>1306</v>
      </c>
      <c r="Q128" s="392" t="s">
        <v>1120</v>
      </c>
      <c r="R128" s="404" t="s">
        <v>1827</v>
      </c>
      <c r="S128" s="405" t="s">
        <v>1199</v>
      </c>
      <c r="T128" s="405" t="s">
        <v>1306</v>
      </c>
      <c r="U128" s="406">
        <v>4160000</v>
      </c>
      <c r="V128" s="407">
        <v>45838</v>
      </c>
      <c r="W128" s="406">
        <v>11</v>
      </c>
      <c r="X128" s="406">
        <v>32</v>
      </c>
      <c r="Y128" s="406">
        <v>13</v>
      </c>
      <c r="Z128" s="406">
        <v>13</v>
      </c>
      <c r="AA128" s="406">
        <v>13</v>
      </c>
      <c r="AB128" s="406">
        <v>13</v>
      </c>
      <c r="AC128" s="406">
        <v>13</v>
      </c>
      <c r="AD128" s="406">
        <v>13</v>
      </c>
      <c r="AE128" s="406">
        <v>12</v>
      </c>
      <c r="AF128" s="406">
        <v>12</v>
      </c>
      <c r="AG128" s="406">
        <v>12</v>
      </c>
      <c r="AH128" s="406">
        <v>12</v>
      </c>
      <c r="AI128" s="406">
        <v>12</v>
      </c>
      <c r="AJ128" s="406">
        <v>12</v>
      </c>
      <c r="AK128" s="406">
        <v>455000</v>
      </c>
      <c r="AL128" s="406">
        <v>455000</v>
      </c>
      <c r="AM128" s="406">
        <v>455000</v>
      </c>
      <c r="AN128" s="406">
        <v>455000</v>
      </c>
      <c r="AO128" s="406">
        <v>455000</v>
      </c>
      <c r="AP128" s="406">
        <v>455000</v>
      </c>
      <c r="AQ128" s="406">
        <v>420000</v>
      </c>
      <c r="AR128" s="406">
        <v>420000</v>
      </c>
      <c r="AS128" s="406">
        <v>420000</v>
      </c>
      <c r="AT128" s="406">
        <v>420000</v>
      </c>
      <c r="AU128" s="406">
        <v>420000</v>
      </c>
      <c r="AV128" s="406">
        <v>420000</v>
      </c>
      <c r="AW128" s="406">
        <v>1</v>
      </c>
    </row>
    <row r="129" spans="2:49" ht="21.75" customHeight="1">
      <c r="B129" s="399">
        <v>125</v>
      </c>
      <c r="C129" s="413" t="s">
        <v>2085</v>
      </c>
      <c r="D129" s="399">
        <v>125</v>
      </c>
      <c r="E129" s="389" t="s">
        <v>751</v>
      </c>
      <c r="F129" s="389">
        <f t="shared" si="4"/>
        <v>1210505</v>
      </c>
      <c r="G129" s="389" t="s">
        <v>752</v>
      </c>
      <c r="H129" s="389" t="s">
        <v>752</v>
      </c>
      <c r="I129" s="401" t="str">
        <f t="shared" si="7"/>
        <v>OK</v>
      </c>
      <c r="J129" s="401" t="str">
        <f t="shared" si="5"/>
        <v>OK</v>
      </c>
      <c r="K129" s="397"/>
      <c r="L129" s="408">
        <v>1063669</v>
      </c>
      <c r="M129" s="403" t="s">
        <v>1385</v>
      </c>
      <c r="N129" s="404" t="s">
        <v>1445</v>
      </c>
      <c r="O129" s="405" t="s">
        <v>1281</v>
      </c>
      <c r="P129" s="405" t="s">
        <v>1387</v>
      </c>
      <c r="Q129" s="392" t="s">
        <v>1120</v>
      </c>
      <c r="R129" s="404" t="s">
        <v>1445</v>
      </c>
      <c r="S129" s="405" t="s">
        <v>1281</v>
      </c>
      <c r="T129" s="405" t="s">
        <v>1387</v>
      </c>
      <c r="U129" s="406">
        <v>6160000</v>
      </c>
      <c r="V129" s="407">
        <v>45838</v>
      </c>
      <c r="W129" s="406">
        <v>11</v>
      </c>
      <c r="X129" s="406">
        <v>33</v>
      </c>
      <c r="Y129" s="406">
        <v>14</v>
      </c>
      <c r="Z129" s="406">
        <v>14</v>
      </c>
      <c r="AA129" s="406">
        <v>14</v>
      </c>
      <c r="AB129" s="406">
        <v>14</v>
      </c>
      <c r="AC129" s="406">
        <v>14</v>
      </c>
      <c r="AD129" s="406">
        <v>14</v>
      </c>
      <c r="AE129" s="406">
        <v>14</v>
      </c>
      <c r="AF129" s="406">
        <v>13</v>
      </c>
      <c r="AG129" s="406">
        <v>14</v>
      </c>
      <c r="AH129" s="406">
        <v>14</v>
      </c>
      <c r="AI129" s="406">
        <v>14</v>
      </c>
      <c r="AJ129" s="406">
        <v>14</v>
      </c>
      <c r="AK129" s="406">
        <v>476000</v>
      </c>
      <c r="AL129" s="406">
        <v>476000</v>
      </c>
      <c r="AM129" s="406">
        <v>476000</v>
      </c>
      <c r="AN129" s="406">
        <v>476000</v>
      </c>
      <c r="AO129" s="406">
        <v>476000</v>
      </c>
      <c r="AP129" s="406">
        <v>476000</v>
      </c>
      <c r="AQ129" s="406">
        <v>476000</v>
      </c>
      <c r="AR129" s="406">
        <v>442000</v>
      </c>
      <c r="AS129" s="406">
        <v>476000</v>
      </c>
      <c r="AT129" s="406">
        <v>476000</v>
      </c>
      <c r="AU129" s="406">
        <v>476000</v>
      </c>
      <c r="AV129" s="406">
        <v>476000</v>
      </c>
      <c r="AW129" s="406">
        <v>1</v>
      </c>
    </row>
    <row r="130" spans="2:49" ht="21.75" customHeight="1">
      <c r="B130" s="399">
        <v>126</v>
      </c>
      <c r="C130" s="413" t="s">
        <v>2086</v>
      </c>
      <c r="D130" s="399">
        <v>126</v>
      </c>
      <c r="E130" s="389" t="s">
        <v>753</v>
      </c>
      <c r="F130" s="389">
        <f t="shared" si="4"/>
        <v>1210506</v>
      </c>
      <c r="G130" s="389" t="s">
        <v>754</v>
      </c>
      <c r="H130" s="389" t="s">
        <v>754</v>
      </c>
      <c r="I130" s="401" t="str">
        <f t="shared" si="7"/>
        <v>OK</v>
      </c>
      <c r="J130" s="401" t="str">
        <f t="shared" si="5"/>
        <v>OK</v>
      </c>
      <c r="K130" s="397"/>
      <c r="L130" s="408">
        <v>1063233</v>
      </c>
      <c r="M130" s="403" t="s">
        <v>1591</v>
      </c>
      <c r="N130" s="404" t="s">
        <v>1446</v>
      </c>
      <c r="O130" s="405" t="s">
        <v>1281</v>
      </c>
      <c r="P130" s="405" t="s">
        <v>1447</v>
      </c>
      <c r="Q130" s="392" t="s">
        <v>1120</v>
      </c>
      <c r="R130" s="404" t="s">
        <v>1446</v>
      </c>
      <c r="S130" s="405" t="s">
        <v>1281</v>
      </c>
      <c r="T130" s="405" t="s">
        <v>1447</v>
      </c>
      <c r="U130" s="406">
        <v>3360000</v>
      </c>
      <c r="V130" s="407">
        <v>45838</v>
      </c>
      <c r="W130" s="406">
        <v>11</v>
      </c>
      <c r="X130" s="406">
        <v>34</v>
      </c>
      <c r="Y130" s="406">
        <v>14</v>
      </c>
      <c r="Z130" s="406">
        <v>13</v>
      </c>
      <c r="AA130" s="406">
        <v>13</v>
      </c>
      <c r="AB130" s="406">
        <v>13</v>
      </c>
      <c r="AC130" s="406">
        <v>13</v>
      </c>
      <c r="AD130" s="406">
        <v>13</v>
      </c>
      <c r="AE130" s="406">
        <v>13</v>
      </c>
      <c r="AF130" s="406">
        <v>14</v>
      </c>
      <c r="AG130" s="406">
        <v>14</v>
      </c>
      <c r="AH130" s="406">
        <v>14</v>
      </c>
      <c r="AI130" s="406">
        <v>14</v>
      </c>
      <c r="AJ130" s="406">
        <v>14</v>
      </c>
      <c r="AK130" s="406">
        <v>476000</v>
      </c>
      <c r="AL130" s="406">
        <v>442000</v>
      </c>
      <c r="AM130" s="406">
        <v>442000</v>
      </c>
      <c r="AN130" s="406">
        <v>442000</v>
      </c>
      <c r="AO130" s="406">
        <v>442000</v>
      </c>
      <c r="AP130" s="406">
        <v>442000</v>
      </c>
      <c r="AQ130" s="406">
        <v>442000</v>
      </c>
      <c r="AR130" s="406">
        <v>476000</v>
      </c>
      <c r="AS130" s="406">
        <v>476000</v>
      </c>
      <c r="AT130" s="406">
        <v>476000</v>
      </c>
      <c r="AU130" s="406">
        <v>476000</v>
      </c>
      <c r="AV130" s="406">
        <v>476000</v>
      </c>
      <c r="AW130" s="406">
        <v>1</v>
      </c>
    </row>
    <row r="131" spans="2:49" ht="21.75" customHeight="1">
      <c r="B131" s="399">
        <v>127</v>
      </c>
      <c r="C131" s="413" t="s">
        <v>403</v>
      </c>
      <c r="D131" s="399">
        <v>127</v>
      </c>
      <c r="E131" s="389" t="s">
        <v>755</v>
      </c>
      <c r="F131" s="389">
        <f t="shared" si="4"/>
        <v>1210507</v>
      </c>
      <c r="G131" s="389" t="s">
        <v>756</v>
      </c>
      <c r="H131" s="389" t="s">
        <v>756</v>
      </c>
      <c r="I131" s="401" t="str">
        <f t="shared" si="7"/>
        <v>OK</v>
      </c>
      <c r="J131" s="401" t="str">
        <f t="shared" si="5"/>
        <v>OK</v>
      </c>
      <c r="K131" s="397"/>
      <c r="L131" s="408">
        <v>1064826</v>
      </c>
      <c r="M131" s="403" t="s">
        <v>1448</v>
      </c>
      <c r="N131" s="404" t="s">
        <v>1449</v>
      </c>
      <c r="O131" s="405" t="s">
        <v>1281</v>
      </c>
      <c r="P131" s="405" t="s">
        <v>1450</v>
      </c>
      <c r="Q131" s="392" t="s">
        <v>1120</v>
      </c>
      <c r="R131" s="404" t="s">
        <v>1449</v>
      </c>
      <c r="S131" s="405" t="s">
        <v>1281</v>
      </c>
      <c r="T131" s="405" t="s">
        <v>1450</v>
      </c>
      <c r="U131" s="406">
        <v>2520000</v>
      </c>
      <c r="V131" s="407">
        <v>45838</v>
      </c>
      <c r="W131" s="406">
        <v>11</v>
      </c>
      <c r="X131" s="406">
        <v>35</v>
      </c>
      <c r="Y131" s="406">
        <v>9</v>
      </c>
      <c r="Z131" s="406">
        <v>9</v>
      </c>
      <c r="AA131" s="406">
        <v>9</v>
      </c>
      <c r="AB131" s="406">
        <v>9</v>
      </c>
      <c r="AC131" s="406">
        <v>9</v>
      </c>
      <c r="AD131" s="406">
        <v>10</v>
      </c>
      <c r="AE131" s="406">
        <v>10</v>
      </c>
      <c r="AF131" s="406">
        <v>9</v>
      </c>
      <c r="AG131" s="406">
        <v>9</v>
      </c>
      <c r="AH131" s="406">
        <v>9</v>
      </c>
      <c r="AI131" s="406">
        <v>9</v>
      </c>
      <c r="AJ131" s="406">
        <v>9</v>
      </c>
      <c r="AK131" s="406">
        <v>315000</v>
      </c>
      <c r="AL131" s="406">
        <v>315000</v>
      </c>
      <c r="AM131" s="406">
        <v>315000</v>
      </c>
      <c r="AN131" s="406">
        <v>315000</v>
      </c>
      <c r="AO131" s="406">
        <v>315000</v>
      </c>
      <c r="AP131" s="406">
        <v>350000</v>
      </c>
      <c r="AQ131" s="406">
        <v>350000</v>
      </c>
      <c r="AR131" s="406">
        <v>315000</v>
      </c>
      <c r="AS131" s="406">
        <v>315000</v>
      </c>
      <c r="AT131" s="406">
        <v>315000</v>
      </c>
      <c r="AU131" s="406">
        <v>315000</v>
      </c>
      <c r="AV131" s="406">
        <v>315000</v>
      </c>
      <c r="AW131" s="406">
        <v>1</v>
      </c>
    </row>
    <row r="132" spans="2:49" ht="21.75" customHeight="1">
      <c r="B132" s="399">
        <v>128</v>
      </c>
      <c r="C132" s="413" t="s">
        <v>2087</v>
      </c>
      <c r="D132" s="399">
        <v>128</v>
      </c>
      <c r="E132" s="389" t="s">
        <v>757</v>
      </c>
      <c r="F132" s="389">
        <f t="shared" si="4"/>
        <v>1210508</v>
      </c>
      <c r="G132" s="389" t="s">
        <v>758</v>
      </c>
      <c r="H132" s="389" t="s">
        <v>758</v>
      </c>
      <c r="I132" s="401" t="str">
        <f t="shared" si="7"/>
        <v>OK</v>
      </c>
      <c r="J132" s="401" t="str">
        <f t="shared" si="5"/>
        <v>OK</v>
      </c>
      <c r="K132" s="397"/>
      <c r="L132" s="408">
        <v>1061825</v>
      </c>
      <c r="M132" s="403" t="s">
        <v>1382</v>
      </c>
      <c r="N132" s="404" t="s">
        <v>1444</v>
      </c>
      <c r="O132" s="405" t="s">
        <v>1281</v>
      </c>
      <c r="P132" s="405" t="s">
        <v>1384</v>
      </c>
      <c r="Q132" s="392" t="s">
        <v>1120</v>
      </c>
      <c r="R132" s="404" t="s">
        <v>1444</v>
      </c>
      <c r="S132" s="405" t="s">
        <v>1281</v>
      </c>
      <c r="T132" s="405" t="s">
        <v>1384</v>
      </c>
      <c r="U132" s="406">
        <v>3120000</v>
      </c>
      <c r="V132" s="407">
        <v>45838</v>
      </c>
      <c r="W132" s="406">
        <v>11</v>
      </c>
      <c r="X132" s="406">
        <v>36</v>
      </c>
      <c r="Y132" s="406">
        <v>14</v>
      </c>
      <c r="Z132" s="406">
        <v>12</v>
      </c>
      <c r="AA132" s="406">
        <v>13</v>
      </c>
      <c r="AB132" s="406">
        <v>13</v>
      </c>
      <c r="AC132" s="406">
        <v>13</v>
      </c>
      <c r="AD132" s="406">
        <v>13</v>
      </c>
      <c r="AE132" s="406">
        <v>13</v>
      </c>
      <c r="AF132" s="406">
        <v>13</v>
      </c>
      <c r="AG132" s="406">
        <v>13</v>
      </c>
      <c r="AH132" s="406">
        <v>13</v>
      </c>
      <c r="AI132" s="406">
        <v>13</v>
      </c>
      <c r="AJ132" s="406">
        <v>13</v>
      </c>
      <c r="AK132" s="406">
        <v>446000</v>
      </c>
      <c r="AL132" s="406">
        <v>388000</v>
      </c>
      <c r="AM132" s="406">
        <v>421000</v>
      </c>
      <c r="AN132" s="406">
        <v>421000</v>
      </c>
      <c r="AO132" s="406">
        <v>421000</v>
      </c>
      <c r="AP132" s="406">
        <v>421000</v>
      </c>
      <c r="AQ132" s="406">
        <v>421000</v>
      </c>
      <c r="AR132" s="406">
        <v>421000</v>
      </c>
      <c r="AS132" s="406">
        <v>421000</v>
      </c>
      <c r="AT132" s="406">
        <v>421000</v>
      </c>
      <c r="AU132" s="406">
        <v>421000</v>
      </c>
      <c r="AV132" s="406">
        <v>421000</v>
      </c>
      <c r="AW132" s="406">
        <v>1</v>
      </c>
    </row>
    <row r="133" spans="2:49" ht="21.75" customHeight="1">
      <c r="B133" s="399">
        <v>129</v>
      </c>
      <c r="C133" s="413" t="s">
        <v>2088</v>
      </c>
      <c r="D133" s="399">
        <v>129</v>
      </c>
      <c r="E133" s="389" t="s">
        <v>759</v>
      </c>
      <c r="F133" s="389">
        <f t="shared" si="4"/>
        <v>1210510</v>
      </c>
      <c r="G133" s="389" t="s">
        <v>760</v>
      </c>
      <c r="H133" s="389" t="s">
        <v>760</v>
      </c>
      <c r="I133" s="401" t="str">
        <f t="shared" si="7"/>
        <v>OK</v>
      </c>
      <c r="J133" s="401" t="str">
        <f t="shared" si="5"/>
        <v>OK</v>
      </c>
      <c r="K133" s="397"/>
      <c r="L133" s="410">
        <v>1065085</v>
      </c>
      <c r="M133" s="403" t="s">
        <v>1451</v>
      </c>
      <c r="N133" s="404" t="s">
        <v>1420</v>
      </c>
      <c r="O133" s="405" t="s">
        <v>1281</v>
      </c>
      <c r="P133" s="405" t="s">
        <v>1421</v>
      </c>
      <c r="Q133" s="392" t="s">
        <v>1120</v>
      </c>
      <c r="R133" s="404" t="s">
        <v>1420</v>
      </c>
      <c r="S133" s="405" t="s">
        <v>1281</v>
      </c>
      <c r="T133" s="405" t="s">
        <v>1421</v>
      </c>
      <c r="U133" s="406">
        <v>4480000</v>
      </c>
      <c r="V133" s="407">
        <v>45838</v>
      </c>
      <c r="W133" s="406">
        <v>11</v>
      </c>
      <c r="X133" s="406">
        <v>37</v>
      </c>
      <c r="Y133" s="406">
        <v>16</v>
      </c>
      <c r="Z133" s="406">
        <v>13</v>
      </c>
      <c r="AA133" s="406">
        <v>13</v>
      </c>
      <c r="AB133" s="406">
        <v>13</v>
      </c>
      <c r="AC133" s="406">
        <v>12</v>
      </c>
      <c r="AD133" s="406">
        <v>12</v>
      </c>
      <c r="AE133" s="406">
        <v>12</v>
      </c>
      <c r="AF133" s="406">
        <v>13</v>
      </c>
      <c r="AG133" s="406">
        <v>13</v>
      </c>
      <c r="AH133" s="406">
        <v>13</v>
      </c>
      <c r="AI133" s="406">
        <v>13</v>
      </c>
      <c r="AJ133" s="406">
        <v>13</v>
      </c>
      <c r="AK133" s="406">
        <v>640000</v>
      </c>
      <c r="AL133" s="406">
        <v>520000</v>
      </c>
      <c r="AM133" s="406">
        <v>520000</v>
      </c>
      <c r="AN133" s="406">
        <v>520000</v>
      </c>
      <c r="AO133" s="406">
        <v>480000</v>
      </c>
      <c r="AP133" s="406">
        <v>480000</v>
      </c>
      <c r="AQ133" s="406">
        <v>480000</v>
      </c>
      <c r="AR133" s="406">
        <v>520000</v>
      </c>
      <c r="AS133" s="406">
        <v>520000</v>
      </c>
      <c r="AT133" s="406">
        <v>520000</v>
      </c>
      <c r="AU133" s="406">
        <v>520000</v>
      </c>
      <c r="AV133" s="406">
        <v>520000</v>
      </c>
      <c r="AW133" s="406">
        <v>1</v>
      </c>
    </row>
    <row r="134" spans="2:49" ht="21.75" customHeight="1">
      <c r="B134" s="399">
        <v>130</v>
      </c>
      <c r="C134" s="413" t="s">
        <v>2089</v>
      </c>
      <c r="D134" s="399">
        <v>130</v>
      </c>
      <c r="E134" s="389" t="s">
        <v>761</v>
      </c>
      <c r="F134" s="389">
        <f t="shared" ref="F134:F176" si="8">VALUE(E134)</f>
        <v>1210532</v>
      </c>
      <c r="G134" s="389" t="s">
        <v>762</v>
      </c>
      <c r="H134" s="389" t="s">
        <v>762</v>
      </c>
      <c r="I134" s="401" t="str">
        <f t="shared" si="7"/>
        <v>OK</v>
      </c>
      <c r="J134" s="401" t="str">
        <f t="shared" ref="J134:J156" si="9">IF(EXACT(G134,H134),"OK","変更あり！")</f>
        <v>OK</v>
      </c>
      <c r="K134" s="397"/>
      <c r="L134" s="408">
        <v>1069075</v>
      </c>
      <c r="M134" s="403" t="s">
        <v>1353</v>
      </c>
      <c r="N134" s="404" t="s">
        <v>1354</v>
      </c>
      <c r="O134" s="405" t="s">
        <v>1281</v>
      </c>
      <c r="P134" s="405" t="s">
        <v>1355</v>
      </c>
      <c r="Q134" s="392" t="s">
        <v>1120</v>
      </c>
      <c r="R134" s="404" t="s">
        <v>1354</v>
      </c>
      <c r="S134" s="405" t="s">
        <v>1281</v>
      </c>
      <c r="T134" s="405" t="s">
        <v>1355</v>
      </c>
      <c r="U134" s="406">
        <v>3120000</v>
      </c>
      <c r="V134" s="407">
        <v>45838</v>
      </c>
      <c r="W134" s="406">
        <v>11</v>
      </c>
      <c r="X134" s="406">
        <v>38</v>
      </c>
      <c r="Y134" s="406">
        <v>13</v>
      </c>
      <c r="Z134" s="406">
        <v>14</v>
      </c>
      <c r="AA134" s="406">
        <v>14</v>
      </c>
      <c r="AB134" s="406">
        <v>13</v>
      </c>
      <c r="AC134" s="406">
        <v>12</v>
      </c>
      <c r="AD134" s="406">
        <v>12</v>
      </c>
      <c r="AE134" s="406">
        <v>12</v>
      </c>
      <c r="AF134" s="406">
        <v>12</v>
      </c>
      <c r="AG134" s="406">
        <v>13</v>
      </c>
      <c r="AH134" s="406">
        <v>13</v>
      </c>
      <c r="AI134" s="406">
        <v>13</v>
      </c>
      <c r="AJ134" s="406">
        <v>13</v>
      </c>
      <c r="AK134" s="406">
        <v>530000</v>
      </c>
      <c r="AL134" s="406">
        <v>570000</v>
      </c>
      <c r="AM134" s="406">
        <v>570000</v>
      </c>
      <c r="AN134" s="406">
        <v>530000</v>
      </c>
      <c r="AO134" s="406">
        <v>490000</v>
      </c>
      <c r="AP134" s="406">
        <v>490000</v>
      </c>
      <c r="AQ134" s="406">
        <v>490000</v>
      </c>
      <c r="AR134" s="406">
        <v>490000</v>
      </c>
      <c r="AS134" s="406">
        <v>530000</v>
      </c>
      <c r="AT134" s="406">
        <v>530000</v>
      </c>
      <c r="AU134" s="406">
        <v>530000</v>
      </c>
      <c r="AV134" s="406">
        <v>530000</v>
      </c>
      <c r="AW134" s="406">
        <v>1</v>
      </c>
    </row>
    <row r="135" spans="2:49" ht="21.75" customHeight="1">
      <c r="B135" s="399">
        <v>131</v>
      </c>
      <c r="C135" s="413" t="s">
        <v>2090</v>
      </c>
      <c r="D135" s="399">
        <v>131</v>
      </c>
      <c r="E135" s="389" t="s">
        <v>763</v>
      </c>
      <c r="F135" s="389">
        <f t="shared" si="8"/>
        <v>1210512</v>
      </c>
      <c r="G135" s="389" t="s">
        <v>764</v>
      </c>
      <c r="H135" s="389" t="s">
        <v>764</v>
      </c>
      <c r="I135" s="401" t="str">
        <f t="shared" si="7"/>
        <v>OK</v>
      </c>
      <c r="J135" s="401" t="str">
        <f t="shared" si="9"/>
        <v>OK</v>
      </c>
      <c r="K135" s="397"/>
      <c r="L135" s="408">
        <v>1068990</v>
      </c>
      <c r="M135" s="403" t="s">
        <v>1729</v>
      </c>
      <c r="N135" s="404" t="s">
        <v>1452</v>
      </c>
      <c r="O135" s="405" t="s">
        <v>1281</v>
      </c>
      <c r="P135" s="405" t="s">
        <v>1453</v>
      </c>
      <c r="Q135" s="392" t="s">
        <v>1120</v>
      </c>
      <c r="R135" s="404" t="s">
        <v>1452</v>
      </c>
      <c r="S135" s="405" t="s">
        <v>1281</v>
      </c>
      <c r="T135" s="405" t="s">
        <v>1453</v>
      </c>
      <c r="U135" s="406">
        <v>5200000</v>
      </c>
      <c r="V135" s="407">
        <v>45838</v>
      </c>
      <c r="W135" s="406">
        <v>11</v>
      </c>
      <c r="X135" s="406">
        <v>39</v>
      </c>
      <c r="Y135" s="406">
        <v>13</v>
      </c>
      <c r="Z135" s="406">
        <v>13</v>
      </c>
      <c r="AA135" s="406">
        <v>13</v>
      </c>
      <c r="AB135" s="406">
        <v>12</v>
      </c>
      <c r="AC135" s="406">
        <v>12</v>
      </c>
      <c r="AD135" s="406">
        <v>12</v>
      </c>
      <c r="AE135" s="406">
        <v>12</v>
      </c>
      <c r="AF135" s="406">
        <v>12</v>
      </c>
      <c r="AG135" s="406">
        <v>12</v>
      </c>
      <c r="AH135" s="406">
        <v>12</v>
      </c>
      <c r="AI135" s="406">
        <v>12</v>
      </c>
      <c r="AJ135" s="406">
        <v>12</v>
      </c>
      <c r="AK135" s="406">
        <v>419000</v>
      </c>
      <c r="AL135" s="406">
        <v>419000</v>
      </c>
      <c r="AM135" s="406">
        <v>419000</v>
      </c>
      <c r="AN135" s="406">
        <v>396000</v>
      </c>
      <c r="AO135" s="406">
        <v>396000</v>
      </c>
      <c r="AP135" s="406">
        <v>396000</v>
      </c>
      <c r="AQ135" s="406">
        <v>396000</v>
      </c>
      <c r="AR135" s="406">
        <v>396000</v>
      </c>
      <c r="AS135" s="406">
        <v>396000</v>
      </c>
      <c r="AT135" s="406">
        <v>396000</v>
      </c>
      <c r="AU135" s="406">
        <v>396000</v>
      </c>
      <c r="AV135" s="406">
        <v>396000</v>
      </c>
      <c r="AW135" s="406">
        <v>1</v>
      </c>
    </row>
    <row r="136" spans="2:49" ht="21.75" customHeight="1">
      <c r="B136" s="399">
        <v>132</v>
      </c>
      <c r="C136" s="413" t="s">
        <v>2091</v>
      </c>
      <c r="D136" s="399">
        <v>132</v>
      </c>
      <c r="E136" s="389" t="s">
        <v>765</v>
      </c>
      <c r="F136" s="389">
        <f t="shared" si="8"/>
        <v>1210535</v>
      </c>
      <c r="G136" s="389" t="s">
        <v>766</v>
      </c>
      <c r="H136" s="389" t="s">
        <v>766</v>
      </c>
      <c r="I136" s="401" t="str">
        <f t="shared" si="7"/>
        <v>OK</v>
      </c>
      <c r="J136" s="401" t="str">
        <f t="shared" si="9"/>
        <v>OK</v>
      </c>
      <c r="K136" s="397"/>
      <c r="L136" s="408">
        <v>1058272</v>
      </c>
      <c r="M136" s="403" t="s">
        <v>1730</v>
      </c>
      <c r="N136" s="404" t="s">
        <v>1454</v>
      </c>
      <c r="O136" s="405" t="s">
        <v>1281</v>
      </c>
      <c r="P136" s="405" t="s">
        <v>1455</v>
      </c>
      <c r="Q136" s="392" t="s">
        <v>1120</v>
      </c>
      <c r="R136" s="404" t="s">
        <v>1454</v>
      </c>
      <c r="S136" s="405" t="s">
        <v>1281</v>
      </c>
      <c r="T136" s="405" t="s">
        <v>1455</v>
      </c>
      <c r="U136" s="406">
        <v>1680000</v>
      </c>
      <c r="V136" s="407">
        <v>45838</v>
      </c>
      <c r="W136" s="406">
        <v>11</v>
      </c>
      <c r="X136" s="406">
        <v>40</v>
      </c>
      <c r="Y136" s="406">
        <v>7</v>
      </c>
      <c r="Z136" s="406">
        <v>7</v>
      </c>
      <c r="AA136" s="406">
        <v>7</v>
      </c>
      <c r="AB136" s="406">
        <v>7</v>
      </c>
      <c r="AC136" s="406">
        <v>7</v>
      </c>
      <c r="AD136" s="406">
        <v>7</v>
      </c>
      <c r="AE136" s="406">
        <v>7</v>
      </c>
      <c r="AF136" s="406">
        <v>7</v>
      </c>
      <c r="AG136" s="406">
        <v>7</v>
      </c>
      <c r="AH136" s="406">
        <v>7</v>
      </c>
      <c r="AI136" s="406">
        <v>7</v>
      </c>
      <c r="AJ136" s="406">
        <v>7</v>
      </c>
      <c r="AK136" s="406">
        <v>238000</v>
      </c>
      <c r="AL136" s="406">
        <v>238000</v>
      </c>
      <c r="AM136" s="406">
        <v>238000</v>
      </c>
      <c r="AN136" s="406">
        <v>238000</v>
      </c>
      <c r="AO136" s="406">
        <v>238000</v>
      </c>
      <c r="AP136" s="406">
        <v>238000</v>
      </c>
      <c r="AQ136" s="406">
        <v>238000</v>
      </c>
      <c r="AR136" s="406">
        <v>238000</v>
      </c>
      <c r="AS136" s="406">
        <v>238000</v>
      </c>
      <c r="AT136" s="406">
        <v>238000</v>
      </c>
      <c r="AU136" s="406">
        <v>238000</v>
      </c>
      <c r="AV136" s="406">
        <v>238000</v>
      </c>
      <c r="AW136" s="406">
        <v>1</v>
      </c>
    </row>
    <row r="137" spans="2:49" ht="21.75" customHeight="1">
      <c r="B137" s="399">
        <v>133</v>
      </c>
      <c r="C137" s="413" t="s">
        <v>2092</v>
      </c>
      <c r="D137" s="399">
        <v>133</v>
      </c>
      <c r="E137" s="389" t="s">
        <v>767</v>
      </c>
      <c r="F137" s="389">
        <f t="shared" si="8"/>
        <v>1210581</v>
      </c>
      <c r="G137" s="389" t="s">
        <v>768</v>
      </c>
      <c r="H137" s="389" t="s">
        <v>768</v>
      </c>
      <c r="I137" s="401" t="str">
        <f t="shared" si="7"/>
        <v>OK</v>
      </c>
      <c r="J137" s="401" t="str">
        <f t="shared" si="9"/>
        <v>OK</v>
      </c>
      <c r="K137" s="397"/>
      <c r="L137" s="408">
        <v>1060101</v>
      </c>
      <c r="M137" s="403" t="s">
        <v>1456</v>
      </c>
      <c r="N137" s="404" t="s">
        <v>1457</v>
      </c>
      <c r="O137" s="405" t="s">
        <v>1281</v>
      </c>
      <c r="P137" s="405" t="s">
        <v>1458</v>
      </c>
      <c r="Q137" s="392" t="s">
        <v>1120</v>
      </c>
      <c r="R137" s="404" t="s">
        <v>1457</v>
      </c>
      <c r="S137" s="405" t="s">
        <v>1281</v>
      </c>
      <c r="T137" s="405" t="s">
        <v>1458</v>
      </c>
      <c r="U137" s="406">
        <v>2640000</v>
      </c>
      <c r="V137" s="407">
        <v>45838</v>
      </c>
      <c r="W137" s="406">
        <v>11</v>
      </c>
      <c r="X137" s="406">
        <v>41</v>
      </c>
      <c r="Y137" s="406">
        <v>9</v>
      </c>
      <c r="Z137" s="406">
        <v>11</v>
      </c>
      <c r="AA137" s="406">
        <v>9</v>
      </c>
      <c r="AB137" s="406">
        <v>11</v>
      </c>
      <c r="AC137" s="406">
        <v>9</v>
      </c>
      <c r="AD137" s="406">
        <v>9</v>
      </c>
      <c r="AE137" s="406">
        <v>10</v>
      </c>
      <c r="AF137" s="406">
        <v>10</v>
      </c>
      <c r="AG137" s="406">
        <v>10</v>
      </c>
      <c r="AH137" s="406">
        <v>10</v>
      </c>
      <c r="AI137" s="406">
        <v>10</v>
      </c>
      <c r="AJ137" s="406">
        <v>10</v>
      </c>
      <c r="AK137" s="406">
        <v>283000</v>
      </c>
      <c r="AL137" s="406">
        <v>335000</v>
      </c>
      <c r="AM137" s="406">
        <v>290000</v>
      </c>
      <c r="AN137" s="406">
        <v>342000</v>
      </c>
      <c r="AO137" s="406">
        <v>290000</v>
      </c>
      <c r="AP137" s="406">
        <v>290000</v>
      </c>
      <c r="AQ137" s="406">
        <v>316000</v>
      </c>
      <c r="AR137" s="406">
        <v>0</v>
      </c>
      <c r="AS137" s="406">
        <v>0</v>
      </c>
      <c r="AT137" s="406">
        <v>0</v>
      </c>
      <c r="AU137" s="406">
        <v>0</v>
      </c>
      <c r="AV137" s="406">
        <v>0</v>
      </c>
      <c r="AW137" s="406">
        <v>1</v>
      </c>
    </row>
    <row r="138" spans="2:49" ht="21.75" customHeight="1">
      <c r="B138" s="399">
        <v>134</v>
      </c>
      <c r="C138" s="413" t="s">
        <v>2093</v>
      </c>
      <c r="D138" s="399">
        <v>134</v>
      </c>
      <c r="E138" s="389" t="s">
        <v>769</v>
      </c>
      <c r="F138" s="389">
        <f t="shared" si="8"/>
        <v>1210582</v>
      </c>
      <c r="G138" s="389" t="s">
        <v>770</v>
      </c>
      <c r="H138" s="389" t="s">
        <v>770</v>
      </c>
      <c r="I138" s="401" t="str">
        <f t="shared" si="7"/>
        <v>OK</v>
      </c>
      <c r="J138" s="401" t="str">
        <f t="shared" si="9"/>
        <v>OK</v>
      </c>
      <c r="K138" s="397"/>
      <c r="L138" s="408">
        <v>1071410</v>
      </c>
      <c r="M138" s="403" t="s">
        <v>2094</v>
      </c>
      <c r="N138" s="404" t="s">
        <v>1459</v>
      </c>
      <c r="O138" s="405" t="s">
        <v>1281</v>
      </c>
      <c r="P138" s="405" t="s">
        <v>1460</v>
      </c>
      <c r="Q138" s="392" t="s">
        <v>1120</v>
      </c>
      <c r="R138" s="404" t="s">
        <v>1459</v>
      </c>
      <c r="S138" s="405" t="s">
        <v>1281</v>
      </c>
      <c r="T138" s="405" t="s">
        <v>1460</v>
      </c>
      <c r="U138" s="406">
        <v>4400000</v>
      </c>
      <c r="V138" s="407">
        <v>45838</v>
      </c>
      <c r="W138" s="406">
        <v>11</v>
      </c>
      <c r="X138" s="406">
        <v>42</v>
      </c>
      <c r="Y138" s="406">
        <v>12</v>
      </c>
      <c r="Z138" s="406">
        <v>12</v>
      </c>
      <c r="AA138" s="406">
        <v>11</v>
      </c>
      <c r="AB138" s="406">
        <v>11</v>
      </c>
      <c r="AC138" s="406">
        <v>11</v>
      </c>
      <c r="AD138" s="406">
        <v>11</v>
      </c>
      <c r="AE138" s="406">
        <v>11</v>
      </c>
      <c r="AF138" s="406">
        <v>11</v>
      </c>
      <c r="AG138" s="406">
        <v>11</v>
      </c>
      <c r="AH138" s="406">
        <v>11</v>
      </c>
      <c r="AI138" s="406">
        <v>11</v>
      </c>
      <c r="AJ138" s="406">
        <v>11</v>
      </c>
      <c r="AK138" s="406">
        <v>408000</v>
      </c>
      <c r="AL138" s="406">
        <v>408000</v>
      </c>
      <c r="AM138" s="406">
        <v>374000</v>
      </c>
      <c r="AN138" s="406">
        <v>374000</v>
      </c>
      <c r="AO138" s="406">
        <v>374000</v>
      </c>
      <c r="AP138" s="406">
        <v>374000</v>
      </c>
      <c r="AQ138" s="406">
        <v>374000</v>
      </c>
      <c r="AR138" s="406">
        <v>374000</v>
      </c>
      <c r="AS138" s="406">
        <v>374000</v>
      </c>
      <c r="AT138" s="406">
        <v>374000</v>
      </c>
      <c r="AU138" s="406">
        <v>374000</v>
      </c>
      <c r="AV138" s="406">
        <v>374000</v>
      </c>
      <c r="AW138" s="406">
        <v>1</v>
      </c>
    </row>
    <row r="139" spans="2:49" ht="21.75" customHeight="1">
      <c r="B139" s="399">
        <v>135</v>
      </c>
      <c r="C139" s="413" t="s">
        <v>2095</v>
      </c>
      <c r="D139" s="399">
        <v>135</v>
      </c>
      <c r="E139" s="389" t="s">
        <v>771</v>
      </c>
      <c r="F139" s="389">
        <f t="shared" si="8"/>
        <v>1210583</v>
      </c>
      <c r="G139" s="389" t="s">
        <v>772</v>
      </c>
      <c r="H139" s="389" t="s">
        <v>772</v>
      </c>
      <c r="I139" s="401" t="str">
        <f t="shared" si="7"/>
        <v>OK</v>
      </c>
      <c r="J139" s="401" t="str">
        <f t="shared" si="9"/>
        <v>OK</v>
      </c>
      <c r="K139" s="397"/>
      <c r="L139" s="408">
        <v>1074833</v>
      </c>
      <c r="M139" s="403" t="s">
        <v>2049</v>
      </c>
      <c r="N139" s="404" t="s">
        <v>1410</v>
      </c>
      <c r="O139" s="405" t="s">
        <v>1281</v>
      </c>
      <c r="P139" s="405" t="s">
        <v>1411</v>
      </c>
      <c r="Q139" s="392" t="s">
        <v>1120</v>
      </c>
      <c r="R139" s="404" t="s">
        <v>1410</v>
      </c>
      <c r="S139" s="405" t="s">
        <v>1281</v>
      </c>
      <c r="T139" s="405" t="s">
        <v>1411</v>
      </c>
      <c r="U139" s="406">
        <v>0</v>
      </c>
      <c r="V139" s="407"/>
      <c r="W139" s="406">
        <v>11</v>
      </c>
      <c r="X139" s="406">
        <v>43</v>
      </c>
      <c r="Y139" s="406">
        <v>9</v>
      </c>
      <c r="Z139" s="406">
        <v>9</v>
      </c>
      <c r="AA139" s="406">
        <v>9</v>
      </c>
      <c r="AB139" s="406">
        <v>9</v>
      </c>
      <c r="AC139" s="406">
        <v>9</v>
      </c>
      <c r="AD139" s="406">
        <v>9</v>
      </c>
      <c r="AE139" s="406">
        <v>9</v>
      </c>
      <c r="AF139" s="406">
        <v>9</v>
      </c>
      <c r="AG139" s="406">
        <v>9</v>
      </c>
      <c r="AH139" s="406">
        <v>9</v>
      </c>
      <c r="AI139" s="406">
        <v>9</v>
      </c>
      <c r="AJ139" s="406">
        <v>9</v>
      </c>
      <c r="AK139" s="406">
        <v>360000</v>
      </c>
      <c r="AL139" s="406">
        <v>360000</v>
      </c>
      <c r="AM139" s="406">
        <v>360000</v>
      </c>
      <c r="AN139" s="406">
        <v>360000</v>
      </c>
      <c r="AO139" s="406">
        <v>360000</v>
      </c>
      <c r="AP139" s="406">
        <v>360000</v>
      </c>
      <c r="AQ139" s="406">
        <v>360000</v>
      </c>
      <c r="AR139" s="406">
        <v>360000</v>
      </c>
      <c r="AS139" s="406">
        <v>360000</v>
      </c>
      <c r="AT139" s="406">
        <v>360000</v>
      </c>
      <c r="AU139" s="406">
        <v>360000</v>
      </c>
      <c r="AV139" s="406">
        <v>360000</v>
      </c>
      <c r="AW139" s="406">
        <v>1</v>
      </c>
    </row>
    <row r="140" spans="2:49" ht="21.75" customHeight="1">
      <c r="B140" s="399">
        <v>136</v>
      </c>
      <c r="C140" s="413" t="s">
        <v>2096</v>
      </c>
      <c r="D140" s="399">
        <v>136</v>
      </c>
      <c r="E140" s="389" t="s">
        <v>773</v>
      </c>
      <c r="F140" s="389">
        <f t="shared" si="8"/>
        <v>1210584</v>
      </c>
      <c r="G140" s="389" t="s">
        <v>774</v>
      </c>
      <c r="H140" s="389" t="s">
        <v>774</v>
      </c>
      <c r="I140" s="401" t="str">
        <f t="shared" si="7"/>
        <v>OK</v>
      </c>
      <c r="J140" s="401" t="str">
        <f t="shared" si="9"/>
        <v>OK</v>
      </c>
      <c r="K140" s="397"/>
      <c r="L140" s="408">
        <v>1059654</v>
      </c>
      <c r="M140" s="403" t="s">
        <v>1424</v>
      </c>
      <c r="N140" s="404" t="s">
        <v>1461</v>
      </c>
      <c r="O140" s="405" t="s">
        <v>1281</v>
      </c>
      <c r="P140" s="405" t="s">
        <v>1846</v>
      </c>
      <c r="Q140" s="392" t="s">
        <v>1120</v>
      </c>
      <c r="R140" s="404" t="s">
        <v>1461</v>
      </c>
      <c r="S140" s="405" t="s">
        <v>1281</v>
      </c>
      <c r="T140" s="405" t="s">
        <v>1846</v>
      </c>
      <c r="U140" s="406">
        <v>2640000</v>
      </c>
      <c r="V140" s="407">
        <v>45838</v>
      </c>
      <c r="W140" s="406">
        <v>11</v>
      </c>
      <c r="X140" s="406">
        <v>44</v>
      </c>
      <c r="Y140" s="406">
        <v>10</v>
      </c>
      <c r="Z140" s="406">
        <v>10</v>
      </c>
      <c r="AA140" s="406">
        <v>10</v>
      </c>
      <c r="AB140" s="406">
        <v>10</v>
      </c>
      <c r="AC140" s="406">
        <v>10</v>
      </c>
      <c r="AD140" s="406">
        <v>10</v>
      </c>
      <c r="AE140" s="406">
        <v>10</v>
      </c>
      <c r="AF140" s="406">
        <v>10</v>
      </c>
      <c r="AG140" s="406">
        <v>10</v>
      </c>
      <c r="AH140" s="406">
        <v>10</v>
      </c>
      <c r="AI140" s="406">
        <v>10</v>
      </c>
      <c r="AJ140" s="406">
        <v>10</v>
      </c>
      <c r="AK140" s="406">
        <v>245000</v>
      </c>
      <c r="AL140" s="406">
        <v>245000</v>
      </c>
      <c r="AM140" s="406">
        <v>245000</v>
      </c>
      <c r="AN140" s="406">
        <v>245000</v>
      </c>
      <c r="AO140" s="406">
        <v>245000</v>
      </c>
      <c r="AP140" s="406">
        <v>245000</v>
      </c>
      <c r="AQ140" s="406">
        <v>245000</v>
      </c>
      <c r="AR140" s="406">
        <v>245000</v>
      </c>
      <c r="AS140" s="406">
        <v>245000</v>
      </c>
      <c r="AT140" s="406">
        <v>245000</v>
      </c>
      <c r="AU140" s="406">
        <v>245000</v>
      </c>
      <c r="AV140" s="406">
        <v>245000</v>
      </c>
      <c r="AW140" s="406">
        <v>1</v>
      </c>
    </row>
    <row r="141" spans="2:49" ht="21.75" customHeight="1">
      <c r="B141" s="399">
        <v>137</v>
      </c>
      <c r="C141" s="413" t="s">
        <v>2097</v>
      </c>
      <c r="D141" s="399">
        <v>137</v>
      </c>
      <c r="E141" s="389" t="s">
        <v>775</v>
      </c>
      <c r="F141" s="389">
        <f t="shared" si="8"/>
        <v>1210585</v>
      </c>
      <c r="G141" s="389" t="s">
        <v>776</v>
      </c>
      <c r="H141" s="389" t="s">
        <v>776</v>
      </c>
      <c r="I141" s="401" t="str">
        <f t="shared" si="7"/>
        <v>OK</v>
      </c>
      <c r="J141" s="401" t="str">
        <f t="shared" si="9"/>
        <v>OK</v>
      </c>
      <c r="K141" s="397"/>
      <c r="L141" s="408">
        <v>1059654</v>
      </c>
      <c r="M141" s="403" t="s">
        <v>1424</v>
      </c>
      <c r="N141" s="404" t="s">
        <v>1461</v>
      </c>
      <c r="O141" s="405" t="s">
        <v>1281</v>
      </c>
      <c r="P141" s="405" t="s">
        <v>1846</v>
      </c>
      <c r="Q141" s="392" t="s">
        <v>1120</v>
      </c>
      <c r="R141" s="404" t="s">
        <v>1461</v>
      </c>
      <c r="S141" s="405" t="s">
        <v>1281</v>
      </c>
      <c r="T141" s="405" t="s">
        <v>1846</v>
      </c>
      <c r="U141" s="406">
        <v>2160000</v>
      </c>
      <c r="V141" s="407">
        <v>45838</v>
      </c>
      <c r="W141" s="406">
        <v>11</v>
      </c>
      <c r="X141" s="406">
        <v>45</v>
      </c>
      <c r="Y141" s="406">
        <v>9</v>
      </c>
      <c r="Z141" s="406">
        <v>9</v>
      </c>
      <c r="AA141" s="406">
        <v>8</v>
      </c>
      <c r="AB141" s="406">
        <v>8</v>
      </c>
      <c r="AC141" s="406">
        <v>10</v>
      </c>
      <c r="AD141" s="406">
        <v>10</v>
      </c>
      <c r="AE141" s="406">
        <v>9</v>
      </c>
      <c r="AF141" s="406">
        <v>9</v>
      </c>
      <c r="AG141" s="406">
        <v>9</v>
      </c>
      <c r="AH141" s="406">
        <v>9</v>
      </c>
      <c r="AI141" s="406">
        <v>9</v>
      </c>
      <c r="AJ141" s="406">
        <v>9</v>
      </c>
      <c r="AK141" s="406">
        <v>310500</v>
      </c>
      <c r="AL141" s="406">
        <v>310500</v>
      </c>
      <c r="AM141" s="406">
        <v>276000</v>
      </c>
      <c r="AN141" s="406">
        <v>276000</v>
      </c>
      <c r="AO141" s="406">
        <v>345000</v>
      </c>
      <c r="AP141" s="406">
        <v>345000</v>
      </c>
      <c r="AQ141" s="406">
        <v>310500</v>
      </c>
      <c r="AR141" s="406">
        <v>310500</v>
      </c>
      <c r="AS141" s="406">
        <v>310500</v>
      </c>
      <c r="AT141" s="406">
        <v>310500</v>
      </c>
      <c r="AU141" s="406">
        <v>310500</v>
      </c>
      <c r="AV141" s="406">
        <v>310500</v>
      </c>
      <c r="AW141" s="406">
        <v>1</v>
      </c>
    </row>
    <row r="142" spans="2:49" ht="21.75" customHeight="1">
      <c r="B142" s="399">
        <v>138</v>
      </c>
      <c r="C142" s="413" t="s">
        <v>2098</v>
      </c>
      <c r="D142" s="399">
        <v>138</v>
      </c>
      <c r="E142" s="389" t="s">
        <v>777</v>
      </c>
      <c r="F142" s="389">
        <f t="shared" si="8"/>
        <v>1210586</v>
      </c>
      <c r="G142" s="389" t="s">
        <v>778</v>
      </c>
      <c r="H142" s="389" t="s">
        <v>778</v>
      </c>
      <c r="I142" s="401" t="str">
        <f t="shared" si="7"/>
        <v>OK</v>
      </c>
      <c r="J142" s="401" t="str">
        <f t="shared" si="9"/>
        <v>OK</v>
      </c>
      <c r="K142" s="397"/>
      <c r="L142" s="410">
        <v>1070766</v>
      </c>
      <c r="M142" s="403" t="s">
        <v>1340</v>
      </c>
      <c r="N142" s="404" t="s">
        <v>1462</v>
      </c>
      <c r="O142" s="405" t="s">
        <v>1199</v>
      </c>
      <c r="P142" s="405" t="s">
        <v>1342</v>
      </c>
      <c r="Q142" s="392" t="s">
        <v>1120</v>
      </c>
      <c r="R142" s="404" t="s">
        <v>1462</v>
      </c>
      <c r="S142" s="405" t="s">
        <v>1199</v>
      </c>
      <c r="T142" s="405" t="s">
        <v>1342</v>
      </c>
      <c r="U142" s="406">
        <v>7360000</v>
      </c>
      <c r="V142" s="407">
        <v>45838</v>
      </c>
      <c r="W142" s="406">
        <v>11</v>
      </c>
      <c r="X142" s="406">
        <v>46</v>
      </c>
      <c r="Y142" s="406">
        <v>23</v>
      </c>
      <c r="Z142" s="406">
        <v>24</v>
      </c>
      <c r="AA142" s="406">
        <v>23</v>
      </c>
      <c r="AB142" s="406">
        <v>23</v>
      </c>
      <c r="AC142" s="406">
        <v>22</v>
      </c>
      <c r="AD142" s="406">
        <v>23</v>
      </c>
      <c r="AE142" s="406">
        <v>22</v>
      </c>
      <c r="AF142" s="406">
        <v>22</v>
      </c>
      <c r="AG142" s="406">
        <v>22</v>
      </c>
      <c r="AH142" s="406">
        <v>22</v>
      </c>
      <c r="AI142" s="406">
        <v>22</v>
      </c>
      <c r="AJ142" s="406">
        <v>22</v>
      </c>
      <c r="AK142" s="406">
        <v>828000</v>
      </c>
      <c r="AL142" s="406">
        <v>864000</v>
      </c>
      <c r="AM142" s="406">
        <v>828000</v>
      </c>
      <c r="AN142" s="406">
        <v>828000</v>
      </c>
      <c r="AO142" s="406">
        <v>792000</v>
      </c>
      <c r="AP142" s="406">
        <v>828000</v>
      </c>
      <c r="AQ142" s="406">
        <v>792000</v>
      </c>
      <c r="AR142" s="406">
        <v>792000</v>
      </c>
      <c r="AS142" s="406">
        <v>792000</v>
      </c>
      <c r="AT142" s="406">
        <v>792000</v>
      </c>
      <c r="AU142" s="406">
        <v>792000</v>
      </c>
      <c r="AV142" s="406">
        <v>792000</v>
      </c>
      <c r="AW142" s="406">
        <v>1</v>
      </c>
    </row>
    <row r="143" spans="2:49" ht="21.75" customHeight="1">
      <c r="B143" s="399">
        <v>139</v>
      </c>
      <c r="C143" s="413" t="s">
        <v>2099</v>
      </c>
      <c r="D143" s="399">
        <v>139</v>
      </c>
      <c r="E143" s="389" t="s">
        <v>779</v>
      </c>
      <c r="F143" s="389">
        <f t="shared" si="8"/>
        <v>1210587</v>
      </c>
      <c r="G143" s="389" t="s">
        <v>780</v>
      </c>
      <c r="H143" s="389" t="s">
        <v>780</v>
      </c>
      <c r="I143" s="401" t="str">
        <f t="shared" si="7"/>
        <v>OK</v>
      </c>
      <c r="J143" s="401" t="str">
        <f t="shared" si="9"/>
        <v>OK</v>
      </c>
      <c r="K143" s="397"/>
      <c r="L143" s="408">
        <v>1061839</v>
      </c>
      <c r="M143" s="403" t="s">
        <v>1368</v>
      </c>
      <c r="N143" s="404" t="s">
        <v>1369</v>
      </c>
      <c r="O143" s="405" t="s">
        <v>1281</v>
      </c>
      <c r="P143" s="405" t="s">
        <v>1370</v>
      </c>
      <c r="Q143" s="392" t="s">
        <v>1120</v>
      </c>
      <c r="R143" s="404" t="s">
        <v>1369</v>
      </c>
      <c r="S143" s="405" t="s">
        <v>1281</v>
      </c>
      <c r="T143" s="405" t="s">
        <v>1370</v>
      </c>
      <c r="U143" s="406">
        <v>6080000</v>
      </c>
      <c r="V143" s="407">
        <v>45838</v>
      </c>
      <c r="W143" s="406">
        <v>11</v>
      </c>
      <c r="X143" s="406">
        <v>47</v>
      </c>
      <c r="Y143" s="406">
        <v>20</v>
      </c>
      <c r="Z143" s="406">
        <v>19</v>
      </c>
      <c r="AA143" s="406">
        <v>19</v>
      </c>
      <c r="AB143" s="406">
        <v>19</v>
      </c>
      <c r="AC143" s="406">
        <v>19</v>
      </c>
      <c r="AD143" s="406">
        <v>18</v>
      </c>
      <c r="AE143" s="406">
        <v>18</v>
      </c>
      <c r="AF143" s="406">
        <v>18</v>
      </c>
      <c r="AG143" s="406">
        <v>18</v>
      </c>
      <c r="AH143" s="406">
        <v>18</v>
      </c>
      <c r="AI143" s="406">
        <v>18</v>
      </c>
      <c r="AJ143" s="406">
        <v>18</v>
      </c>
      <c r="AK143" s="406">
        <v>680000</v>
      </c>
      <c r="AL143" s="406">
        <v>646000</v>
      </c>
      <c r="AM143" s="406">
        <v>646000</v>
      </c>
      <c r="AN143" s="406">
        <v>646000</v>
      </c>
      <c r="AO143" s="406">
        <v>646000</v>
      </c>
      <c r="AP143" s="406">
        <v>612000</v>
      </c>
      <c r="AQ143" s="406">
        <v>612000</v>
      </c>
      <c r="AR143" s="406">
        <v>612000</v>
      </c>
      <c r="AS143" s="406">
        <v>612000</v>
      </c>
      <c r="AT143" s="406">
        <v>612000</v>
      </c>
      <c r="AU143" s="406">
        <v>612000</v>
      </c>
      <c r="AV143" s="406">
        <v>612000</v>
      </c>
      <c r="AW143" s="406">
        <v>1</v>
      </c>
    </row>
    <row r="144" spans="2:49" ht="21.75" customHeight="1">
      <c r="B144" s="399">
        <v>140</v>
      </c>
      <c r="C144" s="413" t="s">
        <v>2100</v>
      </c>
      <c r="D144" s="399">
        <v>140</v>
      </c>
      <c r="E144" s="389" t="s">
        <v>781</v>
      </c>
      <c r="F144" s="389">
        <f t="shared" si="8"/>
        <v>1210588</v>
      </c>
      <c r="G144" s="389" t="s">
        <v>782</v>
      </c>
      <c r="H144" s="389" t="s">
        <v>782</v>
      </c>
      <c r="I144" s="401" t="str">
        <f t="shared" si="7"/>
        <v>OK</v>
      </c>
      <c r="J144" s="401" t="str">
        <f t="shared" si="9"/>
        <v>OK</v>
      </c>
      <c r="K144" s="397"/>
      <c r="L144" s="408">
        <v>1071405</v>
      </c>
      <c r="M144" s="403" t="s">
        <v>1463</v>
      </c>
      <c r="N144" s="404" t="s">
        <v>1464</v>
      </c>
      <c r="O144" s="405" t="s">
        <v>1281</v>
      </c>
      <c r="P144" s="405" t="s">
        <v>2101</v>
      </c>
      <c r="Q144" s="392" t="s">
        <v>1120</v>
      </c>
      <c r="R144" s="404" t="s">
        <v>1464</v>
      </c>
      <c r="S144" s="405" t="s">
        <v>1281</v>
      </c>
      <c r="T144" s="405" t="s">
        <v>2101</v>
      </c>
      <c r="U144" s="406">
        <v>5120000</v>
      </c>
      <c r="V144" s="407">
        <v>45838</v>
      </c>
      <c r="W144" s="406">
        <v>11</v>
      </c>
      <c r="X144" s="406">
        <v>48</v>
      </c>
      <c r="Y144" s="406">
        <v>15</v>
      </c>
      <c r="Z144" s="406">
        <v>17</v>
      </c>
      <c r="AA144" s="406">
        <v>17</v>
      </c>
      <c r="AB144" s="406">
        <v>17</v>
      </c>
      <c r="AC144" s="406">
        <v>17</v>
      </c>
      <c r="AD144" s="406">
        <v>17</v>
      </c>
      <c r="AE144" s="406">
        <v>17</v>
      </c>
      <c r="AF144" s="406">
        <v>17</v>
      </c>
      <c r="AG144" s="406">
        <v>17</v>
      </c>
      <c r="AH144" s="406">
        <v>17</v>
      </c>
      <c r="AI144" s="406">
        <v>17</v>
      </c>
      <c r="AJ144" s="406">
        <v>17</v>
      </c>
      <c r="AK144" s="406">
        <v>510000</v>
      </c>
      <c r="AL144" s="406">
        <v>578000</v>
      </c>
      <c r="AM144" s="406">
        <v>578000</v>
      </c>
      <c r="AN144" s="406">
        <v>578000</v>
      </c>
      <c r="AO144" s="406">
        <v>578000</v>
      </c>
      <c r="AP144" s="406">
        <v>578000</v>
      </c>
      <c r="AQ144" s="406">
        <v>578000</v>
      </c>
      <c r="AR144" s="406">
        <v>578000</v>
      </c>
      <c r="AS144" s="406">
        <v>578000</v>
      </c>
      <c r="AT144" s="406">
        <v>578000</v>
      </c>
      <c r="AU144" s="406">
        <v>578000</v>
      </c>
      <c r="AV144" s="406">
        <v>578000</v>
      </c>
      <c r="AW144" s="406">
        <v>1</v>
      </c>
    </row>
    <row r="145" spans="2:49" ht="21.75" customHeight="1">
      <c r="B145" s="399">
        <v>141</v>
      </c>
      <c r="C145" s="413" t="s">
        <v>2102</v>
      </c>
      <c r="D145" s="399">
        <v>141</v>
      </c>
      <c r="E145" s="389" t="s">
        <v>783</v>
      </c>
      <c r="F145" s="389">
        <f t="shared" si="8"/>
        <v>1210608</v>
      </c>
      <c r="G145" s="389" t="s">
        <v>784</v>
      </c>
      <c r="H145" s="389" t="s">
        <v>784</v>
      </c>
      <c r="I145" s="401" t="str">
        <f t="shared" si="7"/>
        <v>OK</v>
      </c>
      <c r="J145" s="401" t="str">
        <f t="shared" si="9"/>
        <v>OK</v>
      </c>
      <c r="K145" s="397"/>
      <c r="L145" s="408">
        <v>1065085</v>
      </c>
      <c r="M145" s="403" t="s">
        <v>1451</v>
      </c>
      <c r="N145" s="404" t="s">
        <v>1420</v>
      </c>
      <c r="O145" s="405" t="s">
        <v>1281</v>
      </c>
      <c r="P145" s="405" t="s">
        <v>1421</v>
      </c>
      <c r="Q145" s="392" t="s">
        <v>1120</v>
      </c>
      <c r="R145" s="404" t="s">
        <v>1420</v>
      </c>
      <c r="S145" s="405" t="s">
        <v>1281</v>
      </c>
      <c r="T145" s="405" t="s">
        <v>1421</v>
      </c>
      <c r="U145" s="406">
        <v>3840000</v>
      </c>
      <c r="V145" s="407">
        <v>45838</v>
      </c>
      <c r="W145" s="406">
        <v>11</v>
      </c>
      <c r="X145" s="406">
        <v>49</v>
      </c>
      <c r="Y145" s="406">
        <v>12</v>
      </c>
      <c r="Z145" s="406">
        <v>13</v>
      </c>
      <c r="AA145" s="406">
        <v>12</v>
      </c>
      <c r="AB145" s="406">
        <v>12</v>
      </c>
      <c r="AC145" s="406">
        <v>12</v>
      </c>
      <c r="AD145" s="406">
        <v>12</v>
      </c>
      <c r="AE145" s="406">
        <v>12</v>
      </c>
      <c r="AF145" s="406">
        <v>12</v>
      </c>
      <c r="AG145" s="406">
        <v>12</v>
      </c>
      <c r="AH145" s="406">
        <v>12</v>
      </c>
      <c r="AI145" s="406">
        <v>12</v>
      </c>
      <c r="AJ145" s="406">
        <v>12</v>
      </c>
      <c r="AK145" s="406">
        <v>480000</v>
      </c>
      <c r="AL145" s="406">
        <v>520000</v>
      </c>
      <c r="AM145" s="406">
        <v>480000</v>
      </c>
      <c r="AN145" s="406">
        <v>480000</v>
      </c>
      <c r="AO145" s="406">
        <v>480000</v>
      </c>
      <c r="AP145" s="406">
        <v>480000</v>
      </c>
      <c r="AQ145" s="406">
        <v>480000</v>
      </c>
      <c r="AR145" s="406">
        <v>480000</v>
      </c>
      <c r="AS145" s="406">
        <v>480000</v>
      </c>
      <c r="AT145" s="406">
        <v>480000</v>
      </c>
      <c r="AU145" s="406">
        <v>480000</v>
      </c>
      <c r="AV145" s="406">
        <v>480000</v>
      </c>
      <c r="AW145" s="406">
        <v>1</v>
      </c>
    </row>
    <row r="146" spans="2:49" ht="21.75" customHeight="1">
      <c r="B146" s="399">
        <v>142</v>
      </c>
      <c r="C146" s="413" t="s">
        <v>2103</v>
      </c>
      <c r="D146" s="399">
        <v>142</v>
      </c>
      <c r="E146" s="389" t="s">
        <v>785</v>
      </c>
      <c r="F146" s="389">
        <f t="shared" si="8"/>
        <v>1210675</v>
      </c>
      <c r="G146" s="389" t="s">
        <v>786</v>
      </c>
      <c r="H146" s="389" t="s">
        <v>786</v>
      </c>
      <c r="I146" s="401" t="str">
        <f t="shared" si="7"/>
        <v>OK</v>
      </c>
      <c r="J146" s="401" t="str">
        <f t="shared" si="9"/>
        <v>OK</v>
      </c>
      <c r="K146" s="397"/>
      <c r="L146" s="408">
        <v>1064046</v>
      </c>
      <c r="M146" s="403" t="s">
        <v>1396</v>
      </c>
      <c r="N146" s="404" t="s">
        <v>1465</v>
      </c>
      <c r="O146" s="405" t="s">
        <v>1281</v>
      </c>
      <c r="P146" s="405" t="s">
        <v>1834</v>
      </c>
      <c r="Q146" s="392" t="s">
        <v>1120</v>
      </c>
      <c r="R146" s="404" t="s">
        <v>1465</v>
      </c>
      <c r="S146" s="405" t="s">
        <v>1281</v>
      </c>
      <c r="T146" s="405" t="s">
        <v>1834</v>
      </c>
      <c r="U146" s="406">
        <v>2400000</v>
      </c>
      <c r="V146" s="407">
        <v>45838</v>
      </c>
      <c r="W146" s="406">
        <v>11</v>
      </c>
      <c r="X146" s="406">
        <v>50</v>
      </c>
      <c r="Y146" s="406">
        <v>15</v>
      </c>
      <c r="Z146" s="406">
        <v>15</v>
      </c>
      <c r="AA146" s="406">
        <v>14</v>
      </c>
      <c r="AB146" s="406">
        <v>14</v>
      </c>
      <c r="AC146" s="406">
        <v>14</v>
      </c>
      <c r="AD146" s="406">
        <v>14</v>
      </c>
      <c r="AE146" s="406">
        <v>14</v>
      </c>
      <c r="AF146" s="406">
        <v>14</v>
      </c>
      <c r="AG146" s="406">
        <v>14</v>
      </c>
      <c r="AH146" s="406">
        <v>14</v>
      </c>
      <c r="AI146" s="406">
        <v>14</v>
      </c>
      <c r="AJ146" s="406">
        <v>14</v>
      </c>
      <c r="AK146" s="406">
        <v>504000</v>
      </c>
      <c r="AL146" s="406">
        <v>504000</v>
      </c>
      <c r="AM146" s="406">
        <v>470400</v>
      </c>
      <c r="AN146" s="406">
        <v>470400</v>
      </c>
      <c r="AO146" s="406">
        <v>470400</v>
      </c>
      <c r="AP146" s="406">
        <v>470400</v>
      </c>
      <c r="AQ146" s="406">
        <v>470400</v>
      </c>
      <c r="AR146" s="406">
        <v>470400</v>
      </c>
      <c r="AS146" s="406">
        <v>470400</v>
      </c>
      <c r="AT146" s="406">
        <v>470400</v>
      </c>
      <c r="AU146" s="406">
        <v>470400</v>
      </c>
      <c r="AV146" s="406">
        <v>470400</v>
      </c>
      <c r="AW146" s="406">
        <v>1</v>
      </c>
    </row>
    <row r="147" spans="2:49" ht="21.75" customHeight="1">
      <c r="B147" s="399">
        <v>143</v>
      </c>
      <c r="C147" s="414" t="s">
        <v>2104</v>
      </c>
      <c r="D147" s="399">
        <v>143</v>
      </c>
      <c r="E147" s="389">
        <v>1210829</v>
      </c>
      <c r="F147" s="389">
        <f t="shared" si="8"/>
        <v>1210829</v>
      </c>
      <c r="G147" s="389" t="s">
        <v>787</v>
      </c>
      <c r="H147" s="389" t="s">
        <v>787</v>
      </c>
      <c r="I147" s="401" t="str">
        <f t="shared" si="7"/>
        <v>OK</v>
      </c>
      <c r="J147" s="401" t="str">
        <f t="shared" si="9"/>
        <v>OK</v>
      </c>
      <c r="K147" s="397"/>
      <c r="L147" s="415">
        <v>1067026</v>
      </c>
      <c r="M147" s="403" t="s">
        <v>2105</v>
      </c>
      <c r="N147" s="404" t="s">
        <v>1466</v>
      </c>
      <c r="O147" s="405" t="s">
        <v>1199</v>
      </c>
      <c r="P147" s="405" t="s">
        <v>1467</v>
      </c>
      <c r="Q147" s="392" t="s">
        <v>1120</v>
      </c>
      <c r="R147" s="404" t="s">
        <v>1466</v>
      </c>
      <c r="S147" s="405" t="s">
        <v>1199</v>
      </c>
      <c r="T147" s="405" t="s">
        <v>1467</v>
      </c>
      <c r="U147" s="406">
        <v>1440000</v>
      </c>
      <c r="V147" s="407">
        <v>45838</v>
      </c>
      <c r="W147" s="406">
        <v>11</v>
      </c>
      <c r="X147" s="406">
        <v>51</v>
      </c>
      <c r="Y147" s="406">
        <v>10</v>
      </c>
      <c r="Z147" s="406">
        <v>9</v>
      </c>
      <c r="AA147" s="406">
        <v>8</v>
      </c>
      <c r="AB147" s="406">
        <v>8</v>
      </c>
      <c r="AC147" s="406">
        <v>8</v>
      </c>
      <c r="AD147" s="406">
        <v>7</v>
      </c>
      <c r="AE147" s="406">
        <v>7</v>
      </c>
      <c r="AF147" s="406">
        <v>7</v>
      </c>
      <c r="AG147" s="406">
        <v>8</v>
      </c>
      <c r="AH147" s="406">
        <v>8</v>
      </c>
      <c r="AI147" s="406">
        <v>8</v>
      </c>
      <c r="AJ147" s="406">
        <v>8</v>
      </c>
      <c r="AK147" s="406">
        <v>350000</v>
      </c>
      <c r="AL147" s="406">
        <v>315000</v>
      </c>
      <c r="AM147" s="406">
        <v>280000</v>
      </c>
      <c r="AN147" s="406">
        <v>280000</v>
      </c>
      <c r="AO147" s="406">
        <v>280000</v>
      </c>
      <c r="AP147" s="406">
        <v>245000</v>
      </c>
      <c r="AQ147" s="406">
        <v>245000</v>
      </c>
      <c r="AR147" s="406">
        <v>245000</v>
      </c>
      <c r="AS147" s="406">
        <v>280000</v>
      </c>
      <c r="AT147" s="406">
        <v>280000</v>
      </c>
      <c r="AU147" s="406">
        <v>280000</v>
      </c>
      <c r="AV147" s="406">
        <v>280000</v>
      </c>
      <c r="AW147" s="406">
        <v>1</v>
      </c>
    </row>
    <row r="148" spans="2:49" ht="21.75" customHeight="1">
      <c r="B148" s="399">
        <v>144</v>
      </c>
      <c r="C148" s="389" t="s">
        <v>2106</v>
      </c>
      <c r="D148" s="399">
        <v>144</v>
      </c>
      <c r="E148" s="389">
        <v>1220001</v>
      </c>
      <c r="F148" s="389">
        <f t="shared" si="8"/>
        <v>1220001</v>
      </c>
      <c r="G148" s="389" t="s">
        <v>788</v>
      </c>
      <c r="H148" s="389" t="s">
        <v>788</v>
      </c>
      <c r="I148" s="401" t="str">
        <f t="shared" si="7"/>
        <v>OK</v>
      </c>
      <c r="J148" s="401" t="str">
        <f t="shared" si="9"/>
        <v>OK</v>
      </c>
      <c r="K148" s="397"/>
      <c r="L148" s="410">
        <v>1071805</v>
      </c>
      <c r="M148" s="403" t="s">
        <v>1468</v>
      </c>
      <c r="N148" s="404" t="s">
        <v>1469</v>
      </c>
      <c r="O148" s="405" t="s">
        <v>1281</v>
      </c>
      <c r="P148" s="405" t="s">
        <v>1470</v>
      </c>
      <c r="Q148" s="392" t="s">
        <v>1120</v>
      </c>
      <c r="R148" s="404" t="s">
        <v>1469</v>
      </c>
      <c r="S148" s="405" t="s">
        <v>1281</v>
      </c>
      <c r="T148" s="405" t="s">
        <v>1470</v>
      </c>
      <c r="U148" s="406">
        <v>6160000</v>
      </c>
      <c r="V148" s="407">
        <v>45838</v>
      </c>
      <c r="W148" s="406">
        <v>11</v>
      </c>
      <c r="X148" s="406">
        <v>52</v>
      </c>
      <c r="Y148" s="406">
        <v>14</v>
      </c>
      <c r="Z148" s="406">
        <v>14</v>
      </c>
      <c r="AA148" s="406">
        <v>14</v>
      </c>
      <c r="AB148" s="406">
        <v>14</v>
      </c>
      <c r="AC148" s="406">
        <v>13</v>
      </c>
      <c r="AD148" s="406">
        <v>12</v>
      </c>
      <c r="AE148" s="406">
        <v>12</v>
      </c>
      <c r="AF148" s="406">
        <v>13</v>
      </c>
      <c r="AG148" s="406">
        <v>13</v>
      </c>
      <c r="AH148" s="406">
        <v>13</v>
      </c>
      <c r="AI148" s="406">
        <v>13</v>
      </c>
      <c r="AJ148" s="406">
        <v>13</v>
      </c>
      <c r="AK148" s="406">
        <v>560000</v>
      </c>
      <c r="AL148" s="406">
        <v>560000</v>
      </c>
      <c r="AM148" s="406">
        <v>560000</v>
      </c>
      <c r="AN148" s="406">
        <v>560000</v>
      </c>
      <c r="AO148" s="406">
        <v>520000</v>
      </c>
      <c r="AP148" s="406">
        <v>480000</v>
      </c>
      <c r="AQ148" s="406">
        <v>480000</v>
      </c>
      <c r="AR148" s="406">
        <v>520000</v>
      </c>
      <c r="AS148" s="406">
        <v>520000</v>
      </c>
      <c r="AT148" s="406">
        <v>520000</v>
      </c>
      <c r="AU148" s="406">
        <v>520000</v>
      </c>
      <c r="AV148" s="406">
        <v>520000</v>
      </c>
      <c r="AW148" s="406">
        <v>1</v>
      </c>
    </row>
    <row r="149" spans="2:49" ht="21.75" customHeight="1">
      <c r="B149" s="399">
        <v>145</v>
      </c>
      <c r="C149" s="389" t="s">
        <v>476</v>
      </c>
      <c r="D149" s="399">
        <v>145</v>
      </c>
      <c r="E149" s="389">
        <v>1220002</v>
      </c>
      <c r="F149" s="389">
        <f t="shared" si="8"/>
        <v>1220002</v>
      </c>
      <c r="G149" s="389" t="s">
        <v>789</v>
      </c>
      <c r="H149" s="389" t="s">
        <v>789</v>
      </c>
      <c r="I149" s="401" t="str">
        <f t="shared" si="7"/>
        <v>OK</v>
      </c>
      <c r="J149" s="401" t="str">
        <f t="shared" si="9"/>
        <v>OK</v>
      </c>
      <c r="K149" s="397"/>
      <c r="L149" s="410">
        <v>1061258</v>
      </c>
      <c r="M149" s="403" t="s">
        <v>1440</v>
      </c>
      <c r="N149" s="404" t="s">
        <v>1441</v>
      </c>
      <c r="O149" s="405" t="s">
        <v>1199</v>
      </c>
      <c r="P149" s="405" t="s">
        <v>1442</v>
      </c>
      <c r="Q149" s="392" t="s">
        <v>1120</v>
      </c>
      <c r="R149" s="404" t="s">
        <v>1441</v>
      </c>
      <c r="S149" s="405" t="s">
        <v>1199</v>
      </c>
      <c r="T149" s="405" t="s">
        <v>1442</v>
      </c>
      <c r="U149" s="406">
        <v>3520000</v>
      </c>
      <c r="V149" s="407">
        <v>45838</v>
      </c>
      <c r="W149" s="406">
        <v>11</v>
      </c>
      <c r="X149" s="406">
        <v>53</v>
      </c>
      <c r="Y149" s="406">
        <v>11</v>
      </c>
      <c r="Z149" s="406">
        <v>11</v>
      </c>
      <c r="AA149" s="406">
        <v>11</v>
      </c>
      <c r="AB149" s="406">
        <v>11</v>
      </c>
      <c r="AC149" s="406">
        <v>11</v>
      </c>
      <c r="AD149" s="406">
        <v>11</v>
      </c>
      <c r="AE149" s="406">
        <v>11</v>
      </c>
      <c r="AF149" s="406">
        <v>11</v>
      </c>
      <c r="AG149" s="406">
        <v>11</v>
      </c>
      <c r="AH149" s="406">
        <v>11</v>
      </c>
      <c r="AI149" s="406">
        <v>11</v>
      </c>
      <c r="AJ149" s="406">
        <v>11</v>
      </c>
      <c r="AK149" s="406">
        <v>374000</v>
      </c>
      <c r="AL149" s="406">
        <v>374000</v>
      </c>
      <c r="AM149" s="406">
        <v>374000</v>
      </c>
      <c r="AN149" s="406">
        <v>374000</v>
      </c>
      <c r="AO149" s="406">
        <v>374000</v>
      </c>
      <c r="AP149" s="406">
        <v>374000</v>
      </c>
      <c r="AQ149" s="406">
        <v>374000</v>
      </c>
      <c r="AR149" s="406">
        <v>374000</v>
      </c>
      <c r="AS149" s="406">
        <v>374000</v>
      </c>
      <c r="AT149" s="406">
        <v>374000</v>
      </c>
      <c r="AU149" s="406">
        <v>374000</v>
      </c>
      <c r="AV149" s="406">
        <v>374000</v>
      </c>
      <c r="AW149" s="406">
        <v>1</v>
      </c>
    </row>
    <row r="150" spans="2:49" ht="21.75" customHeight="1">
      <c r="B150" s="399">
        <v>146</v>
      </c>
      <c r="C150" s="389" t="s">
        <v>472</v>
      </c>
      <c r="D150" s="399">
        <v>146</v>
      </c>
      <c r="E150" s="389">
        <v>1220003</v>
      </c>
      <c r="F150" s="389">
        <f t="shared" si="8"/>
        <v>1220003</v>
      </c>
      <c r="G150" s="389" t="s">
        <v>790</v>
      </c>
      <c r="H150" s="389" t="s">
        <v>790</v>
      </c>
      <c r="I150" s="401" t="str">
        <f t="shared" si="7"/>
        <v>OK</v>
      </c>
      <c r="J150" s="401" t="str">
        <f t="shared" si="9"/>
        <v>OK</v>
      </c>
      <c r="K150" s="397"/>
      <c r="L150" s="410">
        <v>1066221</v>
      </c>
      <c r="M150" s="403" t="s">
        <v>1471</v>
      </c>
      <c r="N150" s="404" t="s">
        <v>1472</v>
      </c>
      <c r="O150" s="405" t="s">
        <v>1281</v>
      </c>
      <c r="P150" s="405" t="s">
        <v>1473</v>
      </c>
      <c r="Q150" s="392" t="s">
        <v>1120</v>
      </c>
      <c r="R150" s="404" t="s">
        <v>1472</v>
      </c>
      <c r="S150" s="405" t="s">
        <v>1281</v>
      </c>
      <c r="T150" s="405" t="s">
        <v>1473</v>
      </c>
      <c r="U150" s="406">
        <v>3200000</v>
      </c>
      <c r="V150" s="407">
        <v>45838</v>
      </c>
      <c r="W150" s="406">
        <v>11</v>
      </c>
      <c r="X150" s="406">
        <v>54</v>
      </c>
      <c r="Y150" s="406">
        <v>10</v>
      </c>
      <c r="Z150" s="406">
        <v>10</v>
      </c>
      <c r="AA150" s="406">
        <v>10</v>
      </c>
      <c r="AB150" s="406">
        <v>10</v>
      </c>
      <c r="AC150" s="406">
        <v>10</v>
      </c>
      <c r="AD150" s="406">
        <v>10</v>
      </c>
      <c r="AE150" s="406">
        <v>10</v>
      </c>
      <c r="AF150" s="406">
        <v>10</v>
      </c>
      <c r="AG150" s="406">
        <v>10</v>
      </c>
      <c r="AH150" s="406">
        <v>10</v>
      </c>
      <c r="AI150" s="406">
        <v>10</v>
      </c>
      <c r="AJ150" s="406">
        <v>10</v>
      </c>
      <c r="AK150" s="406">
        <v>340000</v>
      </c>
      <c r="AL150" s="406">
        <v>340000</v>
      </c>
      <c r="AM150" s="406">
        <v>340000</v>
      </c>
      <c r="AN150" s="406">
        <v>340000</v>
      </c>
      <c r="AO150" s="406">
        <v>340000</v>
      </c>
      <c r="AP150" s="406">
        <v>340000</v>
      </c>
      <c r="AQ150" s="406">
        <v>340000</v>
      </c>
      <c r="AR150" s="406">
        <v>340000</v>
      </c>
      <c r="AS150" s="406">
        <v>340000</v>
      </c>
      <c r="AT150" s="406">
        <v>340000</v>
      </c>
      <c r="AU150" s="406">
        <v>340000</v>
      </c>
      <c r="AV150" s="406">
        <v>340000</v>
      </c>
      <c r="AW150" s="406">
        <v>1</v>
      </c>
    </row>
    <row r="151" spans="2:49" ht="21.75" customHeight="1">
      <c r="B151" s="399">
        <v>147</v>
      </c>
      <c r="C151" s="389" t="s">
        <v>473</v>
      </c>
      <c r="D151" s="399">
        <v>147</v>
      </c>
      <c r="E151" s="389">
        <v>1220004</v>
      </c>
      <c r="F151" s="389">
        <f t="shared" si="8"/>
        <v>1220004</v>
      </c>
      <c r="G151" s="389" t="s">
        <v>791</v>
      </c>
      <c r="H151" s="389" t="s">
        <v>791</v>
      </c>
      <c r="I151" s="401" t="str">
        <f t="shared" si="7"/>
        <v>OK</v>
      </c>
      <c r="J151" s="401" t="str">
        <f t="shared" si="9"/>
        <v>OK</v>
      </c>
      <c r="K151" s="397"/>
      <c r="L151" s="410">
        <v>1073193</v>
      </c>
      <c r="M151" s="403" t="s">
        <v>2107</v>
      </c>
      <c r="N151" s="404" t="s">
        <v>1731</v>
      </c>
      <c r="O151" s="405" t="s">
        <v>1199</v>
      </c>
      <c r="P151" s="405" t="s">
        <v>1474</v>
      </c>
      <c r="Q151" s="392" t="s">
        <v>1120</v>
      </c>
      <c r="R151" s="404" t="s">
        <v>1731</v>
      </c>
      <c r="S151" s="405" t="s">
        <v>1199</v>
      </c>
      <c r="T151" s="405" t="s">
        <v>1474</v>
      </c>
      <c r="U151" s="406">
        <v>2640000</v>
      </c>
      <c r="V151" s="407">
        <v>45838</v>
      </c>
      <c r="W151" s="406">
        <v>11</v>
      </c>
      <c r="X151" s="406">
        <v>55</v>
      </c>
      <c r="Y151" s="406">
        <v>10</v>
      </c>
      <c r="Z151" s="406">
        <v>12</v>
      </c>
      <c r="AA151" s="406">
        <v>12</v>
      </c>
      <c r="AB151" s="406">
        <v>12</v>
      </c>
      <c r="AC151" s="406">
        <v>10</v>
      </c>
      <c r="AD151" s="406">
        <v>12</v>
      </c>
      <c r="AE151" s="406">
        <v>13</v>
      </c>
      <c r="AF151" s="406">
        <v>12</v>
      </c>
      <c r="AG151" s="406">
        <v>12</v>
      </c>
      <c r="AH151" s="406">
        <v>12</v>
      </c>
      <c r="AI151" s="406">
        <v>12</v>
      </c>
      <c r="AJ151" s="406">
        <v>12</v>
      </c>
      <c r="AK151" s="406">
        <v>330000</v>
      </c>
      <c r="AL151" s="406">
        <v>382826</v>
      </c>
      <c r="AM151" s="406">
        <v>381616</v>
      </c>
      <c r="AN151" s="406">
        <v>379740</v>
      </c>
      <c r="AO151" s="406">
        <v>323641</v>
      </c>
      <c r="AP151" s="406">
        <v>363624</v>
      </c>
      <c r="AQ151" s="406">
        <v>398788</v>
      </c>
      <c r="AR151" s="406">
        <v>396000</v>
      </c>
      <c r="AS151" s="406">
        <v>396000</v>
      </c>
      <c r="AT151" s="406">
        <v>396000</v>
      </c>
      <c r="AU151" s="406">
        <v>396000</v>
      </c>
      <c r="AV151" s="406">
        <v>396000</v>
      </c>
      <c r="AW151" s="406">
        <v>1</v>
      </c>
    </row>
    <row r="152" spans="2:49" ht="21.75" customHeight="1">
      <c r="B152" s="399">
        <v>148</v>
      </c>
      <c r="C152" s="389" t="s">
        <v>2108</v>
      </c>
      <c r="D152" s="399">
        <v>148</v>
      </c>
      <c r="E152" s="389">
        <v>1220005</v>
      </c>
      <c r="F152" s="389">
        <f t="shared" si="8"/>
        <v>1220005</v>
      </c>
      <c r="G152" s="389" t="s">
        <v>792</v>
      </c>
      <c r="H152" s="389" t="s">
        <v>792</v>
      </c>
      <c r="I152" s="401" t="str">
        <f t="shared" si="7"/>
        <v>OK</v>
      </c>
      <c r="J152" s="401" t="str">
        <f t="shared" si="9"/>
        <v>OK</v>
      </c>
      <c r="K152" s="397"/>
      <c r="L152" s="410">
        <v>1066464</v>
      </c>
      <c r="M152" s="403" t="s">
        <v>1475</v>
      </c>
      <c r="N152" s="404" t="s">
        <v>1732</v>
      </c>
      <c r="O152" s="405" t="s">
        <v>1281</v>
      </c>
      <c r="P152" s="405" t="s">
        <v>1476</v>
      </c>
      <c r="Q152" s="392" t="s">
        <v>1120</v>
      </c>
      <c r="R152" s="404" t="s">
        <v>1732</v>
      </c>
      <c r="S152" s="405" t="s">
        <v>1281</v>
      </c>
      <c r="T152" s="405" t="s">
        <v>1476</v>
      </c>
      <c r="U152" s="406">
        <v>4840000</v>
      </c>
      <c r="V152" s="407">
        <v>45838</v>
      </c>
      <c r="W152" s="406">
        <v>11</v>
      </c>
      <c r="X152" s="406">
        <v>56</v>
      </c>
      <c r="Y152" s="406">
        <v>11</v>
      </c>
      <c r="Z152" s="406">
        <v>12</v>
      </c>
      <c r="AA152" s="406">
        <v>12</v>
      </c>
      <c r="AB152" s="406">
        <v>12</v>
      </c>
      <c r="AC152" s="406">
        <v>12</v>
      </c>
      <c r="AD152" s="406">
        <v>12</v>
      </c>
      <c r="AE152" s="406">
        <v>12</v>
      </c>
      <c r="AF152" s="406">
        <v>12</v>
      </c>
      <c r="AG152" s="406">
        <v>12</v>
      </c>
      <c r="AH152" s="406">
        <v>12</v>
      </c>
      <c r="AI152" s="406">
        <v>12</v>
      </c>
      <c r="AJ152" s="406">
        <v>12</v>
      </c>
      <c r="AK152" s="406">
        <v>378400</v>
      </c>
      <c r="AL152" s="406">
        <v>412800</v>
      </c>
      <c r="AM152" s="406">
        <v>412800</v>
      </c>
      <c r="AN152" s="406">
        <v>412800</v>
      </c>
      <c r="AO152" s="406">
        <v>412800</v>
      </c>
      <c r="AP152" s="406">
        <v>412800</v>
      </c>
      <c r="AQ152" s="406">
        <v>412800</v>
      </c>
      <c r="AR152" s="406">
        <v>412800</v>
      </c>
      <c r="AS152" s="406">
        <v>412800</v>
      </c>
      <c r="AT152" s="406">
        <v>412800</v>
      </c>
      <c r="AU152" s="406">
        <v>412800</v>
      </c>
      <c r="AV152" s="406">
        <v>412800</v>
      </c>
      <c r="AW152" s="406">
        <v>1</v>
      </c>
    </row>
    <row r="153" spans="2:49" ht="21.75" customHeight="1">
      <c r="B153" s="399">
        <v>149</v>
      </c>
      <c r="C153" s="389" t="s">
        <v>468</v>
      </c>
      <c r="D153" s="399">
        <v>149</v>
      </c>
      <c r="E153" s="389">
        <v>1220006</v>
      </c>
      <c r="F153" s="389">
        <f t="shared" si="8"/>
        <v>1220006</v>
      </c>
      <c r="G153" s="389" t="s">
        <v>793</v>
      </c>
      <c r="H153" s="389" t="s">
        <v>793</v>
      </c>
      <c r="I153" s="401" t="str">
        <f t="shared" si="7"/>
        <v>OK</v>
      </c>
      <c r="J153" s="401" t="str">
        <f t="shared" si="9"/>
        <v>OK</v>
      </c>
      <c r="K153" s="397"/>
      <c r="L153" s="410">
        <v>1071805</v>
      </c>
      <c r="M153" s="403" t="s">
        <v>1468</v>
      </c>
      <c r="N153" s="404" t="s">
        <v>1469</v>
      </c>
      <c r="O153" s="405" t="s">
        <v>1281</v>
      </c>
      <c r="P153" s="405" t="s">
        <v>1470</v>
      </c>
      <c r="Q153" s="392" t="s">
        <v>1120</v>
      </c>
      <c r="R153" s="404" t="s">
        <v>1469</v>
      </c>
      <c r="S153" s="405" t="s">
        <v>1281</v>
      </c>
      <c r="T153" s="405" t="s">
        <v>1470</v>
      </c>
      <c r="U153" s="406">
        <v>6600000</v>
      </c>
      <c r="V153" s="407">
        <v>45838</v>
      </c>
      <c r="W153" s="406">
        <v>11</v>
      </c>
      <c r="X153" s="406">
        <v>57</v>
      </c>
      <c r="Y153" s="406">
        <v>15</v>
      </c>
      <c r="Z153" s="406">
        <v>15</v>
      </c>
      <c r="AA153" s="406">
        <v>15</v>
      </c>
      <c r="AB153" s="406">
        <v>15</v>
      </c>
      <c r="AC153" s="406">
        <v>15</v>
      </c>
      <c r="AD153" s="406">
        <v>15</v>
      </c>
      <c r="AE153" s="406">
        <v>16</v>
      </c>
      <c r="AF153" s="406">
        <v>16</v>
      </c>
      <c r="AG153" s="406">
        <v>16</v>
      </c>
      <c r="AH153" s="406">
        <v>16</v>
      </c>
      <c r="AI153" s="406">
        <v>16</v>
      </c>
      <c r="AJ153" s="406">
        <v>16</v>
      </c>
      <c r="AK153" s="406">
        <v>600000</v>
      </c>
      <c r="AL153" s="406">
        <v>600000</v>
      </c>
      <c r="AM153" s="406">
        <v>600000</v>
      </c>
      <c r="AN153" s="406">
        <v>600000</v>
      </c>
      <c r="AO153" s="406">
        <v>600000</v>
      </c>
      <c r="AP153" s="406">
        <v>600000</v>
      </c>
      <c r="AQ153" s="406">
        <v>640000</v>
      </c>
      <c r="AR153" s="406">
        <v>640000</v>
      </c>
      <c r="AS153" s="406">
        <v>640000</v>
      </c>
      <c r="AT153" s="406">
        <v>640000</v>
      </c>
      <c r="AU153" s="406">
        <v>640000</v>
      </c>
      <c r="AV153" s="406">
        <v>640000</v>
      </c>
      <c r="AW153" s="406">
        <v>1</v>
      </c>
    </row>
    <row r="154" spans="2:49" ht="21.75" customHeight="1">
      <c r="B154" s="399">
        <v>150</v>
      </c>
      <c r="C154" s="389" t="s">
        <v>469</v>
      </c>
      <c r="D154" s="399">
        <v>150</v>
      </c>
      <c r="E154" s="389">
        <v>1220007</v>
      </c>
      <c r="F154" s="389">
        <f t="shared" si="8"/>
        <v>1220007</v>
      </c>
      <c r="G154" s="389" t="s">
        <v>794</v>
      </c>
      <c r="H154" s="389" t="s">
        <v>794</v>
      </c>
      <c r="I154" s="401" t="str">
        <f t="shared" si="7"/>
        <v>OK</v>
      </c>
      <c r="J154" s="401" t="str">
        <f t="shared" si="9"/>
        <v>OK</v>
      </c>
      <c r="K154" s="397"/>
      <c r="L154" s="410">
        <v>1065085</v>
      </c>
      <c r="M154" s="403" t="s">
        <v>1451</v>
      </c>
      <c r="N154" s="404" t="s">
        <v>1420</v>
      </c>
      <c r="O154" s="405" t="s">
        <v>1281</v>
      </c>
      <c r="P154" s="405" t="s">
        <v>1421</v>
      </c>
      <c r="Q154" s="392" t="s">
        <v>1120</v>
      </c>
      <c r="R154" s="404" t="s">
        <v>1420</v>
      </c>
      <c r="S154" s="405" t="s">
        <v>1281</v>
      </c>
      <c r="T154" s="405" t="s">
        <v>1421</v>
      </c>
      <c r="U154" s="406">
        <v>1920000</v>
      </c>
      <c r="V154" s="407">
        <v>45838</v>
      </c>
      <c r="W154" s="406">
        <v>11</v>
      </c>
      <c r="X154" s="406">
        <v>58</v>
      </c>
      <c r="Y154" s="406">
        <v>6</v>
      </c>
      <c r="Z154" s="406">
        <v>6</v>
      </c>
      <c r="AA154" s="406">
        <v>6</v>
      </c>
      <c r="AB154" s="406">
        <v>6</v>
      </c>
      <c r="AC154" s="406">
        <v>5</v>
      </c>
      <c r="AD154" s="406">
        <v>5</v>
      </c>
      <c r="AE154" s="406">
        <v>5</v>
      </c>
      <c r="AF154" s="406">
        <v>7</v>
      </c>
      <c r="AG154" s="406">
        <v>7</v>
      </c>
      <c r="AH154" s="406">
        <v>7</v>
      </c>
      <c r="AI154" s="406">
        <v>7</v>
      </c>
      <c r="AJ154" s="406">
        <v>7</v>
      </c>
      <c r="AK154" s="406">
        <v>240000</v>
      </c>
      <c r="AL154" s="406">
        <v>240000</v>
      </c>
      <c r="AM154" s="406">
        <v>240000</v>
      </c>
      <c r="AN154" s="406">
        <v>240000</v>
      </c>
      <c r="AO154" s="406">
        <v>200000</v>
      </c>
      <c r="AP154" s="406">
        <v>200000</v>
      </c>
      <c r="AQ154" s="406">
        <v>200000</v>
      </c>
      <c r="AR154" s="406">
        <v>280000</v>
      </c>
      <c r="AS154" s="406">
        <v>280000</v>
      </c>
      <c r="AT154" s="406">
        <v>280000</v>
      </c>
      <c r="AU154" s="406">
        <v>280000</v>
      </c>
      <c r="AV154" s="406">
        <v>280000</v>
      </c>
      <c r="AW154" s="406">
        <v>1</v>
      </c>
    </row>
    <row r="155" spans="2:49" ht="21.75" customHeight="1">
      <c r="B155" s="399">
        <v>151</v>
      </c>
      <c r="C155" s="389" t="s">
        <v>2109</v>
      </c>
      <c r="D155" s="399">
        <v>151</v>
      </c>
      <c r="E155" s="389">
        <v>1220008</v>
      </c>
      <c r="F155" s="389">
        <f t="shared" si="8"/>
        <v>1220008</v>
      </c>
      <c r="G155" s="389" t="s">
        <v>795</v>
      </c>
      <c r="H155" s="389" t="s">
        <v>795</v>
      </c>
      <c r="I155" s="401" t="str">
        <f t="shared" si="7"/>
        <v>OK</v>
      </c>
      <c r="J155" s="401" t="str">
        <f t="shared" si="9"/>
        <v>OK</v>
      </c>
      <c r="K155" s="397"/>
      <c r="L155" s="410">
        <v>1071410</v>
      </c>
      <c r="M155" s="403" t="s">
        <v>2094</v>
      </c>
      <c r="N155" s="404" t="s">
        <v>1459</v>
      </c>
      <c r="O155" s="405" t="s">
        <v>1281</v>
      </c>
      <c r="P155" s="405" t="s">
        <v>1460</v>
      </c>
      <c r="Q155" s="392" t="s">
        <v>1120</v>
      </c>
      <c r="R155" s="404" t="s">
        <v>1459</v>
      </c>
      <c r="S155" s="405" t="s">
        <v>1281</v>
      </c>
      <c r="T155" s="405" t="s">
        <v>1460</v>
      </c>
      <c r="U155" s="406">
        <v>4800000</v>
      </c>
      <c r="V155" s="407">
        <v>45838</v>
      </c>
      <c r="W155" s="406">
        <v>11</v>
      </c>
      <c r="X155" s="406">
        <v>59</v>
      </c>
      <c r="Y155" s="406">
        <v>12</v>
      </c>
      <c r="Z155" s="406">
        <v>13</v>
      </c>
      <c r="AA155" s="406">
        <v>12</v>
      </c>
      <c r="AB155" s="406">
        <v>12</v>
      </c>
      <c r="AC155" s="406">
        <v>12</v>
      </c>
      <c r="AD155" s="406">
        <v>12</v>
      </c>
      <c r="AE155" s="406">
        <v>11</v>
      </c>
      <c r="AF155" s="406">
        <v>13</v>
      </c>
      <c r="AG155" s="406">
        <v>13</v>
      </c>
      <c r="AH155" s="406">
        <v>13</v>
      </c>
      <c r="AI155" s="406">
        <v>13</v>
      </c>
      <c r="AJ155" s="406">
        <v>13</v>
      </c>
      <c r="AK155" s="406">
        <v>408000</v>
      </c>
      <c r="AL155" s="406">
        <v>442000</v>
      </c>
      <c r="AM155" s="406">
        <v>408000</v>
      </c>
      <c r="AN155" s="406">
        <v>408000</v>
      </c>
      <c r="AO155" s="406">
        <v>408000</v>
      </c>
      <c r="AP155" s="406">
        <v>408000</v>
      </c>
      <c r="AQ155" s="406">
        <v>374000</v>
      </c>
      <c r="AR155" s="406">
        <v>442000</v>
      </c>
      <c r="AS155" s="406">
        <v>442000</v>
      </c>
      <c r="AT155" s="406">
        <v>442000</v>
      </c>
      <c r="AU155" s="406">
        <v>442000</v>
      </c>
      <c r="AV155" s="406">
        <v>442000</v>
      </c>
      <c r="AW155" s="406">
        <v>1</v>
      </c>
    </row>
    <row r="156" spans="2:49" ht="21.75" customHeight="1">
      <c r="B156" s="399">
        <v>152</v>
      </c>
      <c r="C156" s="389" t="s">
        <v>2110</v>
      </c>
      <c r="D156" s="399">
        <v>152</v>
      </c>
      <c r="E156" s="389">
        <v>1220009</v>
      </c>
      <c r="F156" s="389">
        <f t="shared" si="8"/>
        <v>1220009</v>
      </c>
      <c r="G156" s="389" t="s">
        <v>796</v>
      </c>
      <c r="H156" s="389" t="s">
        <v>796</v>
      </c>
      <c r="I156" s="401" t="str">
        <f t="shared" si="7"/>
        <v>OK</v>
      </c>
      <c r="J156" s="401" t="str">
        <f t="shared" si="9"/>
        <v>OK</v>
      </c>
      <c r="K156" s="397"/>
      <c r="L156" s="410">
        <v>1066783</v>
      </c>
      <c r="M156" s="403" t="s">
        <v>1477</v>
      </c>
      <c r="N156" s="404" t="s">
        <v>1478</v>
      </c>
      <c r="O156" s="405" t="s">
        <v>1277</v>
      </c>
      <c r="P156" s="405" t="s">
        <v>1733</v>
      </c>
      <c r="Q156" s="392" t="s">
        <v>1120</v>
      </c>
      <c r="R156" s="404" t="s">
        <v>1478</v>
      </c>
      <c r="S156" s="405" t="s">
        <v>1277</v>
      </c>
      <c r="T156" s="405" t="s">
        <v>1733</v>
      </c>
      <c r="U156" s="406">
        <v>2880000</v>
      </c>
      <c r="V156" s="407">
        <v>45838</v>
      </c>
      <c r="W156" s="406">
        <v>11</v>
      </c>
      <c r="X156" s="406">
        <v>60</v>
      </c>
      <c r="Y156" s="406">
        <v>9</v>
      </c>
      <c r="Z156" s="406">
        <v>9</v>
      </c>
      <c r="AA156" s="406">
        <v>10</v>
      </c>
      <c r="AB156" s="406">
        <v>10</v>
      </c>
      <c r="AC156" s="406">
        <v>10</v>
      </c>
      <c r="AD156" s="406">
        <v>9</v>
      </c>
      <c r="AE156" s="406">
        <v>10</v>
      </c>
      <c r="AF156" s="406">
        <v>10</v>
      </c>
      <c r="AG156" s="406">
        <v>10</v>
      </c>
      <c r="AH156" s="406">
        <v>10</v>
      </c>
      <c r="AI156" s="406">
        <v>10</v>
      </c>
      <c r="AJ156" s="406">
        <v>10</v>
      </c>
      <c r="AK156" s="406">
        <v>315000</v>
      </c>
      <c r="AL156" s="406">
        <v>315000</v>
      </c>
      <c r="AM156" s="406">
        <v>350000</v>
      </c>
      <c r="AN156" s="406">
        <v>350000</v>
      </c>
      <c r="AO156" s="406">
        <v>350000</v>
      </c>
      <c r="AP156" s="406">
        <v>315000</v>
      </c>
      <c r="AQ156" s="406">
        <v>350000</v>
      </c>
      <c r="AR156" s="406">
        <v>350000</v>
      </c>
      <c r="AS156" s="406">
        <v>350000</v>
      </c>
      <c r="AT156" s="406">
        <v>350000</v>
      </c>
      <c r="AU156" s="406">
        <v>350000</v>
      </c>
      <c r="AV156" s="406">
        <v>350000</v>
      </c>
      <c r="AW156" s="406">
        <v>1</v>
      </c>
    </row>
    <row r="157" spans="2:49" ht="21.75" customHeight="1">
      <c r="B157" s="399">
        <v>153</v>
      </c>
      <c r="C157" s="389" t="s">
        <v>1046</v>
      </c>
      <c r="D157" s="399">
        <v>153</v>
      </c>
      <c r="E157" s="389">
        <v>1220012</v>
      </c>
      <c r="F157" s="389">
        <f t="shared" si="8"/>
        <v>1220012</v>
      </c>
      <c r="G157" s="389" t="s">
        <v>1047</v>
      </c>
      <c r="H157" s="389" t="s">
        <v>1047</v>
      </c>
      <c r="I157" s="401" t="str">
        <f t="shared" si="7"/>
        <v>OK</v>
      </c>
      <c r="J157" s="401" t="str">
        <f>IF(EXACT(G157,H157),"OK","変更あり！")</f>
        <v>OK</v>
      </c>
      <c r="K157" s="397"/>
      <c r="L157" s="410">
        <v>1066516</v>
      </c>
      <c r="M157" s="403" t="s">
        <v>1429</v>
      </c>
      <c r="N157" s="404" t="s">
        <v>2111</v>
      </c>
      <c r="O157" s="405" t="s">
        <v>1281</v>
      </c>
      <c r="P157" s="405" t="s">
        <v>1423</v>
      </c>
      <c r="Q157" s="392" t="s">
        <v>1120</v>
      </c>
      <c r="R157" s="404" t="s">
        <v>1422</v>
      </c>
      <c r="S157" s="405" t="s">
        <v>1281</v>
      </c>
      <c r="T157" s="405" t="s">
        <v>1423</v>
      </c>
      <c r="U157" s="406">
        <v>3360000</v>
      </c>
      <c r="V157" s="407">
        <v>45838</v>
      </c>
      <c r="W157" s="406">
        <v>11</v>
      </c>
      <c r="X157" s="406">
        <v>61</v>
      </c>
      <c r="Y157" s="406">
        <v>14</v>
      </c>
      <c r="Z157" s="406">
        <v>14</v>
      </c>
      <c r="AA157" s="406">
        <v>14</v>
      </c>
      <c r="AB157" s="406">
        <v>14</v>
      </c>
      <c r="AC157" s="406">
        <v>14</v>
      </c>
      <c r="AD157" s="406">
        <v>13</v>
      </c>
      <c r="AE157" s="406">
        <v>13</v>
      </c>
      <c r="AF157" s="406">
        <v>13</v>
      </c>
      <c r="AG157" s="406">
        <v>13</v>
      </c>
      <c r="AH157" s="406">
        <v>13</v>
      </c>
      <c r="AI157" s="406">
        <v>13</v>
      </c>
      <c r="AJ157" s="406">
        <v>13</v>
      </c>
      <c r="AK157" s="406">
        <v>490000</v>
      </c>
      <c r="AL157" s="406">
        <v>490000</v>
      </c>
      <c r="AM157" s="406">
        <v>490000</v>
      </c>
      <c r="AN157" s="406">
        <v>490000</v>
      </c>
      <c r="AO157" s="406">
        <v>490000</v>
      </c>
      <c r="AP157" s="406">
        <v>455000</v>
      </c>
      <c r="AQ157" s="406">
        <v>455000</v>
      </c>
      <c r="AR157" s="406">
        <v>455000</v>
      </c>
      <c r="AS157" s="406">
        <v>455000</v>
      </c>
      <c r="AT157" s="406">
        <v>455000</v>
      </c>
      <c r="AU157" s="406">
        <v>455000</v>
      </c>
      <c r="AV157" s="406">
        <v>455000</v>
      </c>
      <c r="AW157" s="406">
        <v>1</v>
      </c>
    </row>
    <row r="158" spans="2:49" ht="21.75" customHeight="1">
      <c r="B158" s="399">
        <v>154</v>
      </c>
      <c r="C158" s="389" t="s">
        <v>2112</v>
      </c>
      <c r="D158" s="399">
        <v>154</v>
      </c>
      <c r="E158" s="389">
        <v>1220013</v>
      </c>
      <c r="F158" s="389">
        <f t="shared" si="8"/>
        <v>1220013</v>
      </c>
      <c r="G158" s="389" t="s">
        <v>974</v>
      </c>
      <c r="H158" s="389" t="s">
        <v>974</v>
      </c>
      <c r="I158" s="401" t="str">
        <f t="shared" si="7"/>
        <v>OK</v>
      </c>
      <c r="J158" s="401" t="str">
        <f t="shared" ref="J158:J165" si="10">IF(EXACT(G158,H158),"OK","変更あり！")</f>
        <v>OK</v>
      </c>
      <c r="K158" s="397"/>
      <c r="L158" s="410">
        <v>1066992</v>
      </c>
      <c r="M158" s="403" t="s">
        <v>1479</v>
      </c>
      <c r="N158" s="404" t="s">
        <v>1480</v>
      </c>
      <c r="O158" s="405" t="s">
        <v>1281</v>
      </c>
      <c r="P158" s="405" t="s">
        <v>1481</v>
      </c>
      <c r="Q158" s="392" t="s">
        <v>1120</v>
      </c>
      <c r="R158" s="404" t="s">
        <v>1480</v>
      </c>
      <c r="S158" s="405" t="s">
        <v>1281</v>
      </c>
      <c r="T158" s="405" t="s">
        <v>1481</v>
      </c>
      <c r="U158" s="406">
        <v>2800000</v>
      </c>
      <c r="V158" s="407">
        <v>45838</v>
      </c>
      <c r="W158" s="406">
        <v>11</v>
      </c>
      <c r="X158" s="406">
        <v>62</v>
      </c>
      <c r="Y158" s="406">
        <v>7</v>
      </c>
      <c r="Z158" s="406">
        <v>7</v>
      </c>
      <c r="AA158" s="406">
        <v>7</v>
      </c>
      <c r="AB158" s="406">
        <v>6</v>
      </c>
      <c r="AC158" s="406">
        <v>6</v>
      </c>
      <c r="AD158" s="406">
        <v>4</v>
      </c>
      <c r="AE158" s="406">
        <v>6</v>
      </c>
      <c r="AF158" s="406">
        <v>6</v>
      </c>
      <c r="AG158" s="406">
        <v>6</v>
      </c>
      <c r="AH158" s="406">
        <v>6</v>
      </c>
      <c r="AI158" s="406">
        <v>6</v>
      </c>
      <c r="AJ158" s="406">
        <v>6</v>
      </c>
      <c r="AK158" s="406">
        <v>245000</v>
      </c>
      <c r="AL158" s="406">
        <v>245000</v>
      </c>
      <c r="AM158" s="406">
        <v>245000</v>
      </c>
      <c r="AN158" s="406">
        <v>210000</v>
      </c>
      <c r="AO158" s="406">
        <v>210000</v>
      </c>
      <c r="AP158" s="406">
        <v>140000</v>
      </c>
      <c r="AQ158" s="406">
        <v>210000</v>
      </c>
      <c r="AR158" s="406">
        <v>210000</v>
      </c>
      <c r="AS158" s="406">
        <v>210000</v>
      </c>
      <c r="AT158" s="406">
        <v>210000</v>
      </c>
      <c r="AU158" s="406">
        <v>210000</v>
      </c>
      <c r="AV158" s="406">
        <v>210000</v>
      </c>
      <c r="AW158" s="406">
        <v>1</v>
      </c>
    </row>
    <row r="159" spans="2:49" ht="21.75" customHeight="1">
      <c r="B159" s="399">
        <v>155</v>
      </c>
      <c r="C159" s="389" t="s">
        <v>2113</v>
      </c>
      <c r="D159" s="399">
        <v>155</v>
      </c>
      <c r="E159" s="389">
        <v>1220014</v>
      </c>
      <c r="F159" s="389">
        <f t="shared" si="8"/>
        <v>1220014</v>
      </c>
      <c r="G159" s="389" t="s">
        <v>984</v>
      </c>
      <c r="H159" s="389" t="s">
        <v>984</v>
      </c>
      <c r="I159" s="401" t="str">
        <f t="shared" si="7"/>
        <v>OK</v>
      </c>
      <c r="J159" s="401" t="str">
        <f t="shared" si="10"/>
        <v>OK</v>
      </c>
      <c r="K159" s="397"/>
      <c r="L159" s="410">
        <v>1071520</v>
      </c>
      <c r="M159" s="403" t="s">
        <v>1482</v>
      </c>
      <c r="N159" s="404" t="s">
        <v>1483</v>
      </c>
      <c r="O159" s="405" t="s">
        <v>1281</v>
      </c>
      <c r="P159" s="405" t="s">
        <v>1484</v>
      </c>
      <c r="Q159" s="392" t="s">
        <v>1120</v>
      </c>
      <c r="R159" s="404" t="s">
        <v>1483</v>
      </c>
      <c r="S159" s="405" t="s">
        <v>1281</v>
      </c>
      <c r="T159" s="405" t="s">
        <v>1484</v>
      </c>
      <c r="U159" s="406">
        <v>2640000</v>
      </c>
      <c r="V159" s="407">
        <v>45838</v>
      </c>
      <c r="W159" s="406">
        <v>11</v>
      </c>
      <c r="X159" s="406">
        <v>63</v>
      </c>
      <c r="Y159" s="406">
        <v>8</v>
      </c>
      <c r="Z159" s="406">
        <v>9</v>
      </c>
      <c r="AA159" s="406">
        <v>10</v>
      </c>
      <c r="AB159" s="406">
        <v>10</v>
      </c>
      <c r="AC159" s="406">
        <v>11</v>
      </c>
      <c r="AD159" s="406">
        <v>10</v>
      </c>
      <c r="AE159" s="406">
        <v>11</v>
      </c>
      <c r="AF159" s="406">
        <v>11</v>
      </c>
      <c r="AG159" s="406">
        <v>11</v>
      </c>
      <c r="AH159" s="406">
        <v>11</v>
      </c>
      <c r="AI159" s="406">
        <v>11</v>
      </c>
      <c r="AJ159" s="406">
        <v>11</v>
      </c>
      <c r="AK159" s="406">
        <v>272000</v>
      </c>
      <c r="AL159" s="406">
        <v>306000</v>
      </c>
      <c r="AM159" s="406">
        <v>340000</v>
      </c>
      <c r="AN159" s="406">
        <v>340000</v>
      </c>
      <c r="AO159" s="406">
        <v>374000</v>
      </c>
      <c r="AP159" s="406">
        <v>340000</v>
      </c>
      <c r="AQ159" s="406">
        <v>374000</v>
      </c>
      <c r="AR159" s="406">
        <v>374000</v>
      </c>
      <c r="AS159" s="406">
        <v>374000</v>
      </c>
      <c r="AT159" s="406">
        <v>374000</v>
      </c>
      <c r="AU159" s="406">
        <v>374000</v>
      </c>
      <c r="AV159" s="406">
        <v>374000</v>
      </c>
      <c r="AW159" s="406">
        <v>1</v>
      </c>
    </row>
    <row r="160" spans="2:49" ht="21.75" customHeight="1">
      <c r="B160" s="399">
        <v>156</v>
      </c>
      <c r="C160" s="389" t="s">
        <v>2114</v>
      </c>
      <c r="D160" s="399">
        <v>156</v>
      </c>
      <c r="E160" s="389">
        <v>1220016</v>
      </c>
      <c r="F160" s="389">
        <f t="shared" si="8"/>
        <v>1220016</v>
      </c>
      <c r="G160" s="389" t="s">
        <v>987</v>
      </c>
      <c r="H160" s="389" t="s">
        <v>987</v>
      </c>
      <c r="I160" s="401" t="str">
        <f t="shared" si="7"/>
        <v>OK</v>
      </c>
      <c r="J160" s="401" t="str">
        <f t="shared" si="10"/>
        <v>OK</v>
      </c>
      <c r="K160" s="397"/>
      <c r="L160" s="410">
        <v>1071460</v>
      </c>
      <c r="M160" s="403" t="s">
        <v>1485</v>
      </c>
      <c r="N160" s="404" t="s">
        <v>1486</v>
      </c>
      <c r="O160" s="405" t="s">
        <v>1281</v>
      </c>
      <c r="P160" s="405" t="s">
        <v>1487</v>
      </c>
      <c r="Q160" s="392" t="s">
        <v>1120</v>
      </c>
      <c r="R160" s="404" t="s">
        <v>1486</v>
      </c>
      <c r="S160" s="405" t="s">
        <v>1281</v>
      </c>
      <c r="T160" s="405" t="s">
        <v>1487</v>
      </c>
      <c r="U160" s="406">
        <v>4840000</v>
      </c>
      <c r="V160" s="407">
        <v>45838</v>
      </c>
      <c r="W160" s="406">
        <v>11</v>
      </c>
      <c r="X160" s="406">
        <v>64</v>
      </c>
      <c r="Y160" s="406">
        <v>10</v>
      </c>
      <c r="Z160" s="406">
        <v>11</v>
      </c>
      <c r="AA160" s="406">
        <v>12</v>
      </c>
      <c r="AB160" s="406">
        <v>13</v>
      </c>
      <c r="AC160" s="406">
        <v>13</v>
      </c>
      <c r="AD160" s="406">
        <v>12</v>
      </c>
      <c r="AE160" s="406">
        <v>12</v>
      </c>
      <c r="AF160" s="406">
        <v>13</v>
      </c>
      <c r="AG160" s="406">
        <v>12</v>
      </c>
      <c r="AH160" s="406">
        <v>12</v>
      </c>
      <c r="AI160" s="406">
        <v>12</v>
      </c>
      <c r="AJ160" s="406">
        <v>12</v>
      </c>
      <c r="AK160" s="406">
        <v>350000</v>
      </c>
      <c r="AL160" s="406">
        <v>385000</v>
      </c>
      <c r="AM160" s="406">
        <v>420000</v>
      </c>
      <c r="AN160" s="406">
        <v>455000</v>
      </c>
      <c r="AO160" s="406">
        <v>455000</v>
      </c>
      <c r="AP160" s="406">
        <v>420000</v>
      </c>
      <c r="AQ160" s="406">
        <v>420000</v>
      </c>
      <c r="AR160" s="406">
        <v>455000</v>
      </c>
      <c r="AS160" s="406">
        <v>420000</v>
      </c>
      <c r="AT160" s="406">
        <v>420000</v>
      </c>
      <c r="AU160" s="406">
        <v>420000</v>
      </c>
      <c r="AV160" s="406">
        <v>420000</v>
      </c>
      <c r="AW160" s="406">
        <v>1</v>
      </c>
    </row>
    <row r="161" spans="2:49" ht="21.75" customHeight="1">
      <c r="B161" s="399">
        <v>157</v>
      </c>
      <c r="C161" s="389" t="s">
        <v>2115</v>
      </c>
      <c r="D161" s="399">
        <v>157</v>
      </c>
      <c r="E161" s="389">
        <v>1220048</v>
      </c>
      <c r="F161" s="389">
        <v>1220048</v>
      </c>
      <c r="G161" s="389" t="s">
        <v>2116</v>
      </c>
      <c r="H161" s="389" t="s">
        <v>2116</v>
      </c>
      <c r="I161" s="401" t="s">
        <v>1841</v>
      </c>
      <c r="J161" s="401" t="s">
        <v>1841</v>
      </c>
      <c r="K161" s="397"/>
      <c r="L161" s="410">
        <v>1080507</v>
      </c>
      <c r="M161" s="403" t="s">
        <v>2065</v>
      </c>
      <c r="N161" s="404" t="s">
        <v>2066</v>
      </c>
      <c r="O161" s="405" t="s">
        <v>1281</v>
      </c>
      <c r="P161" s="405" t="s">
        <v>1355</v>
      </c>
      <c r="Q161" s="392" t="s">
        <v>1120</v>
      </c>
      <c r="R161" s="404" t="s">
        <v>2066</v>
      </c>
      <c r="S161" s="405" t="s">
        <v>1281</v>
      </c>
      <c r="T161" s="405" t="s">
        <v>1355</v>
      </c>
      <c r="U161" s="406">
        <v>1680000</v>
      </c>
      <c r="V161" s="407">
        <v>45838</v>
      </c>
      <c r="W161" s="406">
        <v>12</v>
      </c>
      <c r="X161" s="406">
        <v>3</v>
      </c>
      <c r="Y161" s="406">
        <v>0</v>
      </c>
      <c r="Z161" s="406">
        <v>7</v>
      </c>
      <c r="AA161" s="406">
        <v>6</v>
      </c>
      <c r="AB161" s="406">
        <v>6</v>
      </c>
      <c r="AC161" s="406">
        <v>6</v>
      </c>
      <c r="AD161" s="406">
        <v>7</v>
      </c>
      <c r="AE161" s="406">
        <v>7</v>
      </c>
      <c r="AF161" s="406">
        <v>6</v>
      </c>
      <c r="AG161" s="406">
        <v>6</v>
      </c>
      <c r="AH161" s="406">
        <v>6</v>
      </c>
      <c r="AI161" s="406">
        <v>6</v>
      </c>
      <c r="AJ161" s="406">
        <v>6</v>
      </c>
      <c r="AK161" s="406">
        <v>0</v>
      </c>
      <c r="AL161" s="406">
        <v>280000</v>
      </c>
      <c r="AM161" s="406">
        <v>240000</v>
      </c>
      <c r="AN161" s="406">
        <v>240000</v>
      </c>
      <c r="AO161" s="406">
        <v>240000</v>
      </c>
      <c r="AP161" s="406">
        <v>280000</v>
      </c>
      <c r="AQ161" s="406">
        <v>280000</v>
      </c>
      <c r="AR161" s="406">
        <v>240000</v>
      </c>
      <c r="AS161" s="406">
        <v>240000</v>
      </c>
      <c r="AT161" s="406">
        <v>240000</v>
      </c>
      <c r="AU161" s="406">
        <v>240000</v>
      </c>
      <c r="AV161" s="406">
        <v>240000</v>
      </c>
      <c r="AW161" s="406">
        <v>1</v>
      </c>
    </row>
    <row r="162" spans="2:49" ht="21.75" customHeight="1">
      <c r="B162" s="399">
        <v>158</v>
      </c>
      <c r="C162" s="416" t="s">
        <v>1734</v>
      </c>
      <c r="D162" s="399">
        <v>158</v>
      </c>
      <c r="E162" s="389">
        <v>1220019</v>
      </c>
      <c r="F162" s="389">
        <f t="shared" si="8"/>
        <v>1220019</v>
      </c>
      <c r="G162" s="389" t="s">
        <v>1735</v>
      </c>
      <c r="H162" s="389" t="s">
        <v>1735</v>
      </c>
      <c r="I162" s="401" t="str">
        <f t="shared" ref="I162:I170" si="11">IF(COUNTIF($G$5:$G$336,G162)=1,"OK","重複あり！")</f>
        <v>OK</v>
      </c>
      <c r="J162" s="401" t="str">
        <f t="shared" si="10"/>
        <v>OK</v>
      </c>
      <c r="K162" s="397"/>
      <c r="L162" s="410">
        <v>1076470</v>
      </c>
      <c r="M162" s="403" t="s">
        <v>1736</v>
      </c>
      <c r="N162" s="404" t="s">
        <v>1737</v>
      </c>
      <c r="O162" s="405" t="s">
        <v>1281</v>
      </c>
      <c r="P162" s="405" t="s">
        <v>1738</v>
      </c>
      <c r="Q162" s="392" t="s">
        <v>1120</v>
      </c>
      <c r="R162" s="404" t="s">
        <v>1737</v>
      </c>
      <c r="S162" s="405" t="s">
        <v>1281</v>
      </c>
      <c r="T162" s="405" t="s">
        <v>1738</v>
      </c>
      <c r="U162" s="406">
        <v>0</v>
      </c>
      <c r="V162" s="407"/>
      <c r="W162" s="406">
        <v>11</v>
      </c>
      <c r="X162" s="406">
        <v>65</v>
      </c>
      <c r="Y162" s="406">
        <v>8</v>
      </c>
      <c r="Z162" s="406">
        <v>8</v>
      </c>
      <c r="AA162" s="406">
        <v>8</v>
      </c>
      <c r="AB162" s="406">
        <v>8</v>
      </c>
      <c r="AC162" s="406">
        <v>8</v>
      </c>
      <c r="AD162" s="406">
        <v>9</v>
      </c>
      <c r="AE162" s="406">
        <v>9</v>
      </c>
      <c r="AF162" s="406">
        <v>9</v>
      </c>
      <c r="AG162" s="406">
        <v>9</v>
      </c>
      <c r="AH162" s="406">
        <v>9</v>
      </c>
      <c r="AI162" s="406">
        <v>9</v>
      </c>
      <c r="AJ162" s="406">
        <v>9</v>
      </c>
      <c r="AK162" s="406">
        <v>268000</v>
      </c>
      <c r="AL162" s="406">
        <v>268000</v>
      </c>
      <c r="AM162" s="406">
        <v>268000</v>
      </c>
      <c r="AN162" s="406">
        <v>268000</v>
      </c>
      <c r="AO162" s="406">
        <v>268000</v>
      </c>
      <c r="AP162" s="406">
        <v>301500</v>
      </c>
      <c r="AQ162" s="406">
        <v>301500</v>
      </c>
      <c r="AR162" s="406">
        <v>301500</v>
      </c>
      <c r="AS162" s="406">
        <v>301500</v>
      </c>
      <c r="AT162" s="406">
        <v>301500</v>
      </c>
      <c r="AU162" s="406">
        <v>301500</v>
      </c>
      <c r="AV162" s="406">
        <v>301500</v>
      </c>
      <c r="AW162" s="406">
        <v>1</v>
      </c>
    </row>
    <row r="163" spans="2:49" ht="21.75" customHeight="1">
      <c r="B163" s="399">
        <v>159</v>
      </c>
      <c r="C163" s="416" t="s">
        <v>1706</v>
      </c>
      <c r="D163" s="399">
        <v>159</v>
      </c>
      <c r="E163" s="389">
        <v>1220020</v>
      </c>
      <c r="F163" s="389">
        <f t="shared" si="8"/>
        <v>1220020</v>
      </c>
      <c r="G163" s="389" t="s">
        <v>1739</v>
      </c>
      <c r="H163" s="389" t="s">
        <v>1739</v>
      </c>
      <c r="I163" s="401" t="str">
        <f t="shared" si="11"/>
        <v>OK</v>
      </c>
      <c r="J163" s="401" t="str">
        <f t="shared" si="10"/>
        <v>OK</v>
      </c>
      <c r="K163" s="397"/>
      <c r="L163" s="410">
        <v>1059654</v>
      </c>
      <c r="M163" s="403" t="s">
        <v>1424</v>
      </c>
      <c r="N163" s="404" t="s">
        <v>1461</v>
      </c>
      <c r="O163" s="405" t="s">
        <v>1281</v>
      </c>
      <c r="P163" s="405" t="s">
        <v>1846</v>
      </c>
      <c r="Q163" s="392" t="s">
        <v>1120</v>
      </c>
      <c r="R163" s="404" t="s">
        <v>1461</v>
      </c>
      <c r="S163" s="405" t="s">
        <v>1281</v>
      </c>
      <c r="T163" s="405" t="s">
        <v>1846</v>
      </c>
      <c r="U163" s="406">
        <v>2640000</v>
      </c>
      <c r="V163" s="407">
        <v>45838</v>
      </c>
      <c r="W163" s="406">
        <v>11</v>
      </c>
      <c r="X163" s="406">
        <v>66</v>
      </c>
      <c r="Y163" s="406">
        <v>11</v>
      </c>
      <c r="Z163" s="406">
        <v>11</v>
      </c>
      <c r="AA163" s="406">
        <v>12</v>
      </c>
      <c r="AB163" s="406">
        <v>11</v>
      </c>
      <c r="AC163" s="406">
        <v>11</v>
      </c>
      <c r="AD163" s="406">
        <v>12</v>
      </c>
      <c r="AE163" s="406">
        <v>12</v>
      </c>
      <c r="AF163" s="406">
        <v>12</v>
      </c>
      <c r="AG163" s="406">
        <v>12</v>
      </c>
      <c r="AH163" s="406">
        <v>12</v>
      </c>
      <c r="AI163" s="406">
        <v>12</v>
      </c>
      <c r="AJ163" s="406">
        <v>12</v>
      </c>
      <c r="AK163" s="406">
        <v>379500</v>
      </c>
      <c r="AL163" s="406">
        <v>379500</v>
      </c>
      <c r="AM163" s="406">
        <v>414000</v>
      </c>
      <c r="AN163" s="406">
        <v>379500</v>
      </c>
      <c r="AO163" s="406">
        <v>379500</v>
      </c>
      <c r="AP163" s="406">
        <v>414000</v>
      </c>
      <c r="AQ163" s="406">
        <v>414000</v>
      </c>
      <c r="AR163" s="406">
        <v>414000</v>
      </c>
      <c r="AS163" s="406">
        <v>414000</v>
      </c>
      <c r="AT163" s="406">
        <v>414000</v>
      </c>
      <c r="AU163" s="406">
        <v>414000</v>
      </c>
      <c r="AV163" s="406">
        <v>414000</v>
      </c>
      <c r="AW163" s="406">
        <v>1</v>
      </c>
    </row>
    <row r="164" spans="2:49" ht="21.75" customHeight="1">
      <c r="B164" s="399">
        <v>160</v>
      </c>
      <c r="C164" s="416" t="s">
        <v>1708</v>
      </c>
      <c r="D164" s="399">
        <v>160</v>
      </c>
      <c r="E164" s="389">
        <v>1220021</v>
      </c>
      <c r="F164" s="389">
        <f t="shared" si="8"/>
        <v>1220021</v>
      </c>
      <c r="G164" s="389" t="s">
        <v>1740</v>
      </c>
      <c r="H164" s="389" t="s">
        <v>1740</v>
      </c>
      <c r="I164" s="401" t="str">
        <f t="shared" si="11"/>
        <v>OK</v>
      </c>
      <c r="J164" s="401" t="str">
        <f t="shared" si="10"/>
        <v>OK</v>
      </c>
      <c r="K164" s="397"/>
      <c r="L164" s="410">
        <v>1071805</v>
      </c>
      <c r="M164" s="403" t="s">
        <v>1468</v>
      </c>
      <c r="N164" s="404" t="s">
        <v>1469</v>
      </c>
      <c r="O164" s="405" t="s">
        <v>1281</v>
      </c>
      <c r="P164" s="405" t="s">
        <v>1470</v>
      </c>
      <c r="Q164" s="392" t="s">
        <v>1120</v>
      </c>
      <c r="R164" s="404" t="s">
        <v>1469</v>
      </c>
      <c r="S164" s="405" t="s">
        <v>1281</v>
      </c>
      <c r="T164" s="405" t="s">
        <v>1470</v>
      </c>
      <c r="U164" s="406">
        <v>6160000</v>
      </c>
      <c r="V164" s="407">
        <v>45838</v>
      </c>
      <c r="W164" s="406">
        <v>11</v>
      </c>
      <c r="X164" s="406">
        <v>67</v>
      </c>
      <c r="Y164" s="406">
        <v>16</v>
      </c>
      <c r="Z164" s="406">
        <v>16</v>
      </c>
      <c r="AA164" s="406">
        <v>17</v>
      </c>
      <c r="AB164" s="406">
        <v>13</v>
      </c>
      <c r="AC164" s="406">
        <v>13</v>
      </c>
      <c r="AD164" s="406">
        <v>13</v>
      </c>
      <c r="AE164" s="406">
        <v>12</v>
      </c>
      <c r="AF164" s="406">
        <v>12</v>
      </c>
      <c r="AG164" s="406">
        <v>12</v>
      </c>
      <c r="AH164" s="406">
        <v>12</v>
      </c>
      <c r="AI164" s="406">
        <v>12</v>
      </c>
      <c r="AJ164" s="406">
        <v>12</v>
      </c>
      <c r="AK164" s="406">
        <v>640000</v>
      </c>
      <c r="AL164" s="406">
        <v>640000</v>
      </c>
      <c r="AM164" s="406">
        <v>680000</v>
      </c>
      <c r="AN164" s="406">
        <v>520000</v>
      </c>
      <c r="AO164" s="406">
        <v>520000</v>
      </c>
      <c r="AP164" s="406">
        <v>520000</v>
      </c>
      <c r="AQ164" s="406">
        <v>480000</v>
      </c>
      <c r="AR164" s="406">
        <v>480000</v>
      </c>
      <c r="AS164" s="406">
        <v>480000</v>
      </c>
      <c r="AT164" s="406">
        <v>480000</v>
      </c>
      <c r="AU164" s="406">
        <v>480000</v>
      </c>
      <c r="AV164" s="406">
        <v>480000</v>
      </c>
      <c r="AW164" s="406">
        <v>1</v>
      </c>
    </row>
    <row r="165" spans="2:49" ht="21.75" customHeight="1">
      <c r="B165" s="399">
        <v>161</v>
      </c>
      <c r="C165" s="416" t="s">
        <v>1707</v>
      </c>
      <c r="D165" s="399">
        <v>161</v>
      </c>
      <c r="E165" s="389">
        <v>1220022</v>
      </c>
      <c r="F165" s="389">
        <f t="shared" si="8"/>
        <v>1220022</v>
      </c>
      <c r="G165" s="389" t="s">
        <v>1741</v>
      </c>
      <c r="H165" s="389" t="s">
        <v>1741</v>
      </c>
      <c r="I165" s="401" t="str">
        <f t="shared" si="11"/>
        <v>OK</v>
      </c>
      <c r="J165" s="401" t="str">
        <f t="shared" si="10"/>
        <v>OK</v>
      </c>
      <c r="K165" s="397"/>
      <c r="L165" s="410">
        <v>1075391</v>
      </c>
      <c r="M165" s="403" t="s">
        <v>1742</v>
      </c>
      <c r="N165" s="404" t="s">
        <v>2117</v>
      </c>
      <c r="O165" s="405" t="s">
        <v>1199</v>
      </c>
      <c r="P165" s="405" t="s">
        <v>2118</v>
      </c>
      <c r="Q165" s="392" t="s">
        <v>1120</v>
      </c>
      <c r="R165" s="404" t="s">
        <v>2117</v>
      </c>
      <c r="S165" s="405" t="s">
        <v>1199</v>
      </c>
      <c r="T165" s="405" t="s">
        <v>2118</v>
      </c>
      <c r="U165" s="406">
        <v>4000000</v>
      </c>
      <c r="V165" s="407">
        <v>45838</v>
      </c>
      <c r="W165" s="406">
        <v>11</v>
      </c>
      <c r="X165" s="406">
        <v>68</v>
      </c>
      <c r="Y165" s="406">
        <v>11</v>
      </c>
      <c r="Z165" s="406">
        <v>11</v>
      </c>
      <c r="AA165" s="406">
        <v>10</v>
      </c>
      <c r="AB165" s="406">
        <v>10</v>
      </c>
      <c r="AC165" s="406">
        <v>12</v>
      </c>
      <c r="AD165" s="406">
        <v>12</v>
      </c>
      <c r="AE165" s="406">
        <v>12</v>
      </c>
      <c r="AF165" s="406">
        <v>12</v>
      </c>
      <c r="AG165" s="406">
        <v>12</v>
      </c>
      <c r="AH165" s="406">
        <v>12</v>
      </c>
      <c r="AI165" s="406">
        <v>12</v>
      </c>
      <c r="AJ165" s="406">
        <v>12</v>
      </c>
      <c r="AK165" s="406">
        <v>374000</v>
      </c>
      <c r="AL165" s="406">
        <v>374000</v>
      </c>
      <c r="AM165" s="406">
        <v>340000</v>
      </c>
      <c r="AN165" s="406">
        <v>340000</v>
      </c>
      <c r="AO165" s="406">
        <v>408000</v>
      </c>
      <c r="AP165" s="406">
        <v>408000</v>
      </c>
      <c r="AQ165" s="406">
        <v>408000</v>
      </c>
      <c r="AR165" s="406">
        <v>408000</v>
      </c>
      <c r="AS165" s="406">
        <v>408000</v>
      </c>
      <c r="AT165" s="406">
        <v>408000</v>
      </c>
      <c r="AU165" s="406">
        <v>408000</v>
      </c>
      <c r="AV165" s="406">
        <v>408000</v>
      </c>
      <c r="AW165" s="406">
        <v>1</v>
      </c>
    </row>
    <row r="166" spans="2:49" ht="21.75" customHeight="1">
      <c r="B166" s="399">
        <v>162</v>
      </c>
      <c r="C166" s="416" t="s">
        <v>1703</v>
      </c>
      <c r="D166" s="399">
        <v>162</v>
      </c>
      <c r="E166" s="389">
        <v>1220023</v>
      </c>
      <c r="F166" s="389">
        <f t="shared" si="8"/>
        <v>1220023</v>
      </c>
      <c r="G166" s="389" t="s">
        <v>1743</v>
      </c>
      <c r="H166" s="389" t="s">
        <v>1743</v>
      </c>
      <c r="I166" s="401" t="str">
        <f t="shared" si="11"/>
        <v>OK</v>
      </c>
      <c r="J166" s="401" t="str">
        <f>IF(EXACT(G166,H166),"OK","変更あり！")</f>
        <v>OK</v>
      </c>
      <c r="K166" s="397"/>
      <c r="L166" s="410">
        <v>1075163</v>
      </c>
      <c r="M166" s="403" t="s">
        <v>1744</v>
      </c>
      <c r="N166" s="404" t="s">
        <v>1827</v>
      </c>
      <c r="O166" s="405" t="s">
        <v>1199</v>
      </c>
      <c r="P166" s="405" t="s">
        <v>1306</v>
      </c>
      <c r="Q166" s="392" t="s">
        <v>1120</v>
      </c>
      <c r="R166" s="404" t="s">
        <v>1827</v>
      </c>
      <c r="S166" s="405" t="s">
        <v>1199</v>
      </c>
      <c r="T166" s="405" t="s">
        <v>1306</v>
      </c>
      <c r="U166" s="406">
        <v>8360000</v>
      </c>
      <c r="V166" s="407">
        <v>45838</v>
      </c>
      <c r="W166" s="406">
        <v>11</v>
      </c>
      <c r="X166" s="406">
        <v>69</v>
      </c>
      <c r="Y166" s="406">
        <v>19</v>
      </c>
      <c r="Z166" s="406">
        <v>19</v>
      </c>
      <c r="AA166" s="406">
        <v>19</v>
      </c>
      <c r="AB166" s="406">
        <v>19</v>
      </c>
      <c r="AC166" s="406">
        <v>19</v>
      </c>
      <c r="AD166" s="406">
        <v>19</v>
      </c>
      <c r="AE166" s="406">
        <v>18</v>
      </c>
      <c r="AF166" s="406">
        <v>19</v>
      </c>
      <c r="AG166" s="406">
        <v>18</v>
      </c>
      <c r="AH166" s="406">
        <v>18</v>
      </c>
      <c r="AI166" s="406">
        <v>18</v>
      </c>
      <c r="AJ166" s="406">
        <v>18</v>
      </c>
      <c r="AK166" s="406">
        <v>665000</v>
      </c>
      <c r="AL166" s="406">
        <v>665000</v>
      </c>
      <c r="AM166" s="406">
        <v>665000</v>
      </c>
      <c r="AN166" s="406">
        <v>665000</v>
      </c>
      <c r="AO166" s="406">
        <v>665000</v>
      </c>
      <c r="AP166" s="406">
        <v>665000</v>
      </c>
      <c r="AQ166" s="406">
        <v>630000</v>
      </c>
      <c r="AR166" s="406">
        <v>665000</v>
      </c>
      <c r="AS166" s="406">
        <v>630000</v>
      </c>
      <c r="AT166" s="406">
        <v>630000</v>
      </c>
      <c r="AU166" s="406">
        <v>630000</v>
      </c>
      <c r="AV166" s="406">
        <v>630000</v>
      </c>
      <c r="AW166" s="406">
        <v>1</v>
      </c>
    </row>
    <row r="167" spans="2:49" ht="21.75" customHeight="1">
      <c r="B167" s="399">
        <v>163</v>
      </c>
      <c r="C167" s="416" t="s">
        <v>463</v>
      </c>
      <c r="D167" s="399">
        <v>163</v>
      </c>
      <c r="E167" s="389">
        <v>1220024</v>
      </c>
      <c r="F167" s="389">
        <f t="shared" si="8"/>
        <v>1220024</v>
      </c>
      <c r="G167" s="389" t="s">
        <v>1010</v>
      </c>
      <c r="H167" s="389" t="s">
        <v>1010</v>
      </c>
      <c r="I167" s="401" t="str">
        <f t="shared" si="11"/>
        <v>OK</v>
      </c>
      <c r="J167" s="401" t="str">
        <f t="shared" ref="J167:J170" si="12">IF(EXACT(G167,H167),"OK","変更あり！")</f>
        <v>OK</v>
      </c>
      <c r="K167" s="397"/>
      <c r="L167" s="410">
        <v>1031259</v>
      </c>
      <c r="M167" s="403" t="s">
        <v>1261</v>
      </c>
      <c r="N167" s="404" t="s">
        <v>1598</v>
      </c>
      <c r="O167" s="405" t="s">
        <v>1199</v>
      </c>
      <c r="P167" s="405" t="s">
        <v>1262</v>
      </c>
      <c r="Q167" s="392" t="s">
        <v>1120</v>
      </c>
      <c r="R167" s="404" t="s">
        <v>1598</v>
      </c>
      <c r="S167" s="405" t="s">
        <v>1199</v>
      </c>
      <c r="T167" s="405" t="s">
        <v>1262</v>
      </c>
      <c r="U167" s="406">
        <v>5400000</v>
      </c>
      <c r="V167" s="407">
        <v>45838</v>
      </c>
      <c r="W167" s="406">
        <v>11</v>
      </c>
      <c r="X167" s="406">
        <v>70</v>
      </c>
      <c r="Y167" s="406">
        <v>15</v>
      </c>
      <c r="Z167" s="406">
        <v>15</v>
      </c>
      <c r="AA167" s="406">
        <v>15</v>
      </c>
      <c r="AB167" s="406">
        <v>15</v>
      </c>
      <c r="AC167" s="406">
        <v>15</v>
      </c>
      <c r="AD167" s="406">
        <v>15</v>
      </c>
      <c r="AE167" s="406">
        <v>15</v>
      </c>
      <c r="AF167" s="406">
        <v>14</v>
      </c>
      <c r="AG167" s="406">
        <v>14</v>
      </c>
      <c r="AH167" s="406">
        <v>14</v>
      </c>
      <c r="AI167" s="406">
        <v>14</v>
      </c>
      <c r="AJ167" s="406">
        <v>14</v>
      </c>
      <c r="AK167" s="406">
        <v>525000</v>
      </c>
      <c r="AL167" s="406">
        <v>525000</v>
      </c>
      <c r="AM167" s="406">
        <v>525000</v>
      </c>
      <c r="AN167" s="406">
        <v>525000</v>
      </c>
      <c r="AO167" s="406">
        <v>525000</v>
      </c>
      <c r="AP167" s="406">
        <v>525000</v>
      </c>
      <c r="AQ167" s="406">
        <v>525000</v>
      </c>
      <c r="AR167" s="406">
        <v>490000</v>
      </c>
      <c r="AS167" s="406">
        <v>490000</v>
      </c>
      <c r="AT167" s="406">
        <v>490000</v>
      </c>
      <c r="AU167" s="406">
        <v>490000</v>
      </c>
      <c r="AV167" s="406">
        <v>490000</v>
      </c>
      <c r="AW167" s="406">
        <v>1</v>
      </c>
    </row>
    <row r="168" spans="2:49" ht="21.75" customHeight="1">
      <c r="B168" s="399">
        <v>164</v>
      </c>
      <c r="C168" s="416" t="s">
        <v>1704</v>
      </c>
      <c r="D168" s="399">
        <v>164</v>
      </c>
      <c r="E168" s="389">
        <v>1220025</v>
      </c>
      <c r="F168" s="389">
        <f t="shared" si="8"/>
        <v>1220025</v>
      </c>
      <c r="G168" s="389" t="s">
        <v>1745</v>
      </c>
      <c r="H168" s="389" t="s">
        <v>1745</v>
      </c>
      <c r="I168" s="401" t="str">
        <f t="shared" si="11"/>
        <v>OK</v>
      </c>
      <c r="J168" s="401" t="str">
        <f t="shared" si="12"/>
        <v>OK</v>
      </c>
      <c r="K168" s="397"/>
      <c r="L168" s="410">
        <v>1071805</v>
      </c>
      <c r="M168" s="403" t="s">
        <v>1468</v>
      </c>
      <c r="N168" s="404" t="s">
        <v>1469</v>
      </c>
      <c r="O168" s="405" t="s">
        <v>1281</v>
      </c>
      <c r="P168" s="405" t="s">
        <v>1470</v>
      </c>
      <c r="Q168" s="392" t="s">
        <v>1120</v>
      </c>
      <c r="R168" s="404" t="s">
        <v>1469</v>
      </c>
      <c r="S168" s="405" t="s">
        <v>1281</v>
      </c>
      <c r="T168" s="405" t="s">
        <v>1470</v>
      </c>
      <c r="U168" s="406">
        <v>5720000</v>
      </c>
      <c r="V168" s="407">
        <v>45838</v>
      </c>
      <c r="W168" s="406">
        <v>11</v>
      </c>
      <c r="X168" s="406">
        <v>71</v>
      </c>
      <c r="Y168" s="406">
        <v>13</v>
      </c>
      <c r="Z168" s="406">
        <v>14</v>
      </c>
      <c r="AA168" s="406">
        <v>14</v>
      </c>
      <c r="AB168" s="406">
        <v>13</v>
      </c>
      <c r="AC168" s="406">
        <v>13</v>
      </c>
      <c r="AD168" s="406">
        <v>13</v>
      </c>
      <c r="AE168" s="406">
        <v>13</v>
      </c>
      <c r="AF168" s="406">
        <v>14</v>
      </c>
      <c r="AG168" s="406">
        <v>14</v>
      </c>
      <c r="AH168" s="406">
        <v>14</v>
      </c>
      <c r="AI168" s="406">
        <v>14</v>
      </c>
      <c r="AJ168" s="406">
        <v>14</v>
      </c>
      <c r="AK168" s="406">
        <v>520000</v>
      </c>
      <c r="AL168" s="406">
        <v>560000</v>
      </c>
      <c r="AM168" s="406">
        <v>560000</v>
      </c>
      <c r="AN168" s="406">
        <v>520000</v>
      </c>
      <c r="AO168" s="406">
        <v>520000</v>
      </c>
      <c r="AP168" s="406">
        <v>520000</v>
      </c>
      <c r="AQ168" s="406">
        <v>520000</v>
      </c>
      <c r="AR168" s="406">
        <v>560000</v>
      </c>
      <c r="AS168" s="406">
        <v>560000</v>
      </c>
      <c r="AT168" s="406">
        <v>560000</v>
      </c>
      <c r="AU168" s="406">
        <v>560000</v>
      </c>
      <c r="AV168" s="406">
        <v>560000</v>
      </c>
      <c r="AW168" s="406">
        <v>1</v>
      </c>
    </row>
    <row r="169" spans="2:49" ht="21.75" customHeight="1">
      <c r="B169" s="399">
        <v>165</v>
      </c>
      <c r="C169" s="416" t="s">
        <v>1705</v>
      </c>
      <c r="D169" s="399">
        <v>165</v>
      </c>
      <c r="E169" s="389">
        <v>1220026</v>
      </c>
      <c r="F169" s="389">
        <f t="shared" si="8"/>
        <v>1220026</v>
      </c>
      <c r="G169" s="389" t="s">
        <v>1746</v>
      </c>
      <c r="H169" s="389" t="s">
        <v>1746</v>
      </c>
      <c r="I169" s="401" t="str">
        <f t="shared" si="11"/>
        <v>OK</v>
      </c>
      <c r="J169" s="401" t="str">
        <f t="shared" si="12"/>
        <v>OK</v>
      </c>
      <c r="K169" s="397"/>
      <c r="L169" s="410">
        <v>1066783</v>
      </c>
      <c r="M169" s="403" t="s">
        <v>1477</v>
      </c>
      <c r="N169" s="404" t="s">
        <v>1478</v>
      </c>
      <c r="O169" s="405" t="s">
        <v>1277</v>
      </c>
      <c r="P169" s="405" t="s">
        <v>1733</v>
      </c>
      <c r="Q169" s="392" t="s">
        <v>1120</v>
      </c>
      <c r="R169" s="404" t="s">
        <v>1478</v>
      </c>
      <c r="S169" s="405" t="s">
        <v>1277</v>
      </c>
      <c r="T169" s="405" t="s">
        <v>1733</v>
      </c>
      <c r="U169" s="406">
        <v>4400000</v>
      </c>
      <c r="V169" s="407">
        <v>45838</v>
      </c>
      <c r="W169" s="406">
        <v>11</v>
      </c>
      <c r="X169" s="406">
        <v>72</v>
      </c>
      <c r="Y169" s="406">
        <v>9</v>
      </c>
      <c r="Z169" s="406">
        <v>8</v>
      </c>
      <c r="AA169" s="406">
        <v>8</v>
      </c>
      <c r="AB169" s="406">
        <v>8</v>
      </c>
      <c r="AC169" s="406">
        <v>6</v>
      </c>
      <c r="AD169" s="406">
        <v>8</v>
      </c>
      <c r="AE169" s="406">
        <v>8</v>
      </c>
      <c r="AF169" s="406">
        <v>9</v>
      </c>
      <c r="AG169" s="406">
        <v>9</v>
      </c>
      <c r="AH169" s="406">
        <v>9</v>
      </c>
      <c r="AI169" s="406">
        <v>9</v>
      </c>
      <c r="AJ169" s="406">
        <v>9</v>
      </c>
      <c r="AK169" s="406">
        <v>315000</v>
      </c>
      <c r="AL169" s="406">
        <v>280000</v>
      </c>
      <c r="AM169" s="406">
        <v>280000</v>
      </c>
      <c r="AN169" s="406">
        <v>280000</v>
      </c>
      <c r="AO169" s="406">
        <v>210000</v>
      </c>
      <c r="AP169" s="406">
        <v>280000</v>
      </c>
      <c r="AQ169" s="406">
        <v>280000</v>
      </c>
      <c r="AR169" s="406">
        <v>315000</v>
      </c>
      <c r="AS169" s="406">
        <v>315000</v>
      </c>
      <c r="AT169" s="406">
        <v>315000</v>
      </c>
      <c r="AU169" s="406">
        <v>315000</v>
      </c>
      <c r="AV169" s="406">
        <v>315000</v>
      </c>
      <c r="AW169" s="406">
        <v>1</v>
      </c>
    </row>
    <row r="170" spans="2:49" ht="21.75" customHeight="1">
      <c r="B170" s="399">
        <v>166</v>
      </c>
      <c r="C170" s="416" t="s">
        <v>1709</v>
      </c>
      <c r="D170" s="399">
        <v>166</v>
      </c>
      <c r="E170" s="389">
        <v>1220027</v>
      </c>
      <c r="F170" s="389">
        <f t="shared" si="8"/>
        <v>1220027</v>
      </c>
      <c r="G170" s="389" t="s">
        <v>1747</v>
      </c>
      <c r="H170" s="389" t="s">
        <v>1747</v>
      </c>
      <c r="I170" s="401" t="str">
        <f t="shared" si="11"/>
        <v>OK</v>
      </c>
      <c r="J170" s="401" t="str">
        <f t="shared" si="12"/>
        <v>OK</v>
      </c>
      <c r="K170" s="397"/>
      <c r="L170" s="410">
        <v>1076454</v>
      </c>
      <c r="M170" s="403" t="s">
        <v>1748</v>
      </c>
      <c r="N170" s="404" t="s">
        <v>1749</v>
      </c>
      <c r="O170" s="405" t="s">
        <v>1281</v>
      </c>
      <c r="P170" s="405" t="s">
        <v>1750</v>
      </c>
      <c r="Q170" s="392" t="s">
        <v>1120</v>
      </c>
      <c r="R170" s="404" t="s">
        <v>1749</v>
      </c>
      <c r="S170" s="405" t="s">
        <v>1281</v>
      </c>
      <c r="T170" s="405" t="s">
        <v>1750</v>
      </c>
      <c r="U170" s="406">
        <v>5720000</v>
      </c>
      <c r="V170" s="407">
        <v>45838</v>
      </c>
      <c r="W170" s="406">
        <v>11</v>
      </c>
      <c r="X170" s="406">
        <v>73</v>
      </c>
      <c r="Y170" s="406">
        <v>13</v>
      </c>
      <c r="Z170" s="406">
        <v>13</v>
      </c>
      <c r="AA170" s="406">
        <v>13</v>
      </c>
      <c r="AB170" s="406">
        <v>13</v>
      </c>
      <c r="AC170" s="406">
        <v>13</v>
      </c>
      <c r="AD170" s="406">
        <v>13</v>
      </c>
      <c r="AE170" s="406">
        <v>13</v>
      </c>
      <c r="AF170" s="406">
        <v>13</v>
      </c>
      <c r="AG170" s="406">
        <v>13</v>
      </c>
      <c r="AH170" s="406">
        <v>13</v>
      </c>
      <c r="AI170" s="406">
        <v>13</v>
      </c>
      <c r="AJ170" s="406">
        <v>13</v>
      </c>
      <c r="AK170" s="406">
        <v>394000</v>
      </c>
      <c r="AL170" s="406">
        <v>394000</v>
      </c>
      <c r="AM170" s="406">
        <v>394000</v>
      </c>
      <c r="AN170" s="406">
        <v>394000</v>
      </c>
      <c r="AO170" s="406">
        <v>394000</v>
      </c>
      <c r="AP170" s="406">
        <v>394000</v>
      </c>
      <c r="AQ170" s="406">
        <v>394000</v>
      </c>
      <c r="AR170" s="406">
        <v>394000</v>
      </c>
      <c r="AS170" s="406">
        <v>394000</v>
      </c>
      <c r="AT170" s="406">
        <v>394000</v>
      </c>
      <c r="AU170" s="406">
        <v>394000</v>
      </c>
      <c r="AV170" s="406">
        <v>394000</v>
      </c>
      <c r="AW170" s="406">
        <v>1</v>
      </c>
    </row>
    <row r="171" spans="2:49" ht="21.75" customHeight="1">
      <c r="B171" s="399">
        <v>167</v>
      </c>
      <c r="C171" s="416" t="s">
        <v>2119</v>
      </c>
      <c r="D171" s="399">
        <v>167</v>
      </c>
      <c r="E171" s="389">
        <v>1220028</v>
      </c>
      <c r="F171" s="389">
        <v>1220028</v>
      </c>
      <c r="G171" s="389" t="s">
        <v>1840</v>
      </c>
      <c r="H171" s="389" t="s">
        <v>1840</v>
      </c>
      <c r="I171" s="401" t="s">
        <v>1841</v>
      </c>
      <c r="J171" s="401" t="s">
        <v>1841</v>
      </c>
      <c r="K171" s="397"/>
      <c r="L171" s="410">
        <v>1064017</v>
      </c>
      <c r="M171" s="403" t="s">
        <v>1391</v>
      </c>
      <c r="N171" s="404" t="s">
        <v>1842</v>
      </c>
      <c r="O171" s="405" t="s">
        <v>1199</v>
      </c>
      <c r="P171" s="405" t="s">
        <v>1393</v>
      </c>
      <c r="Q171" s="392" t="s">
        <v>1120</v>
      </c>
      <c r="R171" s="404" t="s">
        <v>1842</v>
      </c>
      <c r="S171" s="405" t="s">
        <v>1199</v>
      </c>
      <c r="T171" s="405" t="s">
        <v>1393</v>
      </c>
      <c r="U171" s="406">
        <v>0</v>
      </c>
      <c r="V171" s="407"/>
      <c r="W171" s="406">
        <v>11</v>
      </c>
      <c r="X171" s="406">
        <v>74</v>
      </c>
      <c r="Y171" s="406">
        <v>22</v>
      </c>
      <c r="Z171" s="406">
        <v>22</v>
      </c>
      <c r="AA171" s="406">
        <v>22</v>
      </c>
      <c r="AB171" s="406">
        <v>22</v>
      </c>
      <c r="AC171" s="406">
        <v>22</v>
      </c>
      <c r="AD171" s="406">
        <v>22</v>
      </c>
      <c r="AE171" s="406">
        <v>22</v>
      </c>
      <c r="AF171" s="406">
        <v>22</v>
      </c>
      <c r="AG171" s="406">
        <v>22</v>
      </c>
      <c r="AH171" s="406">
        <v>23</v>
      </c>
      <c r="AI171" s="406">
        <v>23</v>
      </c>
      <c r="AJ171" s="406">
        <v>23</v>
      </c>
      <c r="AK171" s="406">
        <v>572000</v>
      </c>
      <c r="AL171" s="406">
        <v>572000</v>
      </c>
      <c r="AM171" s="406">
        <v>572000</v>
      </c>
      <c r="AN171" s="406">
        <v>572000</v>
      </c>
      <c r="AO171" s="406">
        <v>572000</v>
      </c>
      <c r="AP171" s="406">
        <v>572000</v>
      </c>
      <c r="AQ171" s="406">
        <v>572000</v>
      </c>
      <c r="AR171" s="406">
        <v>572000</v>
      </c>
      <c r="AS171" s="406">
        <v>572000</v>
      </c>
      <c r="AT171" s="406">
        <v>598000</v>
      </c>
      <c r="AU171" s="406">
        <v>598000</v>
      </c>
      <c r="AV171" s="406">
        <v>598000</v>
      </c>
      <c r="AW171" s="406">
        <v>1</v>
      </c>
    </row>
    <row r="172" spans="2:49" ht="21.75" customHeight="1">
      <c r="B172" s="399">
        <v>168</v>
      </c>
      <c r="C172" s="416" t="s">
        <v>2120</v>
      </c>
      <c r="D172" s="399">
        <v>168</v>
      </c>
      <c r="E172" s="389">
        <v>1220029</v>
      </c>
      <c r="F172" s="389">
        <v>1220029</v>
      </c>
      <c r="G172" s="389" t="s">
        <v>878</v>
      </c>
      <c r="H172" s="389" t="s">
        <v>878</v>
      </c>
      <c r="I172" s="401" t="s">
        <v>1841</v>
      </c>
      <c r="J172" s="401" t="s">
        <v>1841</v>
      </c>
      <c r="K172" s="397"/>
      <c r="L172" s="410">
        <v>1060109</v>
      </c>
      <c r="M172" s="403" t="s">
        <v>1762</v>
      </c>
      <c r="N172" s="404" t="s">
        <v>1561</v>
      </c>
      <c r="O172" s="405" t="s">
        <v>1281</v>
      </c>
      <c r="P172" s="405" t="s">
        <v>1562</v>
      </c>
      <c r="Q172" s="392" t="s">
        <v>1120</v>
      </c>
      <c r="R172" s="404" t="s">
        <v>1561</v>
      </c>
      <c r="S172" s="405" t="s">
        <v>1281</v>
      </c>
      <c r="T172" s="405" t="s">
        <v>1562</v>
      </c>
      <c r="U172" s="406">
        <v>2640000</v>
      </c>
      <c r="V172" s="407">
        <v>45838</v>
      </c>
      <c r="W172" s="406">
        <v>11</v>
      </c>
      <c r="X172" s="406">
        <v>75</v>
      </c>
      <c r="Y172" s="406">
        <v>11</v>
      </c>
      <c r="Z172" s="406">
        <v>11</v>
      </c>
      <c r="AA172" s="406">
        <v>11</v>
      </c>
      <c r="AB172" s="406">
        <v>10</v>
      </c>
      <c r="AC172" s="406">
        <v>11</v>
      </c>
      <c r="AD172" s="406">
        <v>11</v>
      </c>
      <c r="AE172" s="406">
        <v>10</v>
      </c>
      <c r="AF172" s="406">
        <v>9</v>
      </c>
      <c r="AG172" s="406">
        <v>9</v>
      </c>
      <c r="AH172" s="406">
        <v>9</v>
      </c>
      <c r="AI172" s="406">
        <v>9</v>
      </c>
      <c r="AJ172" s="406">
        <v>9</v>
      </c>
      <c r="AK172" s="406">
        <v>363000</v>
      </c>
      <c r="AL172" s="406">
        <v>363000</v>
      </c>
      <c r="AM172" s="406">
        <v>363000</v>
      </c>
      <c r="AN172" s="406">
        <v>330000</v>
      </c>
      <c r="AO172" s="406">
        <v>363000</v>
      </c>
      <c r="AP172" s="406">
        <v>363000</v>
      </c>
      <c r="AQ172" s="406">
        <v>330000</v>
      </c>
      <c r="AR172" s="406">
        <v>297000</v>
      </c>
      <c r="AS172" s="406">
        <v>297000</v>
      </c>
      <c r="AT172" s="406">
        <v>297000</v>
      </c>
      <c r="AU172" s="406">
        <v>297000</v>
      </c>
      <c r="AV172" s="406">
        <v>297000</v>
      </c>
      <c r="AW172" s="406">
        <v>1</v>
      </c>
    </row>
    <row r="173" spans="2:49" ht="21.75" customHeight="1">
      <c r="B173" s="399">
        <v>169</v>
      </c>
      <c r="C173" s="416" t="s">
        <v>2121</v>
      </c>
      <c r="D173" s="399">
        <v>169</v>
      </c>
      <c r="E173" s="389">
        <v>1220030</v>
      </c>
      <c r="F173" s="389">
        <f t="shared" si="8"/>
        <v>1220030</v>
      </c>
      <c r="G173" s="389" t="s">
        <v>1843</v>
      </c>
      <c r="H173" s="389" t="s">
        <v>1843</v>
      </c>
      <c r="I173" s="401" t="str">
        <f t="shared" ref="I173:I187" si="13">IF(COUNTIF($G$5:$G$336,G173)=1,"OK","重複あり！")</f>
        <v>OK</v>
      </c>
      <c r="J173" s="401" t="str">
        <f t="shared" ref="J173:J228" si="14">IF(EXACT(G173,H173),"OK","変更あり！")</f>
        <v>OK</v>
      </c>
      <c r="K173" s="397"/>
      <c r="L173" s="410">
        <v>1059654</v>
      </c>
      <c r="M173" s="403" t="s">
        <v>1424</v>
      </c>
      <c r="N173" s="404" t="s">
        <v>1425</v>
      </c>
      <c r="O173" s="405" t="s">
        <v>1281</v>
      </c>
      <c r="P173" s="405" t="s">
        <v>1846</v>
      </c>
      <c r="Q173" s="392" t="s">
        <v>1120</v>
      </c>
      <c r="R173" s="404" t="s">
        <v>1425</v>
      </c>
      <c r="S173" s="405" t="s">
        <v>1281</v>
      </c>
      <c r="T173" s="405" t="s">
        <v>1846</v>
      </c>
      <c r="U173" s="406">
        <v>1920000</v>
      </c>
      <c r="V173" s="407">
        <v>45838</v>
      </c>
      <c r="W173" s="406">
        <v>11</v>
      </c>
      <c r="X173" s="406">
        <v>76</v>
      </c>
      <c r="Y173" s="406">
        <v>8</v>
      </c>
      <c r="Z173" s="406">
        <v>9</v>
      </c>
      <c r="AA173" s="406">
        <v>10</v>
      </c>
      <c r="AB173" s="406">
        <v>9</v>
      </c>
      <c r="AC173" s="406">
        <v>9</v>
      </c>
      <c r="AD173" s="406">
        <v>9</v>
      </c>
      <c r="AE173" s="406">
        <v>9</v>
      </c>
      <c r="AF173" s="406">
        <v>9</v>
      </c>
      <c r="AG173" s="406">
        <v>9</v>
      </c>
      <c r="AH173" s="406">
        <v>9</v>
      </c>
      <c r="AI173" s="406">
        <v>9</v>
      </c>
      <c r="AJ173" s="406">
        <v>9</v>
      </c>
      <c r="AK173" s="406">
        <v>276000</v>
      </c>
      <c r="AL173" s="406">
        <v>310500</v>
      </c>
      <c r="AM173" s="406">
        <v>345000</v>
      </c>
      <c r="AN173" s="406">
        <v>310500</v>
      </c>
      <c r="AO173" s="406">
        <v>310500</v>
      </c>
      <c r="AP173" s="406">
        <v>310500</v>
      </c>
      <c r="AQ173" s="406">
        <v>310500</v>
      </c>
      <c r="AR173" s="406">
        <v>310500</v>
      </c>
      <c r="AS173" s="406">
        <v>310500</v>
      </c>
      <c r="AT173" s="406">
        <v>310500</v>
      </c>
      <c r="AU173" s="406">
        <v>310500</v>
      </c>
      <c r="AV173" s="406">
        <v>310500</v>
      </c>
      <c r="AW173" s="406">
        <v>1</v>
      </c>
    </row>
    <row r="174" spans="2:49" ht="21.75" customHeight="1">
      <c r="B174" s="399">
        <v>170</v>
      </c>
      <c r="C174" s="416" t="s">
        <v>2122</v>
      </c>
      <c r="D174" s="399">
        <v>170</v>
      </c>
      <c r="E174" s="389">
        <v>1220031</v>
      </c>
      <c r="F174" s="389">
        <f t="shared" si="8"/>
        <v>1220031</v>
      </c>
      <c r="G174" s="389" t="s">
        <v>1844</v>
      </c>
      <c r="H174" s="389" t="s">
        <v>1844</v>
      </c>
      <c r="I174" s="401" t="str">
        <f t="shared" si="13"/>
        <v>OK</v>
      </c>
      <c r="J174" s="401" t="str">
        <f t="shared" si="14"/>
        <v>OK</v>
      </c>
      <c r="K174" s="397"/>
      <c r="L174" s="410">
        <v>1061254</v>
      </c>
      <c r="M174" s="403" t="s">
        <v>1845</v>
      </c>
      <c r="N174" s="404" t="s">
        <v>1425</v>
      </c>
      <c r="O174" s="405" t="s">
        <v>1281</v>
      </c>
      <c r="P174" s="405" t="s">
        <v>1846</v>
      </c>
      <c r="Q174" s="392" t="s">
        <v>1120</v>
      </c>
      <c r="R174" s="404" t="s">
        <v>1425</v>
      </c>
      <c r="S174" s="405" t="s">
        <v>1281</v>
      </c>
      <c r="T174" s="405" t="s">
        <v>1846</v>
      </c>
      <c r="U174" s="406">
        <v>1440000</v>
      </c>
      <c r="V174" s="407">
        <v>45838</v>
      </c>
      <c r="W174" s="406">
        <v>11</v>
      </c>
      <c r="X174" s="406">
        <v>77</v>
      </c>
      <c r="Y174" s="406">
        <v>6</v>
      </c>
      <c r="Z174" s="406">
        <v>5</v>
      </c>
      <c r="AA174" s="406">
        <v>5</v>
      </c>
      <c r="AB174" s="406">
        <v>5</v>
      </c>
      <c r="AC174" s="406">
        <v>5</v>
      </c>
      <c r="AD174" s="406">
        <v>5</v>
      </c>
      <c r="AE174" s="406">
        <v>6</v>
      </c>
      <c r="AF174" s="406">
        <v>6</v>
      </c>
      <c r="AG174" s="406">
        <v>6</v>
      </c>
      <c r="AH174" s="406">
        <v>6</v>
      </c>
      <c r="AI174" s="406">
        <v>6</v>
      </c>
      <c r="AJ174" s="406">
        <v>6</v>
      </c>
      <c r="AK174" s="406">
        <v>207000</v>
      </c>
      <c r="AL174" s="406">
        <v>172500</v>
      </c>
      <c r="AM174" s="406">
        <v>172500</v>
      </c>
      <c r="AN174" s="406">
        <v>172500</v>
      </c>
      <c r="AO174" s="406">
        <v>172500</v>
      </c>
      <c r="AP174" s="406">
        <v>172500</v>
      </c>
      <c r="AQ174" s="406">
        <v>207000</v>
      </c>
      <c r="AR174" s="406">
        <v>207000</v>
      </c>
      <c r="AS174" s="406">
        <v>207000</v>
      </c>
      <c r="AT174" s="406">
        <v>207000</v>
      </c>
      <c r="AU174" s="406">
        <v>207000</v>
      </c>
      <c r="AV174" s="406">
        <v>207000</v>
      </c>
      <c r="AW174" s="406">
        <v>1</v>
      </c>
    </row>
    <row r="175" spans="2:49" ht="21.75" customHeight="1">
      <c r="B175" s="399">
        <v>171</v>
      </c>
      <c r="C175" s="416" t="s">
        <v>2123</v>
      </c>
      <c r="D175" s="399">
        <v>171</v>
      </c>
      <c r="E175" s="389">
        <v>1220032</v>
      </c>
      <c r="F175" s="389">
        <f t="shared" si="8"/>
        <v>1220032</v>
      </c>
      <c r="G175" s="389" t="s">
        <v>1847</v>
      </c>
      <c r="H175" s="389" t="s">
        <v>1847</v>
      </c>
      <c r="I175" s="401" t="str">
        <f t="shared" si="13"/>
        <v>OK</v>
      </c>
      <c r="J175" s="401" t="str">
        <f t="shared" si="14"/>
        <v>OK</v>
      </c>
      <c r="K175" s="397"/>
      <c r="L175" s="410">
        <v>1078343</v>
      </c>
      <c r="M175" s="403" t="s">
        <v>2124</v>
      </c>
      <c r="N175" s="404" t="s">
        <v>1848</v>
      </c>
      <c r="O175" s="405" t="s">
        <v>1281</v>
      </c>
      <c r="P175" s="405" t="s">
        <v>1849</v>
      </c>
      <c r="Q175" s="392" t="s">
        <v>1120</v>
      </c>
      <c r="R175" s="404" t="s">
        <v>1848</v>
      </c>
      <c r="S175" s="405" t="s">
        <v>1281</v>
      </c>
      <c r="T175" s="405" t="s">
        <v>1849</v>
      </c>
      <c r="U175" s="406">
        <v>5280000</v>
      </c>
      <c r="V175" s="407">
        <v>45838</v>
      </c>
      <c r="W175" s="406">
        <v>11</v>
      </c>
      <c r="X175" s="406">
        <v>78</v>
      </c>
      <c r="Y175" s="406">
        <v>12</v>
      </c>
      <c r="Z175" s="406">
        <v>12</v>
      </c>
      <c r="AA175" s="406">
        <v>13</v>
      </c>
      <c r="AB175" s="406">
        <v>13</v>
      </c>
      <c r="AC175" s="406">
        <v>13</v>
      </c>
      <c r="AD175" s="406">
        <v>13</v>
      </c>
      <c r="AE175" s="406">
        <v>13</v>
      </c>
      <c r="AF175" s="406">
        <v>13</v>
      </c>
      <c r="AG175" s="406">
        <v>13</v>
      </c>
      <c r="AH175" s="406">
        <v>13</v>
      </c>
      <c r="AI175" s="406">
        <v>13</v>
      </c>
      <c r="AJ175" s="406">
        <v>13</v>
      </c>
      <c r="AK175" s="406">
        <v>420000</v>
      </c>
      <c r="AL175" s="406">
        <v>420000</v>
      </c>
      <c r="AM175" s="406">
        <v>455000</v>
      </c>
      <c r="AN175" s="406">
        <v>455000</v>
      </c>
      <c r="AO175" s="406">
        <v>455000</v>
      </c>
      <c r="AP175" s="406">
        <v>455000</v>
      </c>
      <c r="AQ175" s="406">
        <v>455000</v>
      </c>
      <c r="AR175" s="406">
        <v>455000</v>
      </c>
      <c r="AS175" s="406">
        <v>455000</v>
      </c>
      <c r="AT175" s="406">
        <v>455000</v>
      </c>
      <c r="AU175" s="406">
        <v>455000</v>
      </c>
      <c r="AV175" s="406">
        <v>455000</v>
      </c>
      <c r="AW175" s="406">
        <v>1</v>
      </c>
    </row>
    <row r="176" spans="2:49" ht="21.75" customHeight="1">
      <c r="B176" s="399">
        <v>172</v>
      </c>
      <c r="C176" s="416" t="s">
        <v>2125</v>
      </c>
      <c r="D176" s="399">
        <v>172</v>
      </c>
      <c r="E176" s="389">
        <v>1220033</v>
      </c>
      <c r="F176" s="389">
        <f t="shared" si="8"/>
        <v>1220033</v>
      </c>
      <c r="G176" s="389" t="s">
        <v>1851</v>
      </c>
      <c r="H176" s="389" t="s">
        <v>1851</v>
      </c>
      <c r="I176" s="401" t="str">
        <f t="shared" si="13"/>
        <v>OK</v>
      </c>
      <c r="J176" s="401" t="str">
        <f t="shared" si="14"/>
        <v>OK</v>
      </c>
      <c r="K176" s="397"/>
      <c r="L176" s="410">
        <v>1075222</v>
      </c>
      <c r="M176" s="403" t="s">
        <v>2069</v>
      </c>
      <c r="N176" s="404" t="s">
        <v>1838</v>
      </c>
      <c r="O176" s="405" t="s">
        <v>1281</v>
      </c>
      <c r="P176" s="405" t="s">
        <v>2070</v>
      </c>
      <c r="Q176" s="392" t="s">
        <v>1120</v>
      </c>
      <c r="R176" s="404" t="s">
        <v>1838</v>
      </c>
      <c r="S176" s="405" t="s">
        <v>1281</v>
      </c>
      <c r="T176" s="405" t="s">
        <v>2070</v>
      </c>
      <c r="U176" s="406">
        <v>4160000</v>
      </c>
      <c r="V176" s="407">
        <v>45838</v>
      </c>
      <c r="W176" s="406">
        <v>11</v>
      </c>
      <c r="X176" s="406">
        <v>79</v>
      </c>
      <c r="Y176" s="406">
        <v>13</v>
      </c>
      <c r="Z176" s="406">
        <v>13</v>
      </c>
      <c r="AA176" s="406">
        <v>13</v>
      </c>
      <c r="AB176" s="406">
        <v>13</v>
      </c>
      <c r="AC176" s="406">
        <v>12</v>
      </c>
      <c r="AD176" s="406">
        <v>12</v>
      </c>
      <c r="AE176" s="406">
        <v>12</v>
      </c>
      <c r="AF176" s="406">
        <v>12</v>
      </c>
      <c r="AG176" s="406">
        <v>12</v>
      </c>
      <c r="AH176" s="406">
        <v>12</v>
      </c>
      <c r="AI176" s="406">
        <v>12</v>
      </c>
      <c r="AJ176" s="406">
        <v>12</v>
      </c>
      <c r="AK176" s="406">
        <v>455000</v>
      </c>
      <c r="AL176" s="406">
        <v>455000</v>
      </c>
      <c r="AM176" s="406">
        <v>455000</v>
      </c>
      <c r="AN176" s="406">
        <v>455000</v>
      </c>
      <c r="AO176" s="406">
        <v>420000</v>
      </c>
      <c r="AP176" s="406">
        <v>420000</v>
      </c>
      <c r="AQ176" s="406">
        <v>420000</v>
      </c>
      <c r="AR176" s="406">
        <v>420000</v>
      </c>
      <c r="AS176" s="406">
        <v>420000</v>
      </c>
      <c r="AT176" s="406">
        <v>420000</v>
      </c>
      <c r="AU176" s="406">
        <v>420000</v>
      </c>
      <c r="AV176" s="406">
        <v>420000</v>
      </c>
      <c r="AW176" s="406">
        <v>2</v>
      </c>
    </row>
    <row r="177" spans="1:49" ht="21.75" customHeight="1">
      <c r="B177" s="399">
        <v>173</v>
      </c>
      <c r="C177" s="416" t="s">
        <v>2126</v>
      </c>
      <c r="D177" s="399">
        <v>173</v>
      </c>
      <c r="E177" s="389">
        <v>1220035</v>
      </c>
      <c r="F177" s="389">
        <v>1220035</v>
      </c>
      <c r="G177" s="389" t="s">
        <v>2127</v>
      </c>
      <c r="H177" s="389" t="s">
        <v>2127</v>
      </c>
      <c r="I177" s="401" t="str">
        <f t="shared" si="13"/>
        <v>OK</v>
      </c>
      <c r="J177" s="401" t="str">
        <f t="shared" si="14"/>
        <v>OK</v>
      </c>
      <c r="K177" s="397" t="s">
        <v>1677</v>
      </c>
      <c r="L177" s="410">
        <v>1066516</v>
      </c>
      <c r="M177" s="416" t="s">
        <v>2128</v>
      </c>
      <c r="N177" s="404" t="s">
        <v>1422</v>
      </c>
      <c r="O177" s="405" t="s">
        <v>1281</v>
      </c>
      <c r="P177" s="405" t="s">
        <v>1423</v>
      </c>
      <c r="Q177" s="392" t="s">
        <v>1120</v>
      </c>
      <c r="R177" s="404" t="s">
        <v>1422</v>
      </c>
      <c r="S177" s="405" t="s">
        <v>1281</v>
      </c>
      <c r="T177" s="405" t="s">
        <v>1423</v>
      </c>
      <c r="U177" s="406">
        <v>3120000</v>
      </c>
      <c r="V177" s="407">
        <v>45838</v>
      </c>
      <c r="W177" s="406">
        <v>11</v>
      </c>
      <c r="X177" s="406">
        <v>80</v>
      </c>
      <c r="Y177" s="406">
        <v>13</v>
      </c>
      <c r="Z177" s="406">
        <v>13</v>
      </c>
      <c r="AA177" s="406">
        <v>13</v>
      </c>
      <c r="AB177" s="406">
        <v>13</v>
      </c>
      <c r="AC177" s="406">
        <v>13</v>
      </c>
      <c r="AD177" s="406">
        <v>13</v>
      </c>
      <c r="AE177" s="406">
        <v>13</v>
      </c>
      <c r="AF177" s="406">
        <v>13</v>
      </c>
      <c r="AG177" s="406">
        <v>13</v>
      </c>
      <c r="AH177" s="406">
        <v>13</v>
      </c>
      <c r="AI177" s="406">
        <v>13</v>
      </c>
      <c r="AJ177" s="406">
        <v>13</v>
      </c>
      <c r="AK177" s="406">
        <v>455000</v>
      </c>
      <c r="AL177" s="406">
        <v>455000</v>
      </c>
      <c r="AM177" s="406">
        <v>455000</v>
      </c>
      <c r="AN177" s="406">
        <v>455000</v>
      </c>
      <c r="AO177" s="406">
        <v>455000</v>
      </c>
      <c r="AP177" s="406">
        <v>455000</v>
      </c>
      <c r="AQ177" s="406">
        <v>455000</v>
      </c>
      <c r="AR177" s="406">
        <v>455000</v>
      </c>
      <c r="AS177" s="406">
        <v>455000</v>
      </c>
      <c r="AT177" s="406">
        <v>455000</v>
      </c>
      <c r="AU177" s="406">
        <v>455000</v>
      </c>
      <c r="AV177" s="406">
        <v>455000</v>
      </c>
      <c r="AW177" s="406">
        <v>1</v>
      </c>
    </row>
    <row r="178" spans="1:49" ht="21.75" customHeight="1">
      <c r="B178" s="399">
        <v>174</v>
      </c>
      <c r="C178" s="416" t="s">
        <v>2129</v>
      </c>
      <c r="D178" s="399">
        <v>174</v>
      </c>
      <c r="E178" s="389">
        <v>1220036</v>
      </c>
      <c r="F178" s="389">
        <v>1220036</v>
      </c>
      <c r="G178" s="389" t="s">
        <v>2130</v>
      </c>
      <c r="H178" s="389" t="s">
        <v>2130</v>
      </c>
      <c r="I178" s="401" t="str">
        <f t="shared" si="13"/>
        <v>OK</v>
      </c>
      <c r="J178" s="401" t="str">
        <f t="shared" si="14"/>
        <v>OK</v>
      </c>
      <c r="K178" s="397" t="s">
        <v>1677</v>
      </c>
      <c r="L178" s="410">
        <v>1061254</v>
      </c>
      <c r="M178" s="416" t="s">
        <v>2131</v>
      </c>
      <c r="N178" s="404" t="s">
        <v>1461</v>
      </c>
      <c r="O178" s="405" t="s">
        <v>1281</v>
      </c>
      <c r="P178" s="405" t="s">
        <v>1846</v>
      </c>
      <c r="Q178" s="392" t="s">
        <v>1120</v>
      </c>
      <c r="R178" s="404" t="s">
        <v>1461</v>
      </c>
      <c r="S178" s="405" t="s">
        <v>1281</v>
      </c>
      <c r="T178" s="405" t="s">
        <v>1846</v>
      </c>
      <c r="U178" s="406">
        <v>1680000</v>
      </c>
      <c r="V178" s="407">
        <v>45838</v>
      </c>
      <c r="W178" s="406">
        <v>11</v>
      </c>
      <c r="X178" s="406">
        <v>81</v>
      </c>
      <c r="Y178" s="406">
        <v>6</v>
      </c>
      <c r="Z178" s="406">
        <v>7</v>
      </c>
      <c r="AA178" s="406">
        <v>8</v>
      </c>
      <c r="AB178" s="406">
        <v>8</v>
      </c>
      <c r="AC178" s="406">
        <v>8</v>
      </c>
      <c r="AD178" s="406">
        <v>8</v>
      </c>
      <c r="AE178" s="406">
        <v>8</v>
      </c>
      <c r="AF178" s="406">
        <v>8</v>
      </c>
      <c r="AG178" s="406">
        <v>8</v>
      </c>
      <c r="AH178" s="406">
        <v>8</v>
      </c>
      <c r="AI178" s="406">
        <v>8</v>
      </c>
      <c r="AJ178" s="406">
        <v>8</v>
      </c>
      <c r="AK178" s="406">
        <v>207000</v>
      </c>
      <c r="AL178" s="406">
        <v>241500</v>
      </c>
      <c r="AM178" s="406">
        <v>276000</v>
      </c>
      <c r="AN178" s="406">
        <v>276000</v>
      </c>
      <c r="AO178" s="406">
        <v>276000</v>
      </c>
      <c r="AP178" s="406">
        <v>276000</v>
      </c>
      <c r="AQ178" s="406">
        <v>276000</v>
      </c>
      <c r="AR178" s="406">
        <v>276000</v>
      </c>
      <c r="AS178" s="406">
        <v>276000</v>
      </c>
      <c r="AT178" s="406">
        <v>276000</v>
      </c>
      <c r="AU178" s="406">
        <v>276000</v>
      </c>
      <c r="AV178" s="406">
        <v>276000</v>
      </c>
      <c r="AW178" s="406">
        <v>1</v>
      </c>
    </row>
    <row r="179" spans="1:49" ht="21.75" customHeight="1">
      <c r="B179" s="399">
        <v>175</v>
      </c>
      <c r="C179" s="416" t="s">
        <v>2132</v>
      </c>
      <c r="D179" s="399">
        <v>175</v>
      </c>
      <c r="E179" s="389">
        <v>1220037</v>
      </c>
      <c r="F179" s="389">
        <v>1220037</v>
      </c>
      <c r="G179" s="389" t="s">
        <v>2133</v>
      </c>
      <c r="H179" s="389" t="s">
        <v>2133</v>
      </c>
      <c r="I179" s="401" t="str">
        <f t="shared" si="13"/>
        <v>OK</v>
      </c>
      <c r="J179" s="401" t="str">
        <f t="shared" si="14"/>
        <v>OK</v>
      </c>
      <c r="K179" s="397" t="s">
        <v>1677</v>
      </c>
      <c r="L179" s="410">
        <v>1061254</v>
      </c>
      <c r="M179" s="416" t="s">
        <v>2131</v>
      </c>
      <c r="N179" s="404" t="s">
        <v>1461</v>
      </c>
      <c r="O179" s="405" t="s">
        <v>1281</v>
      </c>
      <c r="P179" s="405" t="s">
        <v>1846</v>
      </c>
      <c r="Q179" s="392" t="s">
        <v>1120</v>
      </c>
      <c r="R179" s="404" t="s">
        <v>1461</v>
      </c>
      <c r="S179" s="405" t="s">
        <v>1281</v>
      </c>
      <c r="T179" s="405" t="s">
        <v>1846</v>
      </c>
      <c r="U179" s="406">
        <v>1440000</v>
      </c>
      <c r="V179" s="407">
        <v>45838</v>
      </c>
      <c r="W179" s="406">
        <v>11</v>
      </c>
      <c r="X179" s="406">
        <v>82</v>
      </c>
      <c r="Y179" s="406">
        <v>6</v>
      </c>
      <c r="Z179" s="406">
        <v>6</v>
      </c>
      <c r="AA179" s="406">
        <v>6</v>
      </c>
      <c r="AB179" s="406">
        <v>6</v>
      </c>
      <c r="AC179" s="406">
        <v>6</v>
      </c>
      <c r="AD179" s="406">
        <v>6</v>
      </c>
      <c r="AE179" s="406">
        <v>6</v>
      </c>
      <c r="AF179" s="406">
        <v>6</v>
      </c>
      <c r="AG179" s="406">
        <v>6</v>
      </c>
      <c r="AH179" s="406">
        <v>6</v>
      </c>
      <c r="AI179" s="406">
        <v>6</v>
      </c>
      <c r="AJ179" s="406">
        <v>6</v>
      </c>
      <c r="AK179" s="406">
        <v>207000</v>
      </c>
      <c r="AL179" s="406">
        <v>207000</v>
      </c>
      <c r="AM179" s="406">
        <v>207000</v>
      </c>
      <c r="AN179" s="406">
        <v>207000</v>
      </c>
      <c r="AO179" s="406">
        <v>207000</v>
      </c>
      <c r="AP179" s="406">
        <v>207000</v>
      </c>
      <c r="AQ179" s="406">
        <v>207000</v>
      </c>
      <c r="AR179" s="406">
        <v>207000</v>
      </c>
      <c r="AS179" s="406">
        <v>207000</v>
      </c>
      <c r="AT179" s="406">
        <v>207000</v>
      </c>
      <c r="AU179" s="406">
        <v>207000</v>
      </c>
      <c r="AV179" s="406">
        <v>207000</v>
      </c>
      <c r="AW179" s="406">
        <v>1</v>
      </c>
    </row>
    <row r="180" spans="1:49" ht="21.75" customHeight="1">
      <c r="B180" s="399">
        <v>176</v>
      </c>
      <c r="C180" s="416" t="s">
        <v>2134</v>
      </c>
      <c r="D180" s="399">
        <v>176</v>
      </c>
      <c r="E180" s="389">
        <v>1220038</v>
      </c>
      <c r="F180" s="389">
        <v>1220038</v>
      </c>
      <c r="G180" s="389" t="s">
        <v>2135</v>
      </c>
      <c r="H180" s="389" t="s">
        <v>2135</v>
      </c>
      <c r="I180" s="401" t="str">
        <f t="shared" si="13"/>
        <v>OK</v>
      </c>
      <c r="J180" s="401" t="str">
        <f t="shared" si="14"/>
        <v>OK</v>
      </c>
      <c r="K180" s="397" t="s">
        <v>1677</v>
      </c>
      <c r="L180" s="410">
        <v>1071410</v>
      </c>
      <c r="M180" s="416" t="s">
        <v>2136</v>
      </c>
      <c r="N180" s="404" t="s">
        <v>1459</v>
      </c>
      <c r="O180" s="405" t="s">
        <v>1281</v>
      </c>
      <c r="P180" s="405" t="s">
        <v>1460</v>
      </c>
      <c r="Q180" s="392" t="s">
        <v>1120</v>
      </c>
      <c r="R180" s="404" t="s">
        <v>1459</v>
      </c>
      <c r="S180" s="405" t="s">
        <v>1281</v>
      </c>
      <c r="T180" s="405" t="s">
        <v>1460</v>
      </c>
      <c r="U180" s="406">
        <v>4000000</v>
      </c>
      <c r="V180" s="407">
        <v>45838</v>
      </c>
      <c r="W180" s="406">
        <v>11</v>
      </c>
      <c r="X180" s="406">
        <v>83</v>
      </c>
      <c r="Y180" s="406">
        <v>10</v>
      </c>
      <c r="Z180" s="406">
        <v>10</v>
      </c>
      <c r="AA180" s="406">
        <v>9</v>
      </c>
      <c r="AB180" s="406">
        <v>9</v>
      </c>
      <c r="AC180" s="406">
        <v>9</v>
      </c>
      <c r="AD180" s="406">
        <v>9</v>
      </c>
      <c r="AE180" s="406">
        <v>8</v>
      </c>
      <c r="AF180" s="406">
        <v>7</v>
      </c>
      <c r="AG180" s="406">
        <v>7</v>
      </c>
      <c r="AH180" s="406">
        <v>7</v>
      </c>
      <c r="AI180" s="406">
        <v>7</v>
      </c>
      <c r="AJ180" s="406">
        <v>7</v>
      </c>
      <c r="AK180" s="406">
        <v>340000</v>
      </c>
      <c r="AL180" s="406">
        <v>340000</v>
      </c>
      <c r="AM180" s="406">
        <v>306000</v>
      </c>
      <c r="AN180" s="406">
        <v>306000</v>
      </c>
      <c r="AO180" s="406">
        <v>306000</v>
      </c>
      <c r="AP180" s="406">
        <v>306000</v>
      </c>
      <c r="AQ180" s="406">
        <v>272000</v>
      </c>
      <c r="AR180" s="406">
        <v>238000</v>
      </c>
      <c r="AS180" s="406">
        <v>238000</v>
      </c>
      <c r="AT180" s="406">
        <v>238000</v>
      </c>
      <c r="AU180" s="406">
        <v>238000</v>
      </c>
      <c r="AV180" s="406">
        <v>238000</v>
      </c>
      <c r="AW180" s="406">
        <v>1</v>
      </c>
    </row>
    <row r="181" spans="1:49" ht="21.75" customHeight="1">
      <c r="B181" s="399">
        <v>177</v>
      </c>
      <c r="C181" s="416" t="s">
        <v>1965</v>
      </c>
      <c r="D181" s="399">
        <v>177</v>
      </c>
      <c r="E181" s="389">
        <v>1220039</v>
      </c>
      <c r="F181" s="389">
        <v>1220039</v>
      </c>
      <c r="G181" s="389" t="s">
        <v>2137</v>
      </c>
      <c r="H181" s="389" t="s">
        <v>2137</v>
      </c>
      <c r="I181" s="401" t="str">
        <f t="shared" si="13"/>
        <v>OK</v>
      </c>
      <c r="J181" s="401" t="str">
        <f t="shared" si="14"/>
        <v>OK</v>
      </c>
      <c r="K181" s="397" t="s">
        <v>1677</v>
      </c>
      <c r="L181" s="410">
        <v>1071805</v>
      </c>
      <c r="M181" s="416" t="s">
        <v>2138</v>
      </c>
      <c r="N181" s="404" t="s">
        <v>1469</v>
      </c>
      <c r="O181" s="405" t="s">
        <v>1281</v>
      </c>
      <c r="P181" s="405" t="s">
        <v>1470</v>
      </c>
      <c r="Q181" s="392" t="s">
        <v>1120</v>
      </c>
      <c r="R181" s="404" t="s">
        <v>1469</v>
      </c>
      <c r="S181" s="405" t="s">
        <v>1281</v>
      </c>
      <c r="T181" s="405" t="s">
        <v>1470</v>
      </c>
      <c r="U181" s="406">
        <v>6600000</v>
      </c>
      <c r="V181" s="407">
        <v>45838</v>
      </c>
      <c r="W181" s="406">
        <v>11</v>
      </c>
      <c r="X181" s="406">
        <v>84</v>
      </c>
      <c r="Y181" s="406">
        <v>15</v>
      </c>
      <c r="Z181" s="406">
        <v>15</v>
      </c>
      <c r="AA181" s="406">
        <v>15</v>
      </c>
      <c r="AB181" s="406">
        <v>13</v>
      </c>
      <c r="AC181" s="406">
        <v>13</v>
      </c>
      <c r="AD181" s="406">
        <v>14</v>
      </c>
      <c r="AE181" s="406">
        <v>14</v>
      </c>
      <c r="AF181" s="406">
        <v>14</v>
      </c>
      <c r="AG181" s="406">
        <v>14</v>
      </c>
      <c r="AH181" s="406">
        <v>14</v>
      </c>
      <c r="AI181" s="406">
        <v>14</v>
      </c>
      <c r="AJ181" s="406">
        <v>14</v>
      </c>
      <c r="AK181" s="406">
        <v>600000</v>
      </c>
      <c r="AL181" s="406">
        <v>600000</v>
      </c>
      <c r="AM181" s="406">
        <v>600000</v>
      </c>
      <c r="AN181" s="406">
        <v>520000</v>
      </c>
      <c r="AO181" s="406">
        <v>520000</v>
      </c>
      <c r="AP181" s="406">
        <v>560000</v>
      </c>
      <c r="AQ181" s="406">
        <v>560000</v>
      </c>
      <c r="AR181" s="406">
        <v>560000</v>
      </c>
      <c r="AS181" s="406">
        <v>560000</v>
      </c>
      <c r="AT181" s="406">
        <v>560000</v>
      </c>
      <c r="AU181" s="406">
        <v>560000</v>
      </c>
      <c r="AV181" s="406">
        <v>560000</v>
      </c>
      <c r="AW181" s="406">
        <v>1</v>
      </c>
    </row>
    <row r="182" spans="1:49" ht="21.75" customHeight="1">
      <c r="B182" s="399">
        <v>178</v>
      </c>
      <c r="C182" s="416" t="s">
        <v>1966</v>
      </c>
      <c r="D182" s="399">
        <v>178</v>
      </c>
      <c r="E182" s="389">
        <v>1220040</v>
      </c>
      <c r="F182" s="389">
        <v>1220040</v>
      </c>
      <c r="G182" s="389" t="s">
        <v>2139</v>
      </c>
      <c r="H182" s="389" t="s">
        <v>2139</v>
      </c>
      <c r="I182" s="401" t="str">
        <f t="shared" si="13"/>
        <v>OK</v>
      </c>
      <c r="J182" s="401" t="str">
        <f t="shared" si="14"/>
        <v>OK</v>
      </c>
      <c r="K182" s="397" t="s">
        <v>1677</v>
      </c>
      <c r="L182" s="410">
        <v>1053771</v>
      </c>
      <c r="M182" s="416" t="s">
        <v>2065</v>
      </c>
      <c r="N182" s="404" t="s">
        <v>2066</v>
      </c>
      <c r="O182" s="405" t="s">
        <v>2140</v>
      </c>
      <c r="P182" s="405" t="s">
        <v>1355</v>
      </c>
      <c r="Q182" s="392" t="s">
        <v>1120</v>
      </c>
      <c r="R182" s="404" t="s">
        <v>2066</v>
      </c>
      <c r="S182" s="405" t="s">
        <v>1281</v>
      </c>
      <c r="T182" s="405" t="s">
        <v>1355</v>
      </c>
      <c r="U182" s="406">
        <v>2400000</v>
      </c>
      <c r="V182" s="407">
        <v>45838</v>
      </c>
      <c r="W182" s="406">
        <v>11</v>
      </c>
      <c r="X182" s="406">
        <v>85</v>
      </c>
      <c r="Y182" s="406">
        <v>10</v>
      </c>
      <c r="Z182" s="406">
        <v>8</v>
      </c>
      <c r="AA182" s="406">
        <v>8</v>
      </c>
      <c r="AB182" s="406">
        <v>8</v>
      </c>
      <c r="AC182" s="406">
        <v>9</v>
      </c>
      <c r="AD182" s="406">
        <v>9</v>
      </c>
      <c r="AE182" s="406">
        <v>9</v>
      </c>
      <c r="AF182" s="406">
        <v>9</v>
      </c>
      <c r="AG182" s="406">
        <v>9</v>
      </c>
      <c r="AH182" s="406">
        <v>9</v>
      </c>
      <c r="AI182" s="406">
        <v>9</v>
      </c>
      <c r="AJ182" s="406">
        <v>9</v>
      </c>
      <c r="AK182" s="406">
        <v>400000</v>
      </c>
      <c r="AL182" s="406">
        <v>320000</v>
      </c>
      <c r="AM182" s="406">
        <v>320000</v>
      </c>
      <c r="AN182" s="406">
        <v>320000</v>
      </c>
      <c r="AO182" s="406">
        <v>360000</v>
      </c>
      <c r="AP182" s="406">
        <v>360000</v>
      </c>
      <c r="AQ182" s="406">
        <v>360000</v>
      </c>
      <c r="AR182" s="406">
        <v>360000</v>
      </c>
      <c r="AS182" s="406">
        <v>360000</v>
      </c>
      <c r="AT182" s="406">
        <v>360000</v>
      </c>
      <c r="AU182" s="406">
        <v>360000</v>
      </c>
      <c r="AV182" s="406">
        <v>360000</v>
      </c>
      <c r="AW182" s="406">
        <v>1</v>
      </c>
    </row>
    <row r="183" spans="1:49" ht="21.75" customHeight="1">
      <c r="B183" s="399">
        <v>179</v>
      </c>
      <c r="C183" s="416" t="s">
        <v>2141</v>
      </c>
      <c r="D183" s="399">
        <v>179</v>
      </c>
      <c r="E183" s="389">
        <v>1220041</v>
      </c>
      <c r="F183" s="389">
        <v>1220041</v>
      </c>
      <c r="G183" s="389" t="s">
        <v>2142</v>
      </c>
      <c r="H183" s="389" t="s">
        <v>2142</v>
      </c>
      <c r="I183" s="401" t="str">
        <f t="shared" si="13"/>
        <v>OK</v>
      </c>
      <c r="J183" s="401" t="str">
        <f t="shared" si="14"/>
        <v>OK</v>
      </c>
      <c r="K183" s="397" t="s">
        <v>1677</v>
      </c>
      <c r="L183" s="410">
        <v>1061254</v>
      </c>
      <c r="M183" s="416" t="s">
        <v>2131</v>
      </c>
      <c r="N183" s="404" t="s">
        <v>1461</v>
      </c>
      <c r="O183" s="405" t="s">
        <v>1281</v>
      </c>
      <c r="P183" s="405" t="s">
        <v>1846</v>
      </c>
      <c r="Q183" s="392" t="s">
        <v>1120</v>
      </c>
      <c r="R183" s="404" t="s">
        <v>1461</v>
      </c>
      <c r="S183" s="405" t="s">
        <v>1281</v>
      </c>
      <c r="T183" s="405" t="s">
        <v>1846</v>
      </c>
      <c r="U183" s="406">
        <v>1440000</v>
      </c>
      <c r="V183" s="407">
        <v>45838</v>
      </c>
      <c r="W183" s="406">
        <v>11</v>
      </c>
      <c r="X183" s="406">
        <v>86</v>
      </c>
      <c r="Y183" s="406">
        <v>6</v>
      </c>
      <c r="Z183" s="406">
        <v>6</v>
      </c>
      <c r="AA183" s="406">
        <v>6</v>
      </c>
      <c r="AB183" s="406">
        <v>6</v>
      </c>
      <c r="AC183" s="406">
        <v>6</v>
      </c>
      <c r="AD183" s="406">
        <v>6</v>
      </c>
      <c r="AE183" s="406">
        <v>6</v>
      </c>
      <c r="AF183" s="406">
        <v>6</v>
      </c>
      <c r="AG183" s="406">
        <v>6</v>
      </c>
      <c r="AH183" s="406">
        <v>6</v>
      </c>
      <c r="AI183" s="406">
        <v>6</v>
      </c>
      <c r="AJ183" s="406">
        <v>6</v>
      </c>
      <c r="AK183" s="406">
        <v>207000</v>
      </c>
      <c r="AL183" s="406">
        <v>207000</v>
      </c>
      <c r="AM183" s="406">
        <v>207000</v>
      </c>
      <c r="AN183" s="406">
        <v>207000</v>
      </c>
      <c r="AO183" s="406">
        <v>207000</v>
      </c>
      <c r="AP183" s="406">
        <v>207000</v>
      </c>
      <c r="AQ183" s="406">
        <v>207000</v>
      </c>
      <c r="AR183" s="406">
        <v>207000</v>
      </c>
      <c r="AS183" s="406">
        <v>207000</v>
      </c>
      <c r="AT183" s="406">
        <v>207000</v>
      </c>
      <c r="AU183" s="406">
        <v>207000</v>
      </c>
      <c r="AV183" s="406">
        <v>207000</v>
      </c>
      <c r="AW183" s="406">
        <v>1</v>
      </c>
    </row>
    <row r="184" spans="1:49" ht="21.75" customHeight="1">
      <c r="B184" s="399">
        <v>180</v>
      </c>
      <c r="C184" s="416" t="s">
        <v>2143</v>
      </c>
      <c r="D184" s="399">
        <v>180</v>
      </c>
      <c r="E184" s="389">
        <v>1220042</v>
      </c>
      <c r="F184" s="389">
        <v>1220042</v>
      </c>
      <c r="G184" s="389" t="s">
        <v>2144</v>
      </c>
      <c r="H184" s="389" t="s">
        <v>2144</v>
      </c>
      <c r="I184" s="401" t="str">
        <f t="shared" si="13"/>
        <v>OK</v>
      </c>
      <c r="J184" s="401" t="str">
        <f t="shared" si="14"/>
        <v>OK</v>
      </c>
      <c r="K184" s="397" t="s">
        <v>1677</v>
      </c>
      <c r="L184" s="410">
        <v>1080139</v>
      </c>
      <c r="M184" s="416" t="s">
        <v>2145</v>
      </c>
      <c r="N184" s="404" t="s">
        <v>2146</v>
      </c>
      <c r="O184" s="405" t="s">
        <v>1981</v>
      </c>
      <c r="P184" s="405" t="s">
        <v>1733</v>
      </c>
      <c r="Q184" s="392" t="s">
        <v>1120</v>
      </c>
      <c r="R184" s="404" t="s">
        <v>2147</v>
      </c>
      <c r="S184" s="405" t="s">
        <v>1199</v>
      </c>
      <c r="T184" s="405" t="s">
        <v>1733</v>
      </c>
      <c r="U184" s="406">
        <v>4400000</v>
      </c>
      <c r="V184" s="407">
        <v>45838</v>
      </c>
      <c r="W184" s="406">
        <v>11</v>
      </c>
      <c r="X184" s="406">
        <v>87</v>
      </c>
      <c r="Y184" s="406">
        <v>9</v>
      </c>
      <c r="Z184" s="406">
        <v>10</v>
      </c>
      <c r="AA184" s="406">
        <v>11</v>
      </c>
      <c r="AB184" s="406">
        <v>12</v>
      </c>
      <c r="AC184" s="406">
        <v>12</v>
      </c>
      <c r="AD184" s="406">
        <v>12</v>
      </c>
      <c r="AE184" s="406">
        <v>12</v>
      </c>
      <c r="AF184" s="406">
        <v>12</v>
      </c>
      <c r="AG184" s="406">
        <v>12</v>
      </c>
      <c r="AH184" s="406">
        <v>13</v>
      </c>
      <c r="AI184" s="406">
        <v>13</v>
      </c>
      <c r="AJ184" s="406">
        <v>13</v>
      </c>
      <c r="AK184" s="406">
        <v>315000</v>
      </c>
      <c r="AL184" s="406">
        <v>350000</v>
      </c>
      <c r="AM184" s="406">
        <v>385000</v>
      </c>
      <c r="AN184" s="406">
        <v>420000</v>
      </c>
      <c r="AO184" s="406">
        <v>420000</v>
      </c>
      <c r="AP184" s="406">
        <v>420000</v>
      </c>
      <c r="AQ184" s="406">
        <v>420000</v>
      </c>
      <c r="AR184" s="406">
        <v>420000</v>
      </c>
      <c r="AS184" s="406">
        <v>420000</v>
      </c>
      <c r="AT184" s="406">
        <v>455000</v>
      </c>
      <c r="AU184" s="406">
        <v>455000</v>
      </c>
      <c r="AV184" s="406">
        <v>455000</v>
      </c>
      <c r="AW184" s="406">
        <v>1</v>
      </c>
    </row>
    <row r="185" spans="1:49" ht="21.75" customHeight="1">
      <c r="B185" s="399">
        <v>181</v>
      </c>
      <c r="C185" s="416" t="s">
        <v>2148</v>
      </c>
      <c r="D185" s="399">
        <v>181</v>
      </c>
      <c r="E185" s="389">
        <v>1220043</v>
      </c>
      <c r="F185" s="389">
        <v>1220043</v>
      </c>
      <c r="G185" s="389" t="s">
        <v>2149</v>
      </c>
      <c r="H185" s="389" t="s">
        <v>2149</v>
      </c>
      <c r="I185" s="401" t="str">
        <f t="shared" si="13"/>
        <v>OK</v>
      </c>
      <c r="J185" s="401" t="str">
        <f t="shared" si="14"/>
        <v>OK</v>
      </c>
      <c r="K185" s="397" t="s">
        <v>1677</v>
      </c>
      <c r="L185" s="410">
        <v>1050139</v>
      </c>
      <c r="M185" s="416" t="s">
        <v>1292</v>
      </c>
      <c r="N185" s="404" t="s">
        <v>2150</v>
      </c>
      <c r="O185" s="405" t="s">
        <v>1199</v>
      </c>
      <c r="P185" s="405" t="s">
        <v>1294</v>
      </c>
      <c r="Q185" s="392" t="s">
        <v>1120</v>
      </c>
      <c r="R185" s="404" t="s">
        <v>2150</v>
      </c>
      <c r="S185" s="405" t="s">
        <v>1199</v>
      </c>
      <c r="T185" s="405" t="s">
        <v>1294</v>
      </c>
      <c r="U185" s="406">
        <v>10120000</v>
      </c>
      <c r="V185" s="407">
        <v>45838</v>
      </c>
      <c r="W185" s="406">
        <v>11</v>
      </c>
      <c r="X185" s="406">
        <v>88</v>
      </c>
      <c r="Y185" s="406">
        <v>23</v>
      </c>
      <c r="Z185" s="406">
        <v>23</v>
      </c>
      <c r="AA185" s="406">
        <v>23</v>
      </c>
      <c r="AB185" s="406">
        <v>23</v>
      </c>
      <c r="AC185" s="406">
        <v>22</v>
      </c>
      <c r="AD185" s="406">
        <v>23</v>
      </c>
      <c r="AE185" s="406">
        <v>23</v>
      </c>
      <c r="AF185" s="406">
        <v>23</v>
      </c>
      <c r="AG185" s="406">
        <v>23</v>
      </c>
      <c r="AH185" s="406">
        <v>23</v>
      </c>
      <c r="AI185" s="406">
        <v>23</v>
      </c>
      <c r="AJ185" s="406">
        <v>23</v>
      </c>
      <c r="AK185" s="406">
        <v>782000</v>
      </c>
      <c r="AL185" s="406">
        <v>782000</v>
      </c>
      <c r="AM185" s="406">
        <v>782000</v>
      </c>
      <c r="AN185" s="406">
        <v>782000</v>
      </c>
      <c r="AO185" s="406">
        <v>748000</v>
      </c>
      <c r="AP185" s="406">
        <v>782000</v>
      </c>
      <c r="AQ185" s="406">
        <v>782000</v>
      </c>
      <c r="AR185" s="406">
        <v>782000</v>
      </c>
      <c r="AS185" s="406">
        <v>782000</v>
      </c>
      <c r="AT185" s="406">
        <v>782000</v>
      </c>
      <c r="AU185" s="406">
        <v>782000</v>
      </c>
      <c r="AV185" s="406">
        <v>782000</v>
      </c>
      <c r="AW185" s="406">
        <v>1</v>
      </c>
    </row>
    <row r="186" spans="1:49" ht="21.75" customHeight="1">
      <c r="B186" s="399">
        <v>182</v>
      </c>
      <c r="C186" s="416" t="s">
        <v>2151</v>
      </c>
      <c r="D186" s="399">
        <v>182</v>
      </c>
      <c r="E186" s="389">
        <v>1220044</v>
      </c>
      <c r="F186" s="389">
        <v>1220044</v>
      </c>
      <c r="G186" s="389" t="s">
        <v>2152</v>
      </c>
      <c r="H186" s="389" t="s">
        <v>2152</v>
      </c>
      <c r="I186" s="401" t="str">
        <f t="shared" si="13"/>
        <v>OK</v>
      </c>
      <c r="J186" s="401" t="str">
        <f t="shared" si="14"/>
        <v>OK</v>
      </c>
      <c r="K186" s="397" t="s">
        <v>1677</v>
      </c>
      <c r="L186" s="410">
        <v>1007834</v>
      </c>
      <c r="M186" s="416" t="s">
        <v>2153</v>
      </c>
      <c r="N186" s="404" t="s">
        <v>2154</v>
      </c>
      <c r="O186" s="405" t="s">
        <v>1199</v>
      </c>
      <c r="P186" s="405" t="s">
        <v>1492</v>
      </c>
      <c r="Q186" s="392" t="s">
        <v>1120</v>
      </c>
      <c r="R186" s="404" t="s">
        <v>2154</v>
      </c>
      <c r="S186" s="405" t="s">
        <v>1199</v>
      </c>
      <c r="T186" s="405" t="s">
        <v>1492</v>
      </c>
      <c r="U186" s="406">
        <v>0</v>
      </c>
      <c r="V186" s="407"/>
      <c r="W186" s="406">
        <v>11</v>
      </c>
      <c r="X186" s="406">
        <v>89</v>
      </c>
      <c r="Y186" s="406">
        <v>20</v>
      </c>
      <c r="Z186" s="406">
        <v>20</v>
      </c>
      <c r="AA186" s="406">
        <v>19</v>
      </c>
      <c r="AB186" s="406">
        <v>19</v>
      </c>
      <c r="AC186" s="406">
        <v>19</v>
      </c>
      <c r="AD186" s="406">
        <v>19</v>
      </c>
      <c r="AE186" s="406">
        <v>19</v>
      </c>
      <c r="AF186" s="406">
        <v>19</v>
      </c>
      <c r="AG186" s="406">
        <v>19</v>
      </c>
      <c r="AH186" s="406">
        <v>19</v>
      </c>
      <c r="AI186" s="406">
        <v>19</v>
      </c>
      <c r="AJ186" s="406">
        <v>19</v>
      </c>
      <c r="AK186" s="406">
        <v>700000</v>
      </c>
      <c r="AL186" s="406">
        <v>700000</v>
      </c>
      <c r="AM186" s="406">
        <v>665000</v>
      </c>
      <c r="AN186" s="406">
        <v>665000</v>
      </c>
      <c r="AO186" s="406">
        <v>665000</v>
      </c>
      <c r="AP186" s="406">
        <v>665000</v>
      </c>
      <c r="AQ186" s="406">
        <v>665000</v>
      </c>
      <c r="AR186" s="406">
        <v>665000</v>
      </c>
      <c r="AS186" s="406">
        <v>665000</v>
      </c>
      <c r="AT186" s="406">
        <v>665000</v>
      </c>
      <c r="AU186" s="406">
        <v>665000</v>
      </c>
      <c r="AV186" s="406">
        <v>665000</v>
      </c>
      <c r="AW186" s="406">
        <v>1</v>
      </c>
    </row>
    <row r="187" spans="1:49" ht="21.75" customHeight="1">
      <c r="B187" s="399">
        <v>183</v>
      </c>
      <c r="C187" s="416" t="s">
        <v>2155</v>
      </c>
      <c r="D187" s="399">
        <v>183</v>
      </c>
      <c r="E187" s="389">
        <v>1220045</v>
      </c>
      <c r="F187" s="389">
        <v>1220045</v>
      </c>
      <c r="G187" s="389" t="s">
        <v>2156</v>
      </c>
      <c r="H187" s="389" t="s">
        <v>2156</v>
      </c>
      <c r="I187" s="401" t="str">
        <f t="shared" si="13"/>
        <v>OK</v>
      </c>
      <c r="J187" s="401" t="str">
        <f t="shared" si="14"/>
        <v>OK</v>
      </c>
      <c r="K187" s="397" t="s">
        <v>1677</v>
      </c>
      <c r="L187" s="410">
        <v>1041410</v>
      </c>
      <c r="M187" s="416" t="s">
        <v>1271</v>
      </c>
      <c r="N187" s="404" t="s">
        <v>2157</v>
      </c>
      <c r="O187" s="405" t="s">
        <v>1199</v>
      </c>
      <c r="P187" s="405" t="s">
        <v>1273</v>
      </c>
      <c r="Q187" s="392" t="s">
        <v>1120</v>
      </c>
      <c r="R187" s="404" t="s">
        <v>2157</v>
      </c>
      <c r="S187" s="405" t="s">
        <v>1199</v>
      </c>
      <c r="T187" s="405" t="s">
        <v>1273</v>
      </c>
      <c r="U187" s="406">
        <v>9200000</v>
      </c>
      <c r="V187" s="407">
        <v>45838</v>
      </c>
      <c r="W187" s="406">
        <v>11</v>
      </c>
      <c r="X187" s="406">
        <v>90</v>
      </c>
      <c r="Y187" s="406">
        <v>24</v>
      </c>
      <c r="Z187" s="406">
        <v>25</v>
      </c>
      <c r="AA187" s="406">
        <v>26</v>
      </c>
      <c r="AB187" s="406">
        <v>27</v>
      </c>
      <c r="AC187" s="406">
        <v>24</v>
      </c>
      <c r="AD187" s="406">
        <v>27</v>
      </c>
      <c r="AE187" s="406">
        <v>28</v>
      </c>
      <c r="AF187" s="406">
        <v>29</v>
      </c>
      <c r="AG187" s="406">
        <v>29</v>
      </c>
      <c r="AH187" s="406">
        <v>29</v>
      </c>
      <c r="AI187" s="406">
        <v>29</v>
      </c>
      <c r="AJ187" s="406">
        <v>29</v>
      </c>
      <c r="AK187" s="406">
        <v>825600</v>
      </c>
      <c r="AL187" s="406">
        <v>860000</v>
      </c>
      <c r="AM187" s="406">
        <v>894400</v>
      </c>
      <c r="AN187" s="406">
        <v>928800</v>
      </c>
      <c r="AO187" s="406">
        <v>825600</v>
      </c>
      <c r="AP187" s="406">
        <v>928800</v>
      </c>
      <c r="AQ187" s="406">
        <v>963200</v>
      </c>
      <c r="AR187" s="406">
        <v>997600</v>
      </c>
      <c r="AS187" s="406">
        <v>997600</v>
      </c>
      <c r="AT187" s="406">
        <v>997600</v>
      </c>
      <c r="AU187" s="406">
        <v>997600</v>
      </c>
      <c r="AV187" s="406">
        <v>997600</v>
      </c>
      <c r="AW187" s="406">
        <v>1</v>
      </c>
    </row>
    <row r="188" spans="1:49" ht="21.75" customHeight="1" thickBot="1">
      <c r="A188" s="417" t="s">
        <v>797</v>
      </c>
      <c r="B188" s="399">
        <v>1</v>
      </c>
      <c r="C188" s="400" t="s">
        <v>2158</v>
      </c>
      <c r="D188" s="401">
        <v>201</v>
      </c>
      <c r="E188" s="389" t="s">
        <v>798</v>
      </c>
      <c r="F188" s="389">
        <f t="shared" ref="F188:F230" si="15">VALUE(E188)</f>
        <v>3013</v>
      </c>
      <c r="G188" s="389" t="s">
        <v>799</v>
      </c>
      <c r="H188" s="389" t="s">
        <v>799</v>
      </c>
      <c r="I188" s="401" t="str">
        <f t="shared" ref="I188:I251" si="16">IF(COUNTIF($G$5:$G$335,G188)=1,"OK","重複あり！")</f>
        <v>OK</v>
      </c>
      <c r="J188" s="401" t="str">
        <f t="shared" si="14"/>
        <v>OK</v>
      </c>
      <c r="K188" s="397"/>
      <c r="L188" s="402">
        <v>1004363</v>
      </c>
      <c r="M188" s="403" t="s">
        <v>1852</v>
      </c>
      <c r="N188" s="418" t="s">
        <v>1488</v>
      </c>
      <c r="O188" s="405" t="s">
        <v>1199</v>
      </c>
      <c r="P188" s="405" t="s">
        <v>1328</v>
      </c>
      <c r="Q188" s="392" t="s">
        <v>1120</v>
      </c>
      <c r="R188" s="418" t="s">
        <v>1488</v>
      </c>
      <c r="S188" s="405" t="s">
        <v>1199</v>
      </c>
      <c r="T188" s="405" t="s">
        <v>1328</v>
      </c>
      <c r="U188" s="406">
        <v>7200000</v>
      </c>
      <c r="V188" s="407">
        <v>45838</v>
      </c>
      <c r="W188" s="406">
        <v>13</v>
      </c>
      <c r="X188" s="406"/>
      <c r="Y188" s="406">
        <v>29</v>
      </c>
      <c r="Z188" s="406">
        <v>29</v>
      </c>
      <c r="AA188" s="406">
        <v>30</v>
      </c>
      <c r="AB188" s="406">
        <v>30</v>
      </c>
      <c r="AC188" s="406">
        <v>30</v>
      </c>
      <c r="AD188" s="406">
        <v>29</v>
      </c>
      <c r="AE188" s="406">
        <v>30</v>
      </c>
      <c r="AF188" s="406">
        <v>31</v>
      </c>
      <c r="AG188" s="406">
        <v>31</v>
      </c>
      <c r="AH188" s="406">
        <v>31</v>
      </c>
      <c r="AI188" s="406">
        <v>31</v>
      </c>
      <c r="AJ188" s="406">
        <v>31</v>
      </c>
      <c r="AK188" s="406">
        <v>996150</v>
      </c>
      <c r="AL188" s="406">
        <v>996150</v>
      </c>
      <c r="AM188" s="406">
        <v>1030500</v>
      </c>
      <c r="AN188" s="406">
        <v>1030500</v>
      </c>
      <c r="AO188" s="406">
        <v>1030500</v>
      </c>
      <c r="AP188" s="406">
        <v>996150</v>
      </c>
      <c r="AQ188" s="406">
        <v>1030500</v>
      </c>
      <c r="AR188" s="406">
        <v>1064850</v>
      </c>
      <c r="AS188" s="406">
        <v>1064850</v>
      </c>
      <c r="AT188" s="406">
        <v>1064850</v>
      </c>
      <c r="AU188" s="406">
        <v>1064850</v>
      </c>
      <c r="AV188" s="406">
        <v>1064850</v>
      </c>
      <c r="AW188" s="406">
        <v>1</v>
      </c>
    </row>
    <row r="189" spans="1:49" ht="21.75" customHeight="1">
      <c r="B189" s="399">
        <v>2</v>
      </c>
      <c r="C189" s="400" t="s">
        <v>2159</v>
      </c>
      <c r="D189" s="401">
        <v>202</v>
      </c>
      <c r="E189" s="389" t="s">
        <v>800</v>
      </c>
      <c r="F189" s="389">
        <f t="shared" si="15"/>
        <v>3026</v>
      </c>
      <c r="G189" s="389" t="s">
        <v>801</v>
      </c>
      <c r="H189" s="389" t="s">
        <v>801</v>
      </c>
      <c r="I189" s="401" t="str">
        <f t="shared" si="16"/>
        <v>OK</v>
      </c>
      <c r="J189" s="401" t="str">
        <f t="shared" si="14"/>
        <v>OK</v>
      </c>
      <c r="K189" s="397"/>
      <c r="L189" s="408">
        <v>1030451</v>
      </c>
      <c r="M189" s="403" t="s">
        <v>1853</v>
      </c>
      <c r="N189" s="418" t="s">
        <v>1489</v>
      </c>
      <c r="O189" s="405" t="s">
        <v>1199</v>
      </c>
      <c r="P189" s="405" t="s">
        <v>1490</v>
      </c>
      <c r="Q189" s="392" t="s">
        <v>1120</v>
      </c>
      <c r="R189" s="418" t="s">
        <v>1489</v>
      </c>
      <c r="S189" s="405" t="s">
        <v>1199</v>
      </c>
      <c r="T189" s="405" t="s">
        <v>1490</v>
      </c>
      <c r="U189" s="406">
        <v>0</v>
      </c>
      <c r="V189" s="407"/>
      <c r="W189" s="406">
        <v>13</v>
      </c>
      <c r="X189" s="406">
        <v>2</v>
      </c>
      <c r="Y189" s="406">
        <v>18</v>
      </c>
      <c r="Z189" s="406">
        <v>17</v>
      </c>
      <c r="AA189" s="406">
        <v>17</v>
      </c>
      <c r="AB189" s="406">
        <v>17</v>
      </c>
      <c r="AC189" s="406">
        <v>17</v>
      </c>
      <c r="AD189" s="406">
        <v>17</v>
      </c>
      <c r="AE189" s="406">
        <v>17</v>
      </c>
      <c r="AF189" s="406">
        <v>17</v>
      </c>
      <c r="AG189" s="406">
        <v>17</v>
      </c>
      <c r="AH189" s="406">
        <v>17</v>
      </c>
      <c r="AI189" s="406">
        <v>17</v>
      </c>
      <c r="AJ189" s="406">
        <v>17</v>
      </c>
      <c r="AK189" s="406">
        <v>612000</v>
      </c>
      <c r="AL189" s="406">
        <v>578000</v>
      </c>
      <c r="AM189" s="406">
        <v>578000</v>
      </c>
      <c r="AN189" s="406">
        <v>578000</v>
      </c>
      <c r="AO189" s="406">
        <v>578000</v>
      </c>
      <c r="AP189" s="406">
        <v>578000</v>
      </c>
      <c r="AQ189" s="406">
        <v>578000</v>
      </c>
      <c r="AR189" s="406">
        <v>578000</v>
      </c>
      <c r="AS189" s="406">
        <v>578000</v>
      </c>
      <c r="AT189" s="406">
        <v>578000</v>
      </c>
      <c r="AU189" s="406">
        <v>578000</v>
      </c>
      <c r="AV189" s="406">
        <v>578000</v>
      </c>
      <c r="AW189" s="406">
        <v>1</v>
      </c>
    </row>
    <row r="190" spans="1:49" ht="21.75" customHeight="1">
      <c r="B190" s="399">
        <v>3</v>
      </c>
      <c r="C190" s="400" t="s">
        <v>2160</v>
      </c>
      <c r="D190" s="401">
        <v>203</v>
      </c>
      <c r="E190" s="389" t="s">
        <v>802</v>
      </c>
      <c r="F190" s="389">
        <f t="shared" si="15"/>
        <v>3057</v>
      </c>
      <c r="G190" s="389" t="s">
        <v>803</v>
      </c>
      <c r="H190" s="389" t="s">
        <v>803</v>
      </c>
      <c r="I190" s="401" t="str">
        <f t="shared" si="16"/>
        <v>OK</v>
      </c>
      <c r="J190" s="401" t="str">
        <f t="shared" si="14"/>
        <v>OK</v>
      </c>
      <c r="K190" s="397"/>
      <c r="L190" s="408">
        <v>1060169</v>
      </c>
      <c r="M190" s="403" t="s">
        <v>1854</v>
      </c>
      <c r="N190" s="418" t="s">
        <v>1491</v>
      </c>
      <c r="O190" s="405" t="s">
        <v>1199</v>
      </c>
      <c r="P190" s="405" t="s">
        <v>1492</v>
      </c>
      <c r="Q190" s="392" t="s">
        <v>1120</v>
      </c>
      <c r="R190" s="418" t="s">
        <v>1491</v>
      </c>
      <c r="S190" s="405" t="s">
        <v>1199</v>
      </c>
      <c r="T190" s="405" t="s">
        <v>1492</v>
      </c>
      <c r="U190" s="406">
        <v>0</v>
      </c>
      <c r="V190" s="407"/>
      <c r="W190" s="406">
        <v>13</v>
      </c>
      <c r="X190" s="406">
        <v>3</v>
      </c>
      <c r="Y190" s="406">
        <v>30</v>
      </c>
      <c r="Z190" s="406">
        <v>30</v>
      </c>
      <c r="AA190" s="406">
        <v>30</v>
      </c>
      <c r="AB190" s="406">
        <v>30</v>
      </c>
      <c r="AC190" s="406">
        <v>29</v>
      </c>
      <c r="AD190" s="406">
        <v>29</v>
      </c>
      <c r="AE190" s="406">
        <v>29</v>
      </c>
      <c r="AF190" s="406">
        <v>29</v>
      </c>
      <c r="AG190" s="406">
        <v>29</v>
      </c>
      <c r="AH190" s="406">
        <v>29</v>
      </c>
      <c r="AI190" s="406">
        <v>29</v>
      </c>
      <c r="AJ190" s="406">
        <v>29</v>
      </c>
      <c r="AK190" s="406">
        <v>1050000</v>
      </c>
      <c r="AL190" s="406">
        <v>1050000</v>
      </c>
      <c r="AM190" s="406">
        <v>1050000</v>
      </c>
      <c r="AN190" s="406">
        <v>1050000</v>
      </c>
      <c r="AO190" s="406">
        <v>1015000</v>
      </c>
      <c r="AP190" s="406">
        <v>1015000</v>
      </c>
      <c r="AQ190" s="406">
        <v>1015000</v>
      </c>
      <c r="AR190" s="406">
        <v>1015000</v>
      </c>
      <c r="AS190" s="406">
        <v>1015000</v>
      </c>
      <c r="AT190" s="406">
        <v>1015000</v>
      </c>
      <c r="AU190" s="406">
        <v>1015000</v>
      </c>
      <c r="AV190" s="406">
        <v>1015000</v>
      </c>
      <c r="AW190" s="406">
        <v>1</v>
      </c>
    </row>
    <row r="191" spans="1:49" ht="21.75" customHeight="1">
      <c r="B191" s="399">
        <v>4</v>
      </c>
      <c r="C191" s="400" t="s">
        <v>2161</v>
      </c>
      <c r="D191" s="401">
        <v>204</v>
      </c>
      <c r="E191" s="389" t="s">
        <v>804</v>
      </c>
      <c r="F191" s="389">
        <f t="shared" si="15"/>
        <v>3072</v>
      </c>
      <c r="G191" s="389" t="s">
        <v>805</v>
      </c>
      <c r="H191" s="389" t="s">
        <v>805</v>
      </c>
      <c r="I191" s="401" t="str">
        <f t="shared" si="16"/>
        <v>OK</v>
      </c>
      <c r="J191" s="401" t="str">
        <f t="shared" si="14"/>
        <v>OK</v>
      </c>
      <c r="K191" s="397"/>
      <c r="L191" s="408">
        <v>1056056</v>
      </c>
      <c r="M191" s="403" t="s">
        <v>1855</v>
      </c>
      <c r="N191" s="418" t="s">
        <v>2162</v>
      </c>
      <c r="O191" s="405" t="s">
        <v>1199</v>
      </c>
      <c r="P191" s="405" t="s">
        <v>2118</v>
      </c>
      <c r="Q191" s="392" t="s">
        <v>1120</v>
      </c>
      <c r="R191" s="418" t="s">
        <v>2163</v>
      </c>
      <c r="S191" s="405" t="s">
        <v>1199</v>
      </c>
      <c r="T191" s="405" t="s">
        <v>2118</v>
      </c>
      <c r="U191" s="406">
        <v>5440000</v>
      </c>
      <c r="V191" s="407">
        <v>45838</v>
      </c>
      <c r="W191" s="406">
        <v>13</v>
      </c>
      <c r="X191" s="406">
        <v>4</v>
      </c>
      <c r="Y191" s="406">
        <v>17</v>
      </c>
      <c r="Z191" s="406">
        <v>16</v>
      </c>
      <c r="AA191" s="406">
        <v>16</v>
      </c>
      <c r="AB191" s="406">
        <v>15</v>
      </c>
      <c r="AC191" s="406">
        <v>15</v>
      </c>
      <c r="AD191" s="406">
        <v>15</v>
      </c>
      <c r="AE191" s="406">
        <v>15</v>
      </c>
      <c r="AF191" s="406">
        <v>15</v>
      </c>
      <c r="AG191" s="406">
        <v>15</v>
      </c>
      <c r="AH191" s="406">
        <v>15</v>
      </c>
      <c r="AI191" s="406">
        <v>15</v>
      </c>
      <c r="AJ191" s="406">
        <v>15</v>
      </c>
      <c r="AK191" s="406">
        <v>578000</v>
      </c>
      <c r="AL191" s="406">
        <v>544000</v>
      </c>
      <c r="AM191" s="406">
        <v>544000</v>
      </c>
      <c r="AN191" s="406">
        <v>510000</v>
      </c>
      <c r="AO191" s="406">
        <v>510000</v>
      </c>
      <c r="AP191" s="406">
        <v>510000</v>
      </c>
      <c r="AQ191" s="406">
        <v>510000</v>
      </c>
      <c r="AR191" s="406">
        <v>510000</v>
      </c>
      <c r="AS191" s="406">
        <v>510000</v>
      </c>
      <c r="AT191" s="406">
        <v>510000</v>
      </c>
      <c r="AU191" s="406">
        <v>510000</v>
      </c>
      <c r="AV191" s="406">
        <v>510000</v>
      </c>
      <c r="AW191" s="406">
        <v>1</v>
      </c>
    </row>
    <row r="192" spans="1:49" ht="21.75" customHeight="1">
      <c r="B192" s="399">
        <v>5</v>
      </c>
      <c r="C192" s="400" t="s">
        <v>2164</v>
      </c>
      <c r="D192" s="401">
        <v>205</v>
      </c>
      <c r="E192" s="389" t="s">
        <v>806</v>
      </c>
      <c r="F192" s="389">
        <f t="shared" si="15"/>
        <v>3210006</v>
      </c>
      <c r="G192" s="389" t="s">
        <v>807</v>
      </c>
      <c r="H192" s="389" t="s">
        <v>807</v>
      </c>
      <c r="I192" s="401" t="str">
        <f t="shared" si="16"/>
        <v>OK</v>
      </c>
      <c r="J192" s="401" t="str">
        <f t="shared" si="14"/>
        <v>OK</v>
      </c>
      <c r="K192" s="397"/>
      <c r="L192" s="408">
        <v>1053305</v>
      </c>
      <c r="M192" s="403" t="s">
        <v>1856</v>
      </c>
      <c r="N192" s="418" t="s">
        <v>1494</v>
      </c>
      <c r="O192" s="405" t="s">
        <v>1277</v>
      </c>
      <c r="P192" s="405" t="s">
        <v>1857</v>
      </c>
      <c r="Q192" s="392" t="s">
        <v>1120</v>
      </c>
      <c r="R192" s="418" t="s">
        <v>1494</v>
      </c>
      <c r="S192" s="405" t="s">
        <v>1277</v>
      </c>
      <c r="T192" s="405" t="s">
        <v>1857</v>
      </c>
      <c r="U192" s="406">
        <v>1960000</v>
      </c>
      <c r="V192" s="407">
        <v>45838</v>
      </c>
      <c r="W192" s="406">
        <v>13</v>
      </c>
      <c r="X192" s="406">
        <v>5</v>
      </c>
      <c r="Y192" s="406">
        <v>7</v>
      </c>
      <c r="Z192" s="406">
        <v>7</v>
      </c>
      <c r="AA192" s="406">
        <v>7</v>
      </c>
      <c r="AB192" s="406">
        <v>7</v>
      </c>
      <c r="AC192" s="406">
        <v>7</v>
      </c>
      <c r="AD192" s="406">
        <v>7</v>
      </c>
      <c r="AE192" s="406">
        <v>7</v>
      </c>
      <c r="AF192" s="406">
        <v>7</v>
      </c>
      <c r="AG192" s="406">
        <v>7</v>
      </c>
      <c r="AH192" s="406">
        <v>7</v>
      </c>
      <c r="AI192" s="406">
        <v>7</v>
      </c>
      <c r="AJ192" s="406">
        <v>7</v>
      </c>
      <c r="AK192" s="406">
        <v>280000</v>
      </c>
      <c r="AL192" s="406">
        <v>280000</v>
      </c>
      <c r="AM192" s="406">
        <v>280000</v>
      </c>
      <c r="AN192" s="406">
        <v>280000</v>
      </c>
      <c r="AO192" s="406">
        <v>280000</v>
      </c>
      <c r="AP192" s="406">
        <v>280000</v>
      </c>
      <c r="AQ192" s="406">
        <v>280000</v>
      </c>
      <c r="AR192" s="406">
        <v>280000</v>
      </c>
      <c r="AS192" s="406">
        <v>280000</v>
      </c>
      <c r="AT192" s="406">
        <v>280000</v>
      </c>
      <c r="AU192" s="406">
        <v>280000</v>
      </c>
      <c r="AV192" s="406">
        <v>280000</v>
      </c>
      <c r="AW192" s="406">
        <v>1</v>
      </c>
    </row>
    <row r="193" spans="1:50" ht="21.75" customHeight="1">
      <c r="B193" s="399">
        <v>6</v>
      </c>
      <c r="C193" s="400" t="s">
        <v>2336</v>
      </c>
      <c r="D193" s="401">
        <v>206</v>
      </c>
      <c r="E193" s="389" t="s">
        <v>808</v>
      </c>
      <c r="F193" s="389">
        <f t="shared" si="15"/>
        <v>3210118</v>
      </c>
      <c r="G193" s="389" t="s">
        <v>809</v>
      </c>
      <c r="H193" s="389" t="s">
        <v>809</v>
      </c>
      <c r="I193" s="401" t="str">
        <f t="shared" si="16"/>
        <v>OK</v>
      </c>
      <c r="J193" s="401" t="str">
        <f t="shared" si="14"/>
        <v>OK</v>
      </c>
      <c r="K193" s="397"/>
      <c r="L193" s="408">
        <v>1061824</v>
      </c>
      <c r="M193" s="403" t="s">
        <v>1858</v>
      </c>
      <c r="N193" s="418" t="s">
        <v>1495</v>
      </c>
      <c r="O193" s="405" t="s">
        <v>1199</v>
      </c>
      <c r="P193" s="405" t="s">
        <v>1273</v>
      </c>
      <c r="Q193" s="392" t="s">
        <v>1120</v>
      </c>
      <c r="R193" s="418" t="s">
        <v>1495</v>
      </c>
      <c r="S193" s="405" t="s">
        <v>1199</v>
      </c>
      <c r="T193" s="405" t="s">
        <v>1273</v>
      </c>
      <c r="U193" s="406">
        <v>0</v>
      </c>
      <c r="V193" s="407"/>
      <c r="W193" s="406">
        <v>13</v>
      </c>
      <c r="X193" s="406">
        <v>6</v>
      </c>
      <c r="Y193" s="406">
        <v>13</v>
      </c>
      <c r="Z193" s="406">
        <v>13</v>
      </c>
      <c r="AA193" s="406">
        <v>13</v>
      </c>
      <c r="AB193" s="406">
        <v>13</v>
      </c>
      <c r="AC193" s="406">
        <v>13</v>
      </c>
      <c r="AD193" s="406">
        <v>12</v>
      </c>
      <c r="AE193" s="406">
        <v>13</v>
      </c>
      <c r="AF193" s="406">
        <v>13</v>
      </c>
      <c r="AG193" s="406">
        <v>13</v>
      </c>
      <c r="AH193" s="406">
        <v>13</v>
      </c>
      <c r="AI193" s="406">
        <v>13</v>
      </c>
      <c r="AJ193" s="406">
        <v>13</v>
      </c>
      <c r="AK193" s="406">
        <v>447200</v>
      </c>
      <c r="AL193" s="406">
        <v>447200</v>
      </c>
      <c r="AM193" s="406">
        <v>447200</v>
      </c>
      <c r="AN193" s="406">
        <v>447200</v>
      </c>
      <c r="AO193" s="406">
        <v>447200</v>
      </c>
      <c r="AP193" s="406">
        <v>412800</v>
      </c>
      <c r="AQ193" s="406">
        <v>447200</v>
      </c>
      <c r="AR193" s="406">
        <v>447200</v>
      </c>
      <c r="AS193" s="406">
        <v>447200</v>
      </c>
      <c r="AT193" s="406">
        <v>447200</v>
      </c>
      <c r="AU193" s="406">
        <v>447200</v>
      </c>
      <c r="AV193" s="406">
        <v>447200</v>
      </c>
      <c r="AW193" s="406">
        <v>1</v>
      </c>
    </row>
    <row r="194" spans="1:50" ht="21.75" customHeight="1">
      <c r="B194" s="399">
        <v>7</v>
      </c>
      <c r="C194" s="400" t="s">
        <v>2337</v>
      </c>
      <c r="D194" s="401">
        <v>207</v>
      </c>
      <c r="E194" s="389" t="s">
        <v>810</v>
      </c>
      <c r="F194" s="389">
        <f t="shared" si="15"/>
        <v>3210134</v>
      </c>
      <c r="G194" s="389" t="s">
        <v>811</v>
      </c>
      <c r="H194" s="389" t="s">
        <v>811</v>
      </c>
      <c r="I194" s="401" t="str">
        <f t="shared" si="16"/>
        <v>OK</v>
      </c>
      <c r="J194" s="401" t="str">
        <f t="shared" si="14"/>
        <v>OK</v>
      </c>
      <c r="K194" s="397"/>
      <c r="L194" s="408">
        <v>1061863</v>
      </c>
      <c r="M194" s="403" t="s">
        <v>1859</v>
      </c>
      <c r="N194" s="418" t="s">
        <v>1496</v>
      </c>
      <c r="O194" s="405" t="s">
        <v>1199</v>
      </c>
      <c r="P194" s="405" t="s">
        <v>1497</v>
      </c>
      <c r="Q194" s="392" t="s">
        <v>1120</v>
      </c>
      <c r="R194" s="418" t="s">
        <v>1496</v>
      </c>
      <c r="S194" s="405" t="s">
        <v>1199</v>
      </c>
      <c r="T194" s="405" t="s">
        <v>1497</v>
      </c>
      <c r="U194" s="406">
        <v>8800000</v>
      </c>
      <c r="V194" s="407">
        <v>45838</v>
      </c>
      <c r="W194" s="406">
        <v>13</v>
      </c>
      <c r="X194" s="406">
        <v>7</v>
      </c>
      <c r="Y194" s="406">
        <v>23</v>
      </c>
      <c r="Z194" s="406">
        <v>23</v>
      </c>
      <c r="AA194" s="406">
        <v>22</v>
      </c>
      <c r="AB194" s="406">
        <v>22</v>
      </c>
      <c r="AC194" s="406">
        <v>22</v>
      </c>
      <c r="AD194" s="406">
        <v>23</v>
      </c>
      <c r="AE194" s="406">
        <v>23</v>
      </c>
      <c r="AF194" s="406">
        <v>22</v>
      </c>
      <c r="AG194" s="406">
        <v>21</v>
      </c>
      <c r="AH194" s="406">
        <v>21</v>
      </c>
      <c r="AI194" s="406">
        <v>21</v>
      </c>
      <c r="AJ194" s="406">
        <v>21</v>
      </c>
      <c r="AK194" s="406">
        <v>782000</v>
      </c>
      <c r="AL194" s="406">
        <v>782000</v>
      </c>
      <c r="AM194" s="406">
        <v>748000</v>
      </c>
      <c r="AN194" s="406">
        <v>748000</v>
      </c>
      <c r="AO194" s="406">
        <v>748000</v>
      </c>
      <c r="AP194" s="406">
        <v>782000</v>
      </c>
      <c r="AQ194" s="406">
        <v>782000</v>
      </c>
      <c r="AR194" s="406">
        <v>748000</v>
      </c>
      <c r="AS194" s="406">
        <v>714000</v>
      </c>
      <c r="AT194" s="406">
        <v>714000</v>
      </c>
      <c r="AU194" s="406">
        <v>714000</v>
      </c>
      <c r="AV194" s="406">
        <v>714000</v>
      </c>
      <c r="AW194" s="406">
        <v>1</v>
      </c>
    </row>
    <row r="195" spans="1:50" ht="21.75" customHeight="1">
      <c r="B195" s="399">
        <v>8</v>
      </c>
      <c r="C195" s="400" t="s">
        <v>2338</v>
      </c>
      <c r="D195" s="401">
        <v>208</v>
      </c>
      <c r="E195" s="389" t="s">
        <v>812</v>
      </c>
      <c r="F195" s="389">
        <f t="shared" si="15"/>
        <v>3210135</v>
      </c>
      <c r="G195" s="389" t="s">
        <v>813</v>
      </c>
      <c r="H195" s="389" t="s">
        <v>813</v>
      </c>
      <c r="I195" s="401" t="str">
        <f t="shared" si="16"/>
        <v>OK</v>
      </c>
      <c r="J195" s="401" t="str">
        <f t="shared" si="14"/>
        <v>OK</v>
      </c>
      <c r="K195" s="397"/>
      <c r="L195" s="408">
        <v>1061841</v>
      </c>
      <c r="M195" s="403" t="s">
        <v>1417</v>
      </c>
      <c r="N195" s="418" t="s">
        <v>1498</v>
      </c>
      <c r="O195" s="405" t="s">
        <v>1199</v>
      </c>
      <c r="P195" s="405" t="s">
        <v>1419</v>
      </c>
      <c r="Q195" s="392" t="s">
        <v>1120</v>
      </c>
      <c r="R195" s="418" t="s">
        <v>1498</v>
      </c>
      <c r="S195" s="405" t="s">
        <v>1199</v>
      </c>
      <c r="T195" s="405" t="s">
        <v>1419</v>
      </c>
      <c r="U195" s="406">
        <v>7360000</v>
      </c>
      <c r="V195" s="407">
        <v>45838</v>
      </c>
      <c r="W195" s="406">
        <v>13</v>
      </c>
      <c r="X195" s="406">
        <v>8</v>
      </c>
      <c r="Y195" s="406">
        <v>23</v>
      </c>
      <c r="Z195" s="406">
        <v>22</v>
      </c>
      <c r="AA195" s="406">
        <v>22</v>
      </c>
      <c r="AB195" s="406">
        <v>23</v>
      </c>
      <c r="AC195" s="406">
        <v>23</v>
      </c>
      <c r="AD195" s="406">
        <v>23</v>
      </c>
      <c r="AE195" s="406">
        <v>23</v>
      </c>
      <c r="AF195" s="406">
        <v>22</v>
      </c>
      <c r="AG195" s="406">
        <v>24</v>
      </c>
      <c r="AH195" s="406">
        <v>24</v>
      </c>
      <c r="AI195" s="406">
        <v>24</v>
      </c>
      <c r="AJ195" s="406">
        <v>24</v>
      </c>
      <c r="AK195" s="406">
        <v>816500</v>
      </c>
      <c r="AL195" s="406">
        <v>781000</v>
      </c>
      <c r="AM195" s="406">
        <v>781000</v>
      </c>
      <c r="AN195" s="406">
        <v>816500</v>
      </c>
      <c r="AO195" s="406">
        <v>816500</v>
      </c>
      <c r="AP195" s="406">
        <v>816500</v>
      </c>
      <c r="AQ195" s="406">
        <v>816500</v>
      </c>
      <c r="AR195" s="406">
        <v>781000</v>
      </c>
      <c r="AS195" s="406">
        <v>852000</v>
      </c>
      <c r="AT195" s="406">
        <v>852000</v>
      </c>
      <c r="AU195" s="406">
        <v>852000</v>
      </c>
      <c r="AV195" s="406">
        <v>852000</v>
      </c>
      <c r="AW195" s="406">
        <v>1</v>
      </c>
    </row>
    <row r="196" spans="1:50" ht="21.75" customHeight="1">
      <c r="B196" s="399">
        <v>9</v>
      </c>
      <c r="C196" s="400" t="s">
        <v>190</v>
      </c>
      <c r="D196" s="401">
        <v>209</v>
      </c>
      <c r="E196" s="389" t="s">
        <v>814</v>
      </c>
      <c r="F196" s="389">
        <f t="shared" si="15"/>
        <v>3210202</v>
      </c>
      <c r="G196" s="389" t="s">
        <v>815</v>
      </c>
      <c r="H196" s="389" t="s">
        <v>815</v>
      </c>
      <c r="I196" s="401" t="str">
        <f t="shared" si="16"/>
        <v>OK</v>
      </c>
      <c r="J196" s="401" t="str">
        <f t="shared" si="14"/>
        <v>OK</v>
      </c>
      <c r="K196" s="397"/>
      <c r="L196" s="408">
        <v>1045871</v>
      </c>
      <c r="M196" s="403" t="s">
        <v>1860</v>
      </c>
      <c r="N196" s="418" t="s">
        <v>1499</v>
      </c>
      <c r="O196" s="405" t="s">
        <v>1199</v>
      </c>
      <c r="P196" s="405" t="s">
        <v>1500</v>
      </c>
      <c r="Q196" s="392" t="s">
        <v>1120</v>
      </c>
      <c r="R196" s="418" t="s">
        <v>1499</v>
      </c>
      <c r="S196" s="405" t="s">
        <v>1199</v>
      </c>
      <c r="T196" s="405" t="s">
        <v>1500</v>
      </c>
      <c r="U196" s="406">
        <v>0</v>
      </c>
      <c r="V196" s="407"/>
      <c r="W196" s="406">
        <v>13</v>
      </c>
      <c r="X196" s="406">
        <v>9</v>
      </c>
      <c r="Y196" s="406">
        <v>14</v>
      </c>
      <c r="Z196" s="406">
        <v>15</v>
      </c>
      <c r="AA196" s="406">
        <v>15</v>
      </c>
      <c r="AB196" s="406">
        <v>15</v>
      </c>
      <c r="AC196" s="406">
        <v>15</v>
      </c>
      <c r="AD196" s="406">
        <v>15</v>
      </c>
      <c r="AE196" s="406">
        <v>15</v>
      </c>
      <c r="AF196" s="406">
        <v>15</v>
      </c>
      <c r="AG196" s="406">
        <v>15</v>
      </c>
      <c r="AH196" s="406">
        <v>15</v>
      </c>
      <c r="AI196" s="406">
        <v>14</v>
      </c>
      <c r="AJ196" s="406">
        <v>14</v>
      </c>
      <c r="AK196" s="406">
        <v>364000</v>
      </c>
      <c r="AL196" s="406">
        <v>390000</v>
      </c>
      <c r="AM196" s="406">
        <v>390000</v>
      </c>
      <c r="AN196" s="406">
        <v>390000</v>
      </c>
      <c r="AO196" s="406">
        <v>390000</v>
      </c>
      <c r="AP196" s="406">
        <v>390000</v>
      </c>
      <c r="AQ196" s="406">
        <v>390000</v>
      </c>
      <c r="AR196" s="406">
        <v>390000</v>
      </c>
      <c r="AS196" s="406">
        <v>390000</v>
      </c>
      <c r="AT196" s="406">
        <v>390000</v>
      </c>
      <c r="AU196" s="406">
        <v>364000</v>
      </c>
      <c r="AV196" s="406">
        <v>364000</v>
      </c>
      <c r="AW196" s="406">
        <v>1</v>
      </c>
    </row>
    <row r="197" spans="1:50" ht="21.75" customHeight="1">
      <c r="B197" s="399">
        <v>10</v>
      </c>
      <c r="C197" s="400" t="s">
        <v>221</v>
      </c>
      <c r="D197" s="401">
        <v>210</v>
      </c>
      <c r="E197" s="389" t="s">
        <v>816</v>
      </c>
      <c r="F197" s="389">
        <f t="shared" si="15"/>
        <v>3210204</v>
      </c>
      <c r="G197" s="389" t="s">
        <v>817</v>
      </c>
      <c r="H197" s="389" t="s">
        <v>817</v>
      </c>
      <c r="I197" s="401" t="str">
        <f t="shared" si="16"/>
        <v>OK</v>
      </c>
      <c r="J197" s="401" t="str">
        <f t="shared" si="14"/>
        <v>OK</v>
      </c>
      <c r="K197" s="397"/>
      <c r="L197" s="408">
        <v>1064003</v>
      </c>
      <c r="M197" s="403" t="s">
        <v>1861</v>
      </c>
      <c r="N197" s="418" t="s">
        <v>1501</v>
      </c>
      <c r="O197" s="405" t="s">
        <v>1199</v>
      </c>
      <c r="P197" s="405" t="s">
        <v>1502</v>
      </c>
      <c r="Q197" s="392" t="s">
        <v>1120</v>
      </c>
      <c r="R197" s="418" t="s">
        <v>1501</v>
      </c>
      <c r="S197" s="405" t="s">
        <v>1199</v>
      </c>
      <c r="T197" s="405" t="s">
        <v>1502</v>
      </c>
      <c r="U197" s="406">
        <v>0</v>
      </c>
      <c r="V197" s="407"/>
      <c r="W197" s="406">
        <v>13</v>
      </c>
      <c r="X197" s="406">
        <v>10</v>
      </c>
      <c r="Y197" s="406">
        <v>16</v>
      </c>
      <c r="Z197" s="406">
        <v>16</v>
      </c>
      <c r="AA197" s="406">
        <v>15</v>
      </c>
      <c r="AB197" s="406">
        <v>15</v>
      </c>
      <c r="AC197" s="406">
        <v>15</v>
      </c>
      <c r="AD197" s="406">
        <v>15</v>
      </c>
      <c r="AE197" s="406">
        <v>15</v>
      </c>
      <c r="AF197" s="406">
        <v>15</v>
      </c>
      <c r="AG197" s="406">
        <v>15</v>
      </c>
      <c r="AH197" s="406">
        <v>15</v>
      </c>
      <c r="AI197" s="406">
        <v>15</v>
      </c>
      <c r="AJ197" s="406">
        <v>15</v>
      </c>
      <c r="AK197" s="406">
        <v>556800</v>
      </c>
      <c r="AL197" s="406">
        <v>556800</v>
      </c>
      <c r="AM197" s="406">
        <v>522000</v>
      </c>
      <c r="AN197" s="406">
        <v>522000</v>
      </c>
      <c r="AO197" s="406">
        <v>522000</v>
      </c>
      <c r="AP197" s="406">
        <v>522000</v>
      </c>
      <c r="AQ197" s="406">
        <v>522000</v>
      </c>
      <c r="AR197" s="406">
        <v>522000</v>
      </c>
      <c r="AS197" s="406">
        <v>522000</v>
      </c>
      <c r="AT197" s="406">
        <v>522000</v>
      </c>
      <c r="AU197" s="406">
        <v>522000</v>
      </c>
      <c r="AV197" s="406">
        <v>522000</v>
      </c>
      <c r="AW197" s="406">
        <v>1</v>
      </c>
    </row>
    <row r="198" spans="1:50" ht="21.75" customHeight="1">
      <c r="B198" s="399">
        <v>11</v>
      </c>
      <c r="C198" s="400" t="s">
        <v>220</v>
      </c>
      <c r="D198" s="401">
        <v>211</v>
      </c>
      <c r="E198" s="389" t="s">
        <v>818</v>
      </c>
      <c r="F198" s="389">
        <f t="shared" si="15"/>
        <v>3210206</v>
      </c>
      <c r="G198" s="389" t="s">
        <v>819</v>
      </c>
      <c r="H198" s="389" t="s">
        <v>819</v>
      </c>
      <c r="I198" s="401" t="str">
        <f t="shared" si="16"/>
        <v>OK</v>
      </c>
      <c r="J198" s="401" t="str">
        <f t="shared" si="14"/>
        <v>OK</v>
      </c>
      <c r="K198" s="397"/>
      <c r="L198" s="408">
        <v>1053378</v>
      </c>
      <c r="M198" s="403" t="s">
        <v>1859</v>
      </c>
      <c r="N198" s="418" t="s">
        <v>1496</v>
      </c>
      <c r="O198" s="405" t="s">
        <v>1199</v>
      </c>
      <c r="P198" s="405" t="s">
        <v>1497</v>
      </c>
      <c r="Q198" s="392" t="s">
        <v>1120</v>
      </c>
      <c r="R198" s="418" t="s">
        <v>1496</v>
      </c>
      <c r="S198" s="405" t="s">
        <v>1199</v>
      </c>
      <c r="T198" s="405" t="s">
        <v>1497</v>
      </c>
      <c r="U198" s="406">
        <v>13200000</v>
      </c>
      <c r="V198" s="407">
        <v>45838</v>
      </c>
      <c r="W198" s="406">
        <v>13</v>
      </c>
      <c r="X198" s="406">
        <v>11</v>
      </c>
      <c r="Y198" s="406">
        <v>33</v>
      </c>
      <c r="Z198" s="406">
        <v>33</v>
      </c>
      <c r="AA198" s="406">
        <v>33</v>
      </c>
      <c r="AB198" s="406">
        <v>33</v>
      </c>
      <c r="AC198" s="406">
        <v>32</v>
      </c>
      <c r="AD198" s="406">
        <v>33</v>
      </c>
      <c r="AE198" s="406">
        <v>33</v>
      </c>
      <c r="AF198" s="406">
        <v>33</v>
      </c>
      <c r="AG198" s="406">
        <v>32</v>
      </c>
      <c r="AH198" s="406">
        <v>33</v>
      </c>
      <c r="AI198" s="406">
        <v>33</v>
      </c>
      <c r="AJ198" s="406">
        <v>33</v>
      </c>
      <c r="AK198" s="406">
        <v>1122000</v>
      </c>
      <c r="AL198" s="406">
        <v>1122000</v>
      </c>
      <c r="AM198" s="406">
        <v>1122000</v>
      </c>
      <c r="AN198" s="406">
        <v>1122000</v>
      </c>
      <c r="AO198" s="406">
        <v>1088000</v>
      </c>
      <c r="AP198" s="406">
        <v>1122000</v>
      </c>
      <c r="AQ198" s="406">
        <v>1122000</v>
      </c>
      <c r="AR198" s="406">
        <v>1122000</v>
      </c>
      <c r="AS198" s="406">
        <v>1088000</v>
      </c>
      <c r="AT198" s="406">
        <v>1122000</v>
      </c>
      <c r="AU198" s="406">
        <v>1122000</v>
      </c>
      <c r="AV198" s="406">
        <v>1122000</v>
      </c>
      <c r="AW198" s="406">
        <v>1</v>
      </c>
    </row>
    <row r="199" spans="1:50" ht="21.75" customHeight="1">
      <c r="B199" s="399">
        <v>12</v>
      </c>
      <c r="C199" s="400" t="s">
        <v>244</v>
      </c>
      <c r="D199" s="401">
        <v>212</v>
      </c>
      <c r="E199" s="389" t="s">
        <v>820</v>
      </c>
      <c r="F199" s="389">
        <f t="shared" si="15"/>
        <v>3210207</v>
      </c>
      <c r="G199" s="389" t="s">
        <v>821</v>
      </c>
      <c r="H199" s="389" t="s">
        <v>821</v>
      </c>
      <c r="I199" s="401" t="str">
        <f t="shared" si="16"/>
        <v>OK</v>
      </c>
      <c r="J199" s="401" t="str">
        <f t="shared" si="14"/>
        <v>OK</v>
      </c>
      <c r="K199" s="397"/>
      <c r="L199" s="408">
        <v>1064066</v>
      </c>
      <c r="M199" s="403" t="s">
        <v>1862</v>
      </c>
      <c r="N199" s="418" t="s">
        <v>1503</v>
      </c>
      <c r="O199" s="405" t="s">
        <v>1199</v>
      </c>
      <c r="P199" s="405" t="s">
        <v>1504</v>
      </c>
      <c r="Q199" s="392" t="s">
        <v>1120</v>
      </c>
      <c r="R199" s="418" t="s">
        <v>1503</v>
      </c>
      <c r="S199" s="405" t="s">
        <v>1199</v>
      </c>
      <c r="T199" s="405" t="s">
        <v>1504</v>
      </c>
      <c r="U199" s="406">
        <v>0</v>
      </c>
      <c r="V199" s="407"/>
      <c r="W199" s="406">
        <v>13</v>
      </c>
      <c r="X199" s="406">
        <v>12</v>
      </c>
      <c r="Y199" s="406">
        <v>10</v>
      </c>
      <c r="Z199" s="406">
        <v>10</v>
      </c>
      <c r="AA199" s="406">
        <v>10</v>
      </c>
      <c r="AB199" s="406">
        <v>10</v>
      </c>
      <c r="AC199" s="406">
        <v>10</v>
      </c>
      <c r="AD199" s="406">
        <v>10</v>
      </c>
      <c r="AE199" s="406">
        <v>10</v>
      </c>
      <c r="AF199" s="406">
        <v>10</v>
      </c>
      <c r="AG199" s="406">
        <v>10</v>
      </c>
      <c r="AH199" s="406">
        <v>10</v>
      </c>
      <c r="AI199" s="406">
        <v>10</v>
      </c>
      <c r="AJ199" s="406">
        <v>10</v>
      </c>
      <c r="AK199" s="406">
        <v>350000</v>
      </c>
      <c r="AL199" s="406">
        <v>350000</v>
      </c>
      <c r="AM199" s="406">
        <v>350000</v>
      </c>
      <c r="AN199" s="406">
        <v>350000</v>
      </c>
      <c r="AO199" s="406">
        <v>350000</v>
      </c>
      <c r="AP199" s="406">
        <v>350000</v>
      </c>
      <c r="AQ199" s="406">
        <v>350000</v>
      </c>
      <c r="AR199" s="406">
        <v>350000</v>
      </c>
      <c r="AS199" s="406">
        <v>350000</v>
      </c>
      <c r="AT199" s="406">
        <v>350000</v>
      </c>
      <c r="AU199" s="406">
        <v>350000</v>
      </c>
      <c r="AV199" s="406">
        <v>350000</v>
      </c>
      <c r="AW199" s="406">
        <v>1</v>
      </c>
    </row>
    <row r="200" spans="1:50" ht="21.75" customHeight="1">
      <c r="B200" s="399">
        <v>13</v>
      </c>
      <c r="C200" s="400" t="s">
        <v>204</v>
      </c>
      <c r="D200" s="401">
        <v>213</v>
      </c>
      <c r="E200" s="389" t="s">
        <v>822</v>
      </c>
      <c r="F200" s="389">
        <f t="shared" si="15"/>
        <v>3210208</v>
      </c>
      <c r="G200" s="389" t="s">
        <v>823</v>
      </c>
      <c r="H200" s="389" t="s">
        <v>823</v>
      </c>
      <c r="I200" s="401" t="str">
        <f t="shared" si="16"/>
        <v>OK</v>
      </c>
      <c r="J200" s="401" t="str">
        <f t="shared" si="14"/>
        <v>OK</v>
      </c>
      <c r="K200" s="397"/>
      <c r="L200" s="408">
        <v>1063856</v>
      </c>
      <c r="M200" s="403" t="s">
        <v>1863</v>
      </c>
      <c r="N200" s="418" t="s">
        <v>1505</v>
      </c>
      <c r="O200" s="405" t="s">
        <v>1199</v>
      </c>
      <c r="P200" s="405" t="s">
        <v>1506</v>
      </c>
      <c r="Q200" s="392" t="s">
        <v>1120</v>
      </c>
      <c r="R200" s="418" t="s">
        <v>1505</v>
      </c>
      <c r="S200" s="405" t="s">
        <v>1199</v>
      </c>
      <c r="T200" s="405" t="s">
        <v>1506</v>
      </c>
      <c r="U200" s="406">
        <v>0</v>
      </c>
      <c r="V200" s="407"/>
      <c r="W200" s="406">
        <v>13</v>
      </c>
      <c r="X200" s="406">
        <v>13</v>
      </c>
      <c r="Y200" s="406">
        <v>14</v>
      </c>
      <c r="Z200" s="406">
        <v>13</v>
      </c>
      <c r="AA200" s="406">
        <v>13</v>
      </c>
      <c r="AB200" s="406">
        <v>13</v>
      </c>
      <c r="AC200" s="406">
        <v>13</v>
      </c>
      <c r="AD200" s="406">
        <v>13</v>
      </c>
      <c r="AE200" s="406">
        <v>13</v>
      </c>
      <c r="AF200" s="406">
        <v>13</v>
      </c>
      <c r="AG200" s="406">
        <v>13</v>
      </c>
      <c r="AH200" s="406">
        <v>13</v>
      </c>
      <c r="AI200" s="406">
        <v>13</v>
      </c>
      <c r="AJ200" s="406">
        <v>13</v>
      </c>
      <c r="AK200" s="406">
        <v>504000</v>
      </c>
      <c r="AL200" s="406">
        <v>468000</v>
      </c>
      <c r="AM200" s="406">
        <v>468000</v>
      </c>
      <c r="AN200" s="406">
        <v>468000</v>
      </c>
      <c r="AO200" s="406">
        <v>468000</v>
      </c>
      <c r="AP200" s="406">
        <v>468000</v>
      </c>
      <c r="AQ200" s="406">
        <v>468000</v>
      </c>
      <c r="AR200" s="406">
        <v>468000</v>
      </c>
      <c r="AS200" s="406">
        <v>468000</v>
      </c>
      <c r="AT200" s="406">
        <v>468000</v>
      </c>
      <c r="AU200" s="406">
        <v>468000</v>
      </c>
      <c r="AV200" s="406">
        <v>468000</v>
      </c>
      <c r="AW200" s="406">
        <v>1</v>
      </c>
    </row>
    <row r="201" spans="1:50" ht="21.75" customHeight="1">
      <c r="B201" s="399">
        <v>14</v>
      </c>
      <c r="C201" s="400" t="s">
        <v>234</v>
      </c>
      <c r="D201" s="401">
        <v>214</v>
      </c>
      <c r="E201" s="389" t="s">
        <v>824</v>
      </c>
      <c r="F201" s="389">
        <f t="shared" si="15"/>
        <v>3210210</v>
      </c>
      <c r="G201" s="389" t="s">
        <v>825</v>
      </c>
      <c r="H201" s="389" t="s">
        <v>825</v>
      </c>
      <c r="I201" s="401" t="str">
        <f t="shared" si="16"/>
        <v>OK</v>
      </c>
      <c r="J201" s="401" t="str">
        <f t="shared" si="14"/>
        <v>OK</v>
      </c>
      <c r="K201" s="397"/>
      <c r="L201" s="408">
        <v>1050199</v>
      </c>
      <c r="M201" s="403" t="s">
        <v>1864</v>
      </c>
      <c r="N201" s="418" t="s">
        <v>1507</v>
      </c>
      <c r="O201" s="405" t="s">
        <v>1199</v>
      </c>
      <c r="P201" s="405" t="s">
        <v>1508</v>
      </c>
      <c r="Q201" s="392" t="s">
        <v>1120</v>
      </c>
      <c r="R201" s="418" t="s">
        <v>1507</v>
      </c>
      <c r="S201" s="405" t="s">
        <v>1199</v>
      </c>
      <c r="T201" s="405" t="s">
        <v>1508</v>
      </c>
      <c r="U201" s="406">
        <v>0</v>
      </c>
      <c r="V201" s="407"/>
      <c r="W201" s="406">
        <v>13</v>
      </c>
      <c r="X201" s="406">
        <v>14</v>
      </c>
      <c r="Y201" s="406">
        <v>29</v>
      </c>
      <c r="Z201" s="406">
        <v>28</v>
      </c>
      <c r="AA201" s="406">
        <v>28</v>
      </c>
      <c r="AB201" s="406">
        <v>28</v>
      </c>
      <c r="AC201" s="406">
        <v>28</v>
      </c>
      <c r="AD201" s="406">
        <v>27</v>
      </c>
      <c r="AE201" s="406">
        <v>28</v>
      </c>
      <c r="AF201" s="406">
        <v>28</v>
      </c>
      <c r="AG201" s="406">
        <v>28</v>
      </c>
      <c r="AH201" s="406">
        <v>28</v>
      </c>
      <c r="AI201" s="406">
        <v>28</v>
      </c>
      <c r="AJ201" s="406">
        <v>28</v>
      </c>
      <c r="AK201" s="406">
        <v>1044000</v>
      </c>
      <c r="AL201" s="406">
        <v>1008000</v>
      </c>
      <c r="AM201" s="406">
        <v>1008000</v>
      </c>
      <c r="AN201" s="406">
        <v>1008000</v>
      </c>
      <c r="AO201" s="406">
        <v>1008000</v>
      </c>
      <c r="AP201" s="406">
        <v>972000</v>
      </c>
      <c r="AQ201" s="406">
        <v>1008000</v>
      </c>
      <c r="AR201" s="406">
        <v>1008000</v>
      </c>
      <c r="AS201" s="406">
        <v>1008000</v>
      </c>
      <c r="AT201" s="406">
        <v>1008000</v>
      </c>
      <c r="AU201" s="406">
        <v>1008000</v>
      </c>
      <c r="AV201" s="406">
        <v>1008000</v>
      </c>
      <c r="AW201" s="406">
        <v>1</v>
      </c>
    </row>
    <row r="202" spans="1:50" ht="21.75" customHeight="1">
      <c r="B202" s="399">
        <v>15</v>
      </c>
      <c r="C202" s="400" t="s">
        <v>208</v>
      </c>
      <c r="D202" s="401">
        <v>215</v>
      </c>
      <c r="E202" s="389" t="s">
        <v>826</v>
      </c>
      <c r="F202" s="389">
        <f t="shared" si="15"/>
        <v>3210211</v>
      </c>
      <c r="G202" s="389" t="s">
        <v>827</v>
      </c>
      <c r="H202" s="389" t="s">
        <v>827</v>
      </c>
      <c r="I202" s="401" t="str">
        <f t="shared" si="16"/>
        <v>OK</v>
      </c>
      <c r="J202" s="401" t="str">
        <f t="shared" si="14"/>
        <v>OK</v>
      </c>
      <c r="K202" s="397"/>
      <c r="L202" s="408">
        <v>1064068</v>
      </c>
      <c r="M202" s="403" t="s">
        <v>1865</v>
      </c>
      <c r="N202" s="418" t="s">
        <v>1509</v>
      </c>
      <c r="O202" s="405" t="s">
        <v>1199</v>
      </c>
      <c r="P202" s="405" t="s">
        <v>1510</v>
      </c>
      <c r="Q202" s="392" t="s">
        <v>1120</v>
      </c>
      <c r="R202" s="418" t="s">
        <v>1509</v>
      </c>
      <c r="S202" s="405" t="s">
        <v>1199</v>
      </c>
      <c r="T202" s="405" t="s">
        <v>1510</v>
      </c>
      <c r="U202" s="406">
        <v>0</v>
      </c>
      <c r="V202" s="407"/>
      <c r="W202" s="406">
        <v>13</v>
      </c>
      <c r="X202" s="406">
        <v>15</v>
      </c>
      <c r="Y202" s="406">
        <v>8</v>
      </c>
      <c r="Z202" s="406">
        <v>8</v>
      </c>
      <c r="AA202" s="406">
        <v>8</v>
      </c>
      <c r="AB202" s="406">
        <v>8</v>
      </c>
      <c r="AC202" s="406">
        <v>8</v>
      </c>
      <c r="AD202" s="406">
        <v>8</v>
      </c>
      <c r="AE202" s="406">
        <v>7</v>
      </c>
      <c r="AF202" s="406">
        <v>7</v>
      </c>
      <c r="AG202" s="406">
        <v>7</v>
      </c>
      <c r="AH202" s="406">
        <v>7</v>
      </c>
      <c r="AI202" s="406">
        <v>7</v>
      </c>
      <c r="AJ202" s="406">
        <v>7</v>
      </c>
      <c r="AK202" s="406">
        <v>280000</v>
      </c>
      <c r="AL202" s="406">
        <v>280000</v>
      </c>
      <c r="AM202" s="406">
        <v>280000</v>
      </c>
      <c r="AN202" s="406">
        <v>280000</v>
      </c>
      <c r="AO202" s="406">
        <v>280000</v>
      </c>
      <c r="AP202" s="406">
        <v>280000</v>
      </c>
      <c r="AQ202" s="406">
        <v>245000</v>
      </c>
      <c r="AR202" s="406">
        <v>245000</v>
      </c>
      <c r="AS202" s="406">
        <v>245000</v>
      </c>
      <c r="AT202" s="406">
        <v>245000</v>
      </c>
      <c r="AU202" s="406">
        <v>245000</v>
      </c>
      <c r="AV202" s="406">
        <v>245000</v>
      </c>
      <c r="AW202" s="406">
        <v>1</v>
      </c>
    </row>
    <row r="203" spans="1:50" ht="21.75" customHeight="1">
      <c r="B203" s="399">
        <v>16</v>
      </c>
      <c r="C203" s="400" t="s">
        <v>215</v>
      </c>
      <c r="D203" s="401">
        <v>216</v>
      </c>
      <c r="E203" s="389" t="s">
        <v>828</v>
      </c>
      <c r="F203" s="389">
        <f t="shared" si="15"/>
        <v>3210212</v>
      </c>
      <c r="G203" s="389" t="s">
        <v>829</v>
      </c>
      <c r="H203" s="389" t="s">
        <v>829</v>
      </c>
      <c r="I203" s="401" t="str">
        <f t="shared" si="16"/>
        <v>OK</v>
      </c>
      <c r="J203" s="401" t="str">
        <f t="shared" si="14"/>
        <v>OK</v>
      </c>
      <c r="K203" s="397"/>
      <c r="L203" s="408">
        <v>1061390</v>
      </c>
      <c r="M203" s="403" t="s">
        <v>1866</v>
      </c>
      <c r="N203" s="418" t="s">
        <v>1511</v>
      </c>
      <c r="O203" s="405" t="s">
        <v>1199</v>
      </c>
      <c r="P203" s="405" t="s">
        <v>1512</v>
      </c>
      <c r="Q203" s="392" t="s">
        <v>1120</v>
      </c>
      <c r="R203" s="418" t="s">
        <v>1511</v>
      </c>
      <c r="S203" s="405" t="s">
        <v>1199</v>
      </c>
      <c r="T203" s="405" t="s">
        <v>1512</v>
      </c>
      <c r="U203" s="406">
        <v>6600000</v>
      </c>
      <c r="V203" s="407">
        <v>45838</v>
      </c>
      <c r="W203" s="406">
        <v>13</v>
      </c>
      <c r="X203" s="406">
        <v>16</v>
      </c>
      <c r="Y203" s="406">
        <v>15</v>
      </c>
      <c r="Z203" s="406">
        <v>15</v>
      </c>
      <c r="AA203" s="406">
        <v>15</v>
      </c>
      <c r="AB203" s="406">
        <v>15</v>
      </c>
      <c r="AC203" s="406">
        <v>15</v>
      </c>
      <c r="AD203" s="406">
        <v>15</v>
      </c>
      <c r="AE203" s="406">
        <v>14</v>
      </c>
      <c r="AF203" s="406">
        <v>14</v>
      </c>
      <c r="AG203" s="406">
        <v>14</v>
      </c>
      <c r="AH203" s="406">
        <v>14</v>
      </c>
      <c r="AI203" s="406">
        <v>14</v>
      </c>
      <c r="AJ203" s="406">
        <v>14</v>
      </c>
      <c r="AK203" s="406">
        <v>600000</v>
      </c>
      <c r="AL203" s="406">
        <v>600000</v>
      </c>
      <c r="AM203" s="406">
        <v>600000</v>
      </c>
      <c r="AN203" s="406">
        <v>600000</v>
      </c>
      <c r="AO203" s="406">
        <v>600000</v>
      </c>
      <c r="AP203" s="406">
        <v>600000</v>
      </c>
      <c r="AQ203" s="406">
        <v>560000</v>
      </c>
      <c r="AR203" s="406">
        <v>560000</v>
      </c>
      <c r="AS203" s="406">
        <v>560000</v>
      </c>
      <c r="AT203" s="406">
        <v>560000</v>
      </c>
      <c r="AU203" s="406">
        <v>560000</v>
      </c>
      <c r="AV203" s="406">
        <v>560000</v>
      </c>
      <c r="AW203" s="406">
        <v>1</v>
      </c>
    </row>
    <row r="204" spans="1:50" ht="21.75" customHeight="1">
      <c r="B204" s="399">
        <v>17</v>
      </c>
      <c r="C204" s="400" t="s">
        <v>239</v>
      </c>
      <c r="D204" s="401">
        <v>217</v>
      </c>
      <c r="E204" s="389" t="s">
        <v>830</v>
      </c>
      <c r="F204" s="389">
        <f t="shared" si="15"/>
        <v>3210213</v>
      </c>
      <c r="G204" s="389" t="s">
        <v>831</v>
      </c>
      <c r="H204" s="389" t="s">
        <v>831</v>
      </c>
      <c r="I204" s="401" t="str">
        <f t="shared" si="16"/>
        <v>OK</v>
      </c>
      <c r="J204" s="401" t="str">
        <f t="shared" si="14"/>
        <v>OK</v>
      </c>
      <c r="K204" s="397"/>
      <c r="L204" s="408">
        <v>1050202</v>
      </c>
      <c r="M204" s="403" t="s">
        <v>1867</v>
      </c>
      <c r="N204" s="418" t="s">
        <v>1513</v>
      </c>
      <c r="O204" s="405" t="s">
        <v>1199</v>
      </c>
      <c r="P204" s="405" t="s">
        <v>1514</v>
      </c>
      <c r="Q204" s="392" t="s">
        <v>1120</v>
      </c>
      <c r="R204" s="418" t="s">
        <v>1513</v>
      </c>
      <c r="S204" s="405" t="s">
        <v>1199</v>
      </c>
      <c r="T204" s="405" t="s">
        <v>1514</v>
      </c>
      <c r="U204" s="406">
        <v>5720000</v>
      </c>
      <c r="V204" s="407">
        <v>45838</v>
      </c>
      <c r="W204" s="406">
        <v>13</v>
      </c>
      <c r="X204" s="406">
        <v>17</v>
      </c>
      <c r="Y204" s="406">
        <v>13</v>
      </c>
      <c r="Z204" s="406">
        <v>13</v>
      </c>
      <c r="AA204" s="406">
        <v>13</v>
      </c>
      <c r="AB204" s="406">
        <v>13</v>
      </c>
      <c r="AC204" s="406">
        <v>13</v>
      </c>
      <c r="AD204" s="406">
        <v>13</v>
      </c>
      <c r="AE204" s="406">
        <v>13</v>
      </c>
      <c r="AF204" s="406">
        <v>13</v>
      </c>
      <c r="AG204" s="406">
        <v>12</v>
      </c>
      <c r="AH204" s="406">
        <v>12</v>
      </c>
      <c r="AI204" s="406">
        <v>12</v>
      </c>
      <c r="AJ204" s="406">
        <v>12</v>
      </c>
      <c r="AK204" s="406">
        <v>450900</v>
      </c>
      <c r="AL204" s="406">
        <v>450900</v>
      </c>
      <c r="AM204" s="406">
        <v>450900</v>
      </c>
      <c r="AN204" s="406">
        <v>450900</v>
      </c>
      <c r="AO204" s="406">
        <v>448500</v>
      </c>
      <c r="AP204" s="406">
        <v>448500</v>
      </c>
      <c r="AQ204" s="406">
        <v>448500</v>
      </c>
      <c r="AR204" s="406">
        <v>448500</v>
      </c>
      <c r="AS204" s="406">
        <v>414000</v>
      </c>
      <c r="AT204" s="406">
        <v>414000</v>
      </c>
      <c r="AU204" s="406">
        <v>414000</v>
      </c>
      <c r="AV204" s="406">
        <v>414000</v>
      </c>
      <c r="AW204" s="406">
        <v>1</v>
      </c>
    </row>
    <row r="205" spans="1:50" s="419" customFormat="1" ht="21.75" customHeight="1">
      <c r="A205" s="383"/>
      <c r="B205" s="399">
        <v>18</v>
      </c>
      <c r="C205" s="400" t="s">
        <v>262</v>
      </c>
      <c r="D205" s="401">
        <v>218</v>
      </c>
      <c r="E205" s="389" t="s">
        <v>832</v>
      </c>
      <c r="F205" s="389">
        <f t="shared" si="15"/>
        <v>3210214</v>
      </c>
      <c r="G205" s="389" t="s">
        <v>833</v>
      </c>
      <c r="H205" s="389" t="s">
        <v>833</v>
      </c>
      <c r="I205" s="401" t="str">
        <f t="shared" si="16"/>
        <v>OK</v>
      </c>
      <c r="J205" s="401" t="str">
        <f t="shared" si="14"/>
        <v>OK</v>
      </c>
      <c r="K205" s="397"/>
      <c r="L205" s="408">
        <v>1064001</v>
      </c>
      <c r="M205" s="403" t="s">
        <v>1868</v>
      </c>
      <c r="N205" s="418" t="s">
        <v>1515</v>
      </c>
      <c r="O205" s="405" t="s">
        <v>1199</v>
      </c>
      <c r="P205" s="405" t="s">
        <v>1516</v>
      </c>
      <c r="Q205" s="392" t="s">
        <v>1120</v>
      </c>
      <c r="R205" s="418" t="s">
        <v>1515</v>
      </c>
      <c r="S205" s="405" t="s">
        <v>1199</v>
      </c>
      <c r="T205" s="405" t="s">
        <v>1516</v>
      </c>
      <c r="U205" s="406">
        <v>0</v>
      </c>
      <c r="V205" s="407"/>
      <c r="W205" s="406">
        <v>13</v>
      </c>
      <c r="X205" s="406">
        <v>18</v>
      </c>
      <c r="Y205" s="406">
        <v>16</v>
      </c>
      <c r="Z205" s="406">
        <v>16</v>
      </c>
      <c r="AA205" s="406">
        <v>14</v>
      </c>
      <c r="AB205" s="406">
        <v>14</v>
      </c>
      <c r="AC205" s="406">
        <v>14</v>
      </c>
      <c r="AD205" s="406">
        <v>14</v>
      </c>
      <c r="AE205" s="406">
        <v>14</v>
      </c>
      <c r="AF205" s="406">
        <v>14</v>
      </c>
      <c r="AG205" s="406">
        <v>14</v>
      </c>
      <c r="AH205" s="406">
        <v>14</v>
      </c>
      <c r="AI205" s="406">
        <v>14</v>
      </c>
      <c r="AJ205" s="406">
        <v>14</v>
      </c>
      <c r="AK205" s="406">
        <v>640000</v>
      </c>
      <c r="AL205" s="406">
        <v>640000</v>
      </c>
      <c r="AM205" s="406">
        <v>560000</v>
      </c>
      <c r="AN205" s="406">
        <v>560000</v>
      </c>
      <c r="AO205" s="406">
        <v>560000</v>
      </c>
      <c r="AP205" s="406">
        <v>560000</v>
      </c>
      <c r="AQ205" s="406">
        <v>560000</v>
      </c>
      <c r="AR205" s="406">
        <v>560000</v>
      </c>
      <c r="AS205" s="406">
        <v>560000</v>
      </c>
      <c r="AT205" s="406">
        <v>560000</v>
      </c>
      <c r="AU205" s="406">
        <v>560000</v>
      </c>
      <c r="AV205" s="406">
        <v>560000</v>
      </c>
      <c r="AW205" s="406">
        <v>1</v>
      </c>
      <c r="AX205" s="383"/>
    </row>
    <row r="206" spans="1:50" s="419" customFormat="1" ht="21.75" customHeight="1">
      <c r="A206" s="383"/>
      <c r="B206" s="399">
        <v>19</v>
      </c>
      <c r="C206" s="400" t="s">
        <v>279</v>
      </c>
      <c r="D206" s="401">
        <v>219</v>
      </c>
      <c r="E206" s="389" t="s">
        <v>834</v>
      </c>
      <c r="F206" s="389">
        <f t="shared" si="15"/>
        <v>3210215</v>
      </c>
      <c r="G206" s="389" t="s">
        <v>835</v>
      </c>
      <c r="H206" s="389" t="s">
        <v>835</v>
      </c>
      <c r="I206" s="401" t="str">
        <f t="shared" si="16"/>
        <v>OK</v>
      </c>
      <c r="J206" s="401" t="str">
        <f t="shared" si="14"/>
        <v>OK</v>
      </c>
      <c r="K206" s="397"/>
      <c r="L206" s="408">
        <v>1064064</v>
      </c>
      <c r="M206" s="403" t="s">
        <v>1869</v>
      </c>
      <c r="N206" s="418" t="s">
        <v>2165</v>
      </c>
      <c r="O206" s="405" t="s">
        <v>1199</v>
      </c>
      <c r="P206" s="405" t="s">
        <v>1517</v>
      </c>
      <c r="Q206" s="392" t="s">
        <v>1120</v>
      </c>
      <c r="R206" s="418" t="s">
        <v>2166</v>
      </c>
      <c r="S206" s="405" t="s">
        <v>1199</v>
      </c>
      <c r="T206" s="405" t="s">
        <v>1517</v>
      </c>
      <c r="U206" s="406">
        <v>0</v>
      </c>
      <c r="V206" s="407"/>
      <c r="W206" s="406">
        <v>13</v>
      </c>
      <c r="X206" s="406">
        <v>19</v>
      </c>
      <c r="Y206" s="406">
        <v>12</v>
      </c>
      <c r="Z206" s="406">
        <v>12</v>
      </c>
      <c r="AA206" s="406">
        <v>12</v>
      </c>
      <c r="AB206" s="406">
        <v>12</v>
      </c>
      <c r="AC206" s="406">
        <v>12</v>
      </c>
      <c r="AD206" s="406">
        <v>12</v>
      </c>
      <c r="AE206" s="406">
        <v>12</v>
      </c>
      <c r="AF206" s="406">
        <v>12</v>
      </c>
      <c r="AG206" s="406">
        <v>12</v>
      </c>
      <c r="AH206" s="406">
        <v>12</v>
      </c>
      <c r="AI206" s="406">
        <v>12</v>
      </c>
      <c r="AJ206" s="406">
        <v>12</v>
      </c>
      <c r="AK206" s="406">
        <v>480000</v>
      </c>
      <c r="AL206" s="406">
        <v>480000</v>
      </c>
      <c r="AM206" s="406">
        <v>480000</v>
      </c>
      <c r="AN206" s="406">
        <v>480000</v>
      </c>
      <c r="AO206" s="406">
        <v>480000</v>
      </c>
      <c r="AP206" s="406">
        <v>480000</v>
      </c>
      <c r="AQ206" s="406">
        <v>480000</v>
      </c>
      <c r="AR206" s="406">
        <v>480000</v>
      </c>
      <c r="AS206" s="406">
        <v>480000</v>
      </c>
      <c r="AT206" s="406">
        <v>480000</v>
      </c>
      <c r="AU206" s="406">
        <v>480000</v>
      </c>
      <c r="AV206" s="406">
        <v>480000</v>
      </c>
      <c r="AW206" s="406">
        <v>1</v>
      </c>
      <c r="AX206" s="383"/>
    </row>
    <row r="207" spans="1:50" s="419" customFormat="1" ht="21.75" customHeight="1">
      <c r="A207" s="383"/>
      <c r="B207" s="399">
        <v>20</v>
      </c>
      <c r="C207" s="400" t="s">
        <v>293</v>
      </c>
      <c r="D207" s="401">
        <v>220</v>
      </c>
      <c r="E207" s="389" t="s">
        <v>836</v>
      </c>
      <c r="F207" s="389">
        <f t="shared" si="15"/>
        <v>3210216</v>
      </c>
      <c r="G207" s="389" t="s">
        <v>837</v>
      </c>
      <c r="H207" s="389" t="s">
        <v>837</v>
      </c>
      <c r="I207" s="401" t="str">
        <f t="shared" si="16"/>
        <v>OK</v>
      </c>
      <c r="J207" s="401" t="str">
        <f t="shared" si="14"/>
        <v>OK</v>
      </c>
      <c r="K207" s="397"/>
      <c r="L207" s="408">
        <v>1063857</v>
      </c>
      <c r="M207" s="403" t="s">
        <v>1870</v>
      </c>
      <c r="N207" s="418" t="s">
        <v>1518</v>
      </c>
      <c r="O207" s="405" t="s">
        <v>1199</v>
      </c>
      <c r="P207" s="405" t="s">
        <v>1519</v>
      </c>
      <c r="Q207" s="392" t="s">
        <v>1120</v>
      </c>
      <c r="R207" s="418" t="s">
        <v>1518</v>
      </c>
      <c r="S207" s="405" t="s">
        <v>1199</v>
      </c>
      <c r="T207" s="405" t="s">
        <v>1519</v>
      </c>
      <c r="U207" s="406">
        <v>12400000</v>
      </c>
      <c r="V207" s="407">
        <v>45838</v>
      </c>
      <c r="W207" s="406">
        <v>13</v>
      </c>
      <c r="X207" s="406">
        <v>20</v>
      </c>
      <c r="Y207" s="406">
        <v>31</v>
      </c>
      <c r="Z207" s="406">
        <v>32</v>
      </c>
      <c r="AA207" s="406">
        <v>31</v>
      </c>
      <c r="AB207" s="406">
        <v>30</v>
      </c>
      <c r="AC207" s="406">
        <v>30</v>
      </c>
      <c r="AD207" s="406">
        <v>30</v>
      </c>
      <c r="AE207" s="406">
        <v>30</v>
      </c>
      <c r="AF207" s="406">
        <v>30</v>
      </c>
      <c r="AG207" s="406">
        <v>30</v>
      </c>
      <c r="AH207" s="406">
        <v>30</v>
      </c>
      <c r="AI207" s="406">
        <v>30</v>
      </c>
      <c r="AJ207" s="406">
        <v>30</v>
      </c>
      <c r="AK207" s="406">
        <v>1054000</v>
      </c>
      <c r="AL207" s="406">
        <v>1088000</v>
      </c>
      <c r="AM207" s="406">
        <v>1054000</v>
      </c>
      <c r="AN207" s="406">
        <v>1020000</v>
      </c>
      <c r="AO207" s="406">
        <v>1020000</v>
      </c>
      <c r="AP207" s="406">
        <v>1020000</v>
      </c>
      <c r="AQ207" s="406">
        <v>1020000</v>
      </c>
      <c r="AR207" s="406">
        <v>1020000</v>
      </c>
      <c r="AS207" s="406">
        <v>1020000</v>
      </c>
      <c r="AT207" s="406">
        <v>1020000</v>
      </c>
      <c r="AU207" s="406">
        <v>1020000</v>
      </c>
      <c r="AV207" s="406">
        <v>1020000</v>
      </c>
      <c r="AW207" s="406">
        <v>1</v>
      </c>
      <c r="AX207" s="383"/>
    </row>
    <row r="208" spans="1:50" s="419" customFormat="1" ht="21.75" customHeight="1">
      <c r="A208" s="383"/>
      <c r="B208" s="399">
        <v>21</v>
      </c>
      <c r="C208" s="413" t="s">
        <v>2167</v>
      </c>
      <c r="D208" s="401">
        <v>221</v>
      </c>
      <c r="E208" s="389" t="s">
        <v>838</v>
      </c>
      <c r="F208" s="389">
        <f t="shared" si="15"/>
        <v>3210322</v>
      </c>
      <c r="G208" s="389" t="s">
        <v>839</v>
      </c>
      <c r="H208" s="389" t="s">
        <v>839</v>
      </c>
      <c r="I208" s="401" t="str">
        <f t="shared" si="16"/>
        <v>OK</v>
      </c>
      <c r="J208" s="401" t="str">
        <f t="shared" si="14"/>
        <v>OK</v>
      </c>
      <c r="K208" s="397"/>
      <c r="L208" s="408">
        <v>1007838</v>
      </c>
      <c r="M208" s="403" t="s">
        <v>1289</v>
      </c>
      <c r="N208" s="418" t="s">
        <v>1290</v>
      </c>
      <c r="O208" s="405" t="s">
        <v>1199</v>
      </c>
      <c r="P208" s="405" t="s">
        <v>1291</v>
      </c>
      <c r="Q208" s="392" t="s">
        <v>1120</v>
      </c>
      <c r="R208" s="418" t="s">
        <v>1290</v>
      </c>
      <c r="S208" s="405" t="s">
        <v>1199</v>
      </c>
      <c r="T208" s="405" t="s">
        <v>1291</v>
      </c>
      <c r="U208" s="406">
        <v>11000000</v>
      </c>
      <c r="V208" s="407">
        <v>45838</v>
      </c>
      <c r="W208" s="406">
        <v>13</v>
      </c>
      <c r="X208" s="406">
        <v>21</v>
      </c>
      <c r="Y208" s="406">
        <v>25</v>
      </c>
      <c r="Z208" s="406">
        <v>25</v>
      </c>
      <c r="AA208" s="406">
        <v>25</v>
      </c>
      <c r="AB208" s="406">
        <v>24</v>
      </c>
      <c r="AC208" s="406">
        <v>24</v>
      </c>
      <c r="AD208" s="406">
        <v>24</v>
      </c>
      <c r="AE208" s="406">
        <v>23</v>
      </c>
      <c r="AF208" s="406">
        <v>23</v>
      </c>
      <c r="AG208" s="406">
        <v>24</v>
      </c>
      <c r="AH208" s="406">
        <v>24</v>
      </c>
      <c r="AI208" s="406">
        <v>24</v>
      </c>
      <c r="AJ208" s="406">
        <v>24</v>
      </c>
      <c r="AK208" s="406">
        <v>875000</v>
      </c>
      <c r="AL208" s="406">
        <v>875000</v>
      </c>
      <c r="AM208" s="406">
        <v>875000</v>
      </c>
      <c r="AN208" s="406">
        <v>840000</v>
      </c>
      <c r="AO208" s="406">
        <v>840000</v>
      </c>
      <c r="AP208" s="406">
        <v>840000</v>
      </c>
      <c r="AQ208" s="406">
        <v>805000</v>
      </c>
      <c r="AR208" s="406">
        <v>805000</v>
      </c>
      <c r="AS208" s="406">
        <v>840000</v>
      </c>
      <c r="AT208" s="406">
        <v>840000</v>
      </c>
      <c r="AU208" s="406">
        <v>840000</v>
      </c>
      <c r="AV208" s="406">
        <v>840000</v>
      </c>
      <c r="AW208" s="406">
        <v>1</v>
      </c>
      <c r="AX208" s="383"/>
    </row>
    <row r="209" spans="1:50" s="419" customFormat="1" ht="21.75" customHeight="1">
      <c r="A209" s="383"/>
      <c r="B209" s="399">
        <v>22</v>
      </c>
      <c r="C209" s="413" t="s">
        <v>2168</v>
      </c>
      <c r="D209" s="401">
        <v>222</v>
      </c>
      <c r="E209" s="389" t="s">
        <v>840</v>
      </c>
      <c r="F209" s="389">
        <f t="shared" si="15"/>
        <v>3210323</v>
      </c>
      <c r="G209" s="389" t="s">
        <v>841</v>
      </c>
      <c r="H209" s="389" t="s">
        <v>841</v>
      </c>
      <c r="I209" s="401" t="str">
        <f t="shared" si="16"/>
        <v>OK</v>
      </c>
      <c r="J209" s="401" t="str">
        <f t="shared" si="14"/>
        <v>OK</v>
      </c>
      <c r="K209" s="397"/>
      <c r="L209" s="408">
        <v>1066405</v>
      </c>
      <c r="M209" s="403" t="s">
        <v>1871</v>
      </c>
      <c r="N209" s="418" t="s">
        <v>1520</v>
      </c>
      <c r="O209" s="405" t="s">
        <v>1199</v>
      </c>
      <c r="P209" s="405" t="s">
        <v>1521</v>
      </c>
      <c r="Q209" s="392" t="s">
        <v>1120</v>
      </c>
      <c r="R209" s="418" t="s">
        <v>1520</v>
      </c>
      <c r="S209" s="405" t="s">
        <v>1199</v>
      </c>
      <c r="T209" s="405" t="s">
        <v>1521</v>
      </c>
      <c r="U209" s="406">
        <v>3520000</v>
      </c>
      <c r="V209" s="407">
        <v>45838</v>
      </c>
      <c r="W209" s="406">
        <v>13</v>
      </c>
      <c r="X209" s="406">
        <v>22</v>
      </c>
      <c r="Y209" s="406">
        <v>11</v>
      </c>
      <c r="Z209" s="406">
        <v>11</v>
      </c>
      <c r="AA209" s="406">
        <v>11</v>
      </c>
      <c r="AB209" s="406">
        <v>11</v>
      </c>
      <c r="AC209" s="406">
        <v>11</v>
      </c>
      <c r="AD209" s="406">
        <v>11</v>
      </c>
      <c r="AE209" s="406">
        <v>11</v>
      </c>
      <c r="AF209" s="406">
        <v>11</v>
      </c>
      <c r="AG209" s="406">
        <v>11</v>
      </c>
      <c r="AH209" s="406">
        <v>11</v>
      </c>
      <c r="AI209" s="406">
        <v>11</v>
      </c>
      <c r="AJ209" s="406">
        <v>11</v>
      </c>
      <c r="AK209" s="406">
        <v>374000</v>
      </c>
      <c r="AL209" s="406">
        <v>374000</v>
      </c>
      <c r="AM209" s="406">
        <v>374000</v>
      </c>
      <c r="AN209" s="406">
        <v>374000</v>
      </c>
      <c r="AO209" s="406">
        <v>374000</v>
      </c>
      <c r="AP209" s="406">
        <v>374000</v>
      </c>
      <c r="AQ209" s="406">
        <v>374000</v>
      </c>
      <c r="AR209" s="406">
        <v>374000</v>
      </c>
      <c r="AS209" s="406">
        <v>374000</v>
      </c>
      <c r="AT209" s="406">
        <v>374000</v>
      </c>
      <c r="AU209" s="406">
        <v>374000</v>
      </c>
      <c r="AV209" s="406">
        <v>374000</v>
      </c>
      <c r="AW209" s="406">
        <v>1</v>
      </c>
      <c r="AX209" s="383"/>
    </row>
    <row r="210" spans="1:50" ht="21.75" customHeight="1">
      <c r="B210" s="399">
        <v>23</v>
      </c>
      <c r="C210" s="413" t="s">
        <v>2169</v>
      </c>
      <c r="D210" s="401">
        <v>223</v>
      </c>
      <c r="E210" s="389" t="s">
        <v>842</v>
      </c>
      <c r="F210" s="389">
        <f t="shared" si="15"/>
        <v>3210324</v>
      </c>
      <c r="G210" s="389" t="s">
        <v>1751</v>
      </c>
      <c r="H210" s="389" t="s">
        <v>1751</v>
      </c>
      <c r="I210" s="401" t="str">
        <f t="shared" si="16"/>
        <v>OK</v>
      </c>
      <c r="J210" s="401" t="str">
        <f t="shared" si="14"/>
        <v>OK</v>
      </c>
      <c r="K210" s="397"/>
      <c r="L210" s="408">
        <v>1066784</v>
      </c>
      <c r="M210" s="403" t="s">
        <v>1872</v>
      </c>
      <c r="N210" s="418" t="s">
        <v>1522</v>
      </c>
      <c r="O210" s="405" t="s">
        <v>1199</v>
      </c>
      <c r="P210" s="405" t="s">
        <v>1523</v>
      </c>
      <c r="Q210" s="392" t="s">
        <v>1120</v>
      </c>
      <c r="R210" s="418" t="s">
        <v>1522</v>
      </c>
      <c r="S210" s="405" t="s">
        <v>1199</v>
      </c>
      <c r="T210" s="405" t="s">
        <v>1523</v>
      </c>
      <c r="U210" s="406">
        <v>0</v>
      </c>
      <c r="V210" s="407"/>
      <c r="W210" s="406">
        <v>13</v>
      </c>
      <c r="X210" s="406">
        <v>23</v>
      </c>
      <c r="Y210" s="406">
        <v>12</v>
      </c>
      <c r="Z210" s="406">
        <v>12</v>
      </c>
      <c r="AA210" s="406">
        <v>12</v>
      </c>
      <c r="AB210" s="406">
        <v>12</v>
      </c>
      <c r="AC210" s="406">
        <v>12</v>
      </c>
      <c r="AD210" s="406">
        <v>12</v>
      </c>
      <c r="AE210" s="406">
        <v>12</v>
      </c>
      <c r="AF210" s="406">
        <v>12</v>
      </c>
      <c r="AG210" s="406">
        <v>12</v>
      </c>
      <c r="AH210" s="406">
        <v>12</v>
      </c>
      <c r="AI210" s="406">
        <v>12</v>
      </c>
      <c r="AJ210" s="406">
        <v>12</v>
      </c>
      <c r="AK210" s="406">
        <v>403200</v>
      </c>
      <c r="AL210" s="406">
        <v>403200</v>
      </c>
      <c r="AM210" s="406">
        <v>403200</v>
      </c>
      <c r="AN210" s="406">
        <v>403200</v>
      </c>
      <c r="AO210" s="406">
        <v>403200</v>
      </c>
      <c r="AP210" s="406">
        <v>403200</v>
      </c>
      <c r="AQ210" s="406">
        <v>403200</v>
      </c>
      <c r="AR210" s="406">
        <v>403200</v>
      </c>
      <c r="AS210" s="406">
        <v>403200</v>
      </c>
      <c r="AT210" s="406">
        <v>403200</v>
      </c>
      <c r="AU210" s="406">
        <v>403200</v>
      </c>
      <c r="AV210" s="406">
        <v>403200</v>
      </c>
      <c r="AW210" s="406">
        <v>1</v>
      </c>
    </row>
    <row r="211" spans="1:50" ht="21.75" customHeight="1">
      <c r="B211" s="399">
        <v>24</v>
      </c>
      <c r="C211" s="413" t="s">
        <v>2170</v>
      </c>
      <c r="D211" s="401">
        <v>224</v>
      </c>
      <c r="E211" s="389" t="s">
        <v>843</v>
      </c>
      <c r="F211" s="389">
        <f t="shared" si="15"/>
        <v>3210325</v>
      </c>
      <c r="G211" s="389" t="s">
        <v>844</v>
      </c>
      <c r="H211" s="389" t="s">
        <v>844</v>
      </c>
      <c r="I211" s="401" t="str">
        <f t="shared" si="16"/>
        <v>OK</v>
      </c>
      <c r="J211" s="401" t="str">
        <f t="shared" si="14"/>
        <v>OK</v>
      </c>
      <c r="K211" s="397"/>
      <c r="L211" s="408">
        <v>1039860</v>
      </c>
      <c r="M211" s="403" t="s">
        <v>1873</v>
      </c>
      <c r="N211" s="418" t="s">
        <v>2171</v>
      </c>
      <c r="O211" s="405" t="s">
        <v>1199</v>
      </c>
      <c r="P211" s="405" t="s">
        <v>1524</v>
      </c>
      <c r="Q211" s="392" t="s">
        <v>1120</v>
      </c>
      <c r="R211" s="418" t="s">
        <v>2172</v>
      </c>
      <c r="S211" s="405" t="s">
        <v>1199</v>
      </c>
      <c r="T211" s="405" t="s">
        <v>1524</v>
      </c>
      <c r="U211" s="406">
        <v>0</v>
      </c>
      <c r="V211" s="407"/>
      <c r="W211" s="406">
        <v>13</v>
      </c>
      <c r="X211" s="406">
        <v>24</v>
      </c>
      <c r="Y211" s="406">
        <v>14</v>
      </c>
      <c r="Z211" s="406">
        <v>14</v>
      </c>
      <c r="AA211" s="406">
        <v>15</v>
      </c>
      <c r="AB211" s="406">
        <v>16</v>
      </c>
      <c r="AC211" s="406">
        <v>14</v>
      </c>
      <c r="AD211" s="406">
        <v>15</v>
      </c>
      <c r="AE211" s="406">
        <v>15</v>
      </c>
      <c r="AF211" s="406">
        <v>15</v>
      </c>
      <c r="AG211" s="406">
        <v>15</v>
      </c>
      <c r="AH211" s="406">
        <v>15</v>
      </c>
      <c r="AI211" s="406">
        <v>15</v>
      </c>
      <c r="AJ211" s="406">
        <v>15</v>
      </c>
      <c r="AK211" s="406">
        <v>560000</v>
      </c>
      <c r="AL211" s="406">
        <v>560000</v>
      </c>
      <c r="AM211" s="406">
        <v>600000</v>
      </c>
      <c r="AN211" s="406">
        <v>640000</v>
      </c>
      <c r="AO211" s="406">
        <v>560000</v>
      </c>
      <c r="AP211" s="406">
        <v>600000</v>
      </c>
      <c r="AQ211" s="406">
        <v>600000</v>
      </c>
      <c r="AR211" s="406">
        <v>600000</v>
      </c>
      <c r="AS211" s="406">
        <v>600000</v>
      </c>
      <c r="AT211" s="406">
        <v>600000</v>
      </c>
      <c r="AU211" s="406">
        <v>600000</v>
      </c>
      <c r="AV211" s="406">
        <v>600000</v>
      </c>
      <c r="AW211" s="406">
        <v>1</v>
      </c>
      <c r="AX211" s="419"/>
    </row>
    <row r="212" spans="1:50" ht="21.75" customHeight="1">
      <c r="B212" s="399">
        <v>25</v>
      </c>
      <c r="C212" s="413" t="s">
        <v>2173</v>
      </c>
      <c r="D212" s="401">
        <v>225</v>
      </c>
      <c r="E212" s="389" t="s">
        <v>845</v>
      </c>
      <c r="F212" s="389">
        <f t="shared" si="15"/>
        <v>3210326</v>
      </c>
      <c r="G212" s="389" t="s">
        <v>846</v>
      </c>
      <c r="H212" s="389" t="s">
        <v>846</v>
      </c>
      <c r="I212" s="401" t="str">
        <f t="shared" si="16"/>
        <v>OK</v>
      </c>
      <c r="J212" s="401" t="str">
        <f t="shared" si="14"/>
        <v>OK</v>
      </c>
      <c r="K212" s="397"/>
      <c r="L212" s="408">
        <v>1066994</v>
      </c>
      <c r="M212" s="403" t="s">
        <v>1874</v>
      </c>
      <c r="N212" s="418" t="s">
        <v>1525</v>
      </c>
      <c r="O212" s="405" t="s">
        <v>1199</v>
      </c>
      <c r="P212" s="405" t="s">
        <v>1526</v>
      </c>
      <c r="Q212" s="392" t="s">
        <v>1120</v>
      </c>
      <c r="R212" s="418" t="s">
        <v>1525</v>
      </c>
      <c r="S212" s="405" t="s">
        <v>1199</v>
      </c>
      <c r="T212" s="405" t="s">
        <v>1526</v>
      </c>
      <c r="U212" s="406">
        <v>0</v>
      </c>
      <c r="V212" s="407"/>
      <c r="W212" s="406">
        <v>13</v>
      </c>
      <c r="X212" s="406">
        <v>25</v>
      </c>
      <c r="Y212" s="406">
        <v>16</v>
      </c>
      <c r="Z212" s="406">
        <v>16</v>
      </c>
      <c r="AA212" s="406">
        <v>16</v>
      </c>
      <c r="AB212" s="406">
        <v>16</v>
      </c>
      <c r="AC212" s="406">
        <v>16</v>
      </c>
      <c r="AD212" s="406">
        <v>16</v>
      </c>
      <c r="AE212" s="406">
        <v>16</v>
      </c>
      <c r="AF212" s="406">
        <v>16</v>
      </c>
      <c r="AG212" s="406">
        <v>16</v>
      </c>
      <c r="AH212" s="406">
        <v>16</v>
      </c>
      <c r="AI212" s="406">
        <v>16</v>
      </c>
      <c r="AJ212" s="406">
        <v>16</v>
      </c>
      <c r="AK212" s="406">
        <v>544000</v>
      </c>
      <c r="AL212" s="406">
        <v>544000</v>
      </c>
      <c r="AM212" s="406">
        <v>544000</v>
      </c>
      <c r="AN212" s="406">
        <v>544000</v>
      </c>
      <c r="AO212" s="406">
        <v>544000</v>
      </c>
      <c r="AP212" s="406">
        <v>544000</v>
      </c>
      <c r="AQ212" s="406">
        <v>544000</v>
      </c>
      <c r="AR212" s="406">
        <v>544000</v>
      </c>
      <c r="AS212" s="406">
        <v>544000</v>
      </c>
      <c r="AT212" s="406">
        <v>544000</v>
      </c>
      <c r="AU212" s="406">
        <v>544000</v>
      </c>
      <c r="AV212" s="406">
        <v>544000</v>
      </c>
      <c r="AW212" s="406">
        <v>1</v>
      </c>
      <c r="AX212" s="419"/>
    </row>
    <row r="213" spans="1:50" ht="21.75" customHeight="1">
      <c r="B213" s="399">
        <v>26</v>
      </c>
      <c r="C213" s="413" t="s">
        <v>2174</v>
      </c>
      <c r="D213" s="401">
        <v>226</v>
      </c>
      <c r="E213" s="389" t="s">
        <v>847</v>
      </c>
      <c r="F213" s="389">
        <f t="shared" si="15"/>
        <v>3210327</v>
      </c>
      <c r="G213" s="389" t="s">
        <v>848</v>
      </c>
      <c r="H213" s="389" t="s">
        <v>848</v>
      </c>
      <c r="I213" s="401" t="str">
        <f t="shared" si="16"/>
        <v>OK</v>
      </c>
      <c r="J213" s="401" t="str">
        <f t="shared" si="14"/>
        <v>OK</v>
      </c>
      <c r="K213" s="397"/>
      <c r="L213" s="408">
        <v>1053305</v>
      </c>
      <c r="M213" s="403" t="s">
        <v>1856</v>
      </c>
      <c r="N213" s="418" t="s">
        <v>1494</v>
      </c>
      <c r="O213" s="405" t="s">
        <v>1277</v>
      </c>
      <c r="P213" s="405" t="s">
        <v>1857</v>
      </c>
      <c r="Q213" s="392" t="s">
        <v>1120</v>
      </c>
      <c r="R213" s="418" t="s">
        <v>1494</v>
      </c>
      <c r="S213" s="405" t="s">
        <v>1277</v>
      </c>
      <c r="T213" s="405" t="s">
        <v>1857</v>
      </c>
      <c r="U213" s="406">
        <v>3080000</v>
      </c>
      <c r="V213" s="407">
        <v>45838</v>
      </c>
      <c r="W213" s="406">
        <v>13</v>
      </c>
      <c r="X213" s="406">
        <v>26</v>
      </c>
      <c r="Y213" s="406">
        <v>11</v>
      </c>
      <c r="Z213" s="406">
        <v>11</v>
      </c>
      <c r="AA213" s="406">
        <v>11</v>
      </c>
      <c r="AB213" s="406">
        <v>11</v>
      </c>
      <c r="AC213" s="406">
        <v>11</v>
      </c>
      <c r="AD213" s="406">
        <v>11</v>
      </c>
      <c r="AE213" s="406">
        <v>11</v>
      </c>
      <c r="AF213" s="406">
        <v>11</v>
      </c>
      <c r="AG213" s="406">
        <v>11</v>
      </c>
      <c r="AH213" s="406">
        <v>11</v>
      </c>
      <c r="AI213" s="406">
        <v>11</v>
      </c>
      <c r="AJ213" s="406">
        <v>11</v>
      </c>
      <c r="AK213" s="406">
        <v>440000</v>
      </c>
      <c r="AL213" s="406">
        <v>440000</v>
      </c>
      <c r="AM213" s="406">
        <v>440000</v>
      </c>
      <c r="AN213" s="406">
        <v>440000</v>
      </c>
      <c r="AO213" s="406">
        <v>440000</v>
      </c>
      <c r="AP213" s="406">
        <v>440000</v>
      </c>
      <c r="AQ213" s="406">
        <v>440000</v>
      </c>
      <c r="AR213" s="406">
        <v>440000</v>
      </c>
      <c r="AS213" s="406">
        <v>440000</v>
      </c>
      <c r="AT213" s="406">
        <v>440000</v>
      </c>
      <c r="AU213" s="406">
        <v>440000</v>
      </c>
      <c r="AV213" s="406">
        <v>440000</v>
      </c>
      <c r="AW213" s="406">
        <v>1</v>
      </c>
      <c r="AX213" s="419"/>
    </row>
    <row r="214" spans="1:50" ht="21.75" customHeight="1">
      <c r="B214" s="399">
        <v>27</v>
      </c>
      <c r="C214" s="413" t="s">
        <v>2175</v>
      </c>
      <c r="D214" s="401">
        <v>227</v>
      </c>
      <c r="E214" s="389" t="s">
        <v>849</v>
      </c>
      <c r="F214" s="389">
        <f t="shared" si="15"/>
        <v>3210476</v>
      </c>
      <c r="G214" s="389" t="s">
        <v>850</v>
      </c>
      <c r="H214" s="389" t="s">
        <v>850</v>
      </c>
      <c r="I214" s="401" t="str">
        <f t="shared" si="16"/>
        <v>OK</v>
      </c>
      <c r="J214" s="401" t="str">
        <f t="shared" si="14"/>
        <v>OK</v>
      </c>
      <c r="K214" s="397"/>
      <c r="L214" s="408">
        <v>1050202</v>
      </c>
      <c r="M214" s="403" t="s">
        <v>1867</v>
      </c>
      <c r="N214" s="418" t="s">
        <v>1513</v>
      </c>
      <c r="O214" s="405" t="s">
        <v>1199</v>
      </c>
      <c r="P214" s="405" t="s">
        <v>1514</v>
      </c>
      <c r="Q214" s="392" t="s">
        <v>1120</v>
      </c>
      <c r="R214" s="418" t="s">
        <v>1513</v>
      </c>
      <c r="S214" s="405" t="s">
        <v>1199</v>
      </c>
      <c r="T214" s="405" t="s">
        <v>1514</v>
      </c>
      <c r="U214" s="406">
        <v>7920000</v>
      </c>
      <c r="V214" s="407">
        <v>45838</v>
      </c>
      <c r="W214" s="406">
        <v>13</v>
      </c>
      <c r="X214" s="406">
        <v>27</v>
      </c>
      <c r="Y214" s="406">
        <v>18</v>
      </c>
      <c r="Z214" s="406">
        <v>18</v>
      </c>
      <c r="AA214" s="406">
        <v>18</v>
      </c>
      <c r="AB214" s="406">
        <v>18</v>
      </c>
      <c r="AC214" s="406">
        <v>18</v>
      </c>
      <c r="AD214" s="406">
        <v>18</v>
      </c>
      <c r="AE214" s="406">
        <v>18</v>
      </c>
      <c r="AF214" s="406">
        <v>18</v>
      </c>
      <c r="AG214" s="406">
        <v>18</v>
      </c>
      <c r="AH214" s="406">
        <v>18</v>
      </c>
      <c r="AI214" s="406">
        <v>18</v>
      </c>
      <c r="AJ214" s="406">
        <v>18</v>
      </c>
      <c r="AK214" s="406">
        <v>619300</v>
      </c>
      <c r="AL214" s="406">
        <v>619300</v>
      </c>
      <c r="AM214" s="406">
        <v>619300</v>
      </c>
      <c r="AN214" s="406">
        <v>619300</v>
      </c>
      <c r="AO214" s="406">
        <v>619300</v>
      </c>
      <c r="AP214" s="406">
        <v>619300</v>
      </c>
      <c r="AQ214" s="406">
        <v>619300</v>
      </c>
      <c r="AR214" s="406">
        <v>619300</v>
      </c>
      <c r="AS214" s="406">
        <v>619300</v>
      </c>
      <c r="AT214" s="406">
        <v>619300</v>
      </c>
      <c r="AU214" s="406">
        <v>619300</v>
      </c>
      <c r="AV214" s="406">
        <v>619300</v>
      </c>
      <c r="AW214" s="406">
        <v>1</v>
      </c>
      <c r="AX214" s="419"/>
    </row>
    <row r="215" spans="1:50" ht="21.75" customHeight="1">
      <c r="B215" s="399">
        <v>28</v>
      </c>
      <c r="C215" s="413" t="s">
        <v>306</v>
      </c>
      <c r="D215" s="401">
        <v>228</v>
      </c>
      <c r="E215" s="389" t="s">
        <v>851</v>
      </c>
      <c r="F215" s="389">
        <f t="shared" si="15"/>
        <v>3210477</v>
      </c>
      <c r="G215" s="389" t="s">
        <v>852</v>
      </c>
      <c r="H215" s="389" t="s">
        <v>852</v>
      </c>
      <c r="I215" s="401" t="str">
        <f t="shared" si="16"/>
        <v>OK</v>
      </c>
      <c r="J215" s="401" t="str">
        <f t="shared" si="14"/>
        <v>OK</v>
      </c>
      <c r="K215" s="397"/>
      <c r="L215" s="408">
        <v>1065785</v>
      </c>
      <c r="M215" s="403" t="s">
        <v>1875</v>
      </c>
      <c r="N215" s="418" t="s">
        <v>1527</v>
      </c>
      <c r="O215" s="405" t="s">
        <v>1199</v>
      </c>
      <c r="P215" s="405" t="s">
        <v>1528</v>
      </c>
      <c r="Q215" s="392" t="s">
        <v>1120</v>
      </c>
      <c r="R215" s="418" t="s">
        <v>1527</v>
      </c>
      <c r="S215" s="405" t="s">
        <v>1199</v>
      </c>
      <c r="T215" s="405" t="s">
        <v>1528</v>
      </c>
      <c r="U215" s="406">
        <v>8360000</v>
      </c>
      <c r="V215" s="407">
        <v>45838</v>
      </c>
      <c r="W215" s="406">
        <v>13</v>
      </c>
      <c r="X215" s="406">
        <v>28</v>
      </c>
      <c r="Y215" s="406">
        <v>18</v>
      </c>
      <c r="Z215" s="406">
        <v>19</v>
      </c>
      <c r="AA215" s="406">
        <v>18</v>
      </c>
      <c r="AB215" s="406">
        <v>18</v>
      </c>
      <c r="AC215" s="406">
        <v>16</v>
      </c>
      <c r="AD215" s="406">
        <v>18</v>
      </c>
      <c r="AE215" s="406">
        <v>18</v>
      </c>
      <c r="AF215" s="406">
        <v>19</v>
      </c>
      <c r="AG215" s="406">
        <v>19</v>
      </c>
      <c r="AH215" s="406">
        <v>19</v>
      </c>
      <c r="AI215" s="406">
        <v>19</v>
      </c>
      <c r="AJ215" s="406">
        <v>19</v>
      </c>
      <c r="AK215" s="406">
        <v>612000</v>
      </c>
      <c r="AL215" s="406">
        <v>646000</v>
      </c>
      <c r="AM215" s="406">
        <v>612000</v>
      </c>
      <c r="AN215" s="406">
        <v>612000</v>
      </c>
      <c r="AO215" s="406">
        <v>544000</v>
      </c>
      <c r="AP215" s="406">
        <v>612000</v>
      </c>
      <c r="AQ215" s="406">
        <v>612000</v>
      </c>
      <c r="AR215" s="406">
        <v>646000</v>
      </c>
      <c r="AS215" s="406">
        <v>646000</v>
      </c>
      <c r="AT215" s="406">
        <v>646000</v>
      </c>
      <c r="AU215" s="406">
        <v>646000</v>
      </c>
      <c r="AV215" s="406">
        <v>646000</v>
      </c>
      <c r="AW215" s="406">
        <v>1</v>
      </c>
      <c r="AX215" s="419"/>
    </row>
    <row r="216" spans="1:50" ht="21.75" customHeight="1">
      <c r="B216" s="399">
        <v>29</v>
      </c>
      <c r="C216" s="413" t="s">
        <v>2176</v>
      </c>
      <c r="D216" s="401">
        <v>229</v>
      </c>
      <c r="E216" s="389" t="s">
        <v>853</v>
      </c>
      <c r="F216" s="389">
        <f t="shared" si="15"/>
        <v>3210478</v>
      </c>
      <c r="G216" s="389" t="s">
        <v>854</v>
      </c>
      <c r="H216" s="389" t="s">
        <v>854</v>
      </c>
      <c r="I216" s="401" t="str">
        <f t="shared" si="16"/>
        <v>OK</v>
      </c>
      <c r="J216" s="401" t="str">
        <f t="shared" si="14"/>
        <v>OK</v>
      </c>
      <c r="K216" s="397"/>
      <c r="L216" s="408">
        <v>1054263</v>
      </c>
      <c r="M216" s="403" t="s">
        <v>1876</v>
      </c>
      <c r="N216" s="418" t="s">
        <v>1529</v>
      </c>
      <c r="O216" s="405" t="s">
        <v>1199</v>
      </c>
      <c r="P216" s="405" t="s">
        <v>2177</v>
      </c>
      <c r="Q216" s="392" t="s">
        <v>1120</v>
      </c>
      <c r="R216" s="418" t="s">
        <v>1529</v>
      </c>
      <c r="S216" s="405" t="s">
        <v>1199</v>
      </c>
      <c r="T216" s="405" t="s">
        <v>2177</v>
      </c>
      <c r="U216" s="406">
        <v>0</v>
      </c>
      <c r="V216" s="407"/>
      <c r="W216" s="406">
        <v>13</v>
      </c>
      <c r="X216" s="406">
        <v>29</v>
      </c>
      <c r="Y216" s="406">
        <v>20</v>
      </c>
      <c r="Z216" s="406">
        <v>20</v>
      </c>
      <c r="AA216" s="406">
        <v>20</v>
      </c>
      <c r="AB216" s="406">
        <v>20</v>
      </c>
      <c r="AC216" s="406">
        <v>20</v>
      </c>
      <c r="AD216" s="406">
        <v>20</v>
      </c>
      <c r="AE216" s="406">
        <v>20</v>
      </c>
      <c r="AF216" s="406">
        <v>20</v>
      </c>
      <c r="AG216" s="406">
        <v>20</v>
      </c>
      <c r="AH216" s="406">
        <v>20</v>
      </c>
      <c r="AI216" s="406">
        <v>20</v>
      </c>
      <c r="AJ216" s="406">
        <v>20</v>
      </c>
      <c r="AK216" s="406">
        <v>690230</v>
      </c>
      <c r="AL216" s="406">
        <v>690230</v>
      </c>
      <c r="AM216" s="406">
        <v>690230</v>
      </c>
      <c r="AN216" s="406">
        <v>690230</v>
      </c>
      <c r="AO216" s="406">
        <v>690230</v>
      </c>
      <c r="AP216" s="406">
        <v>690230</v>
      </c>
      <c r="AQ216" s="406">
        <v>690230</v>
      </c>
      <c r="AR216" s="406">
        <v>690230</v>
      </c>
      <c r="AS216" s="406">
        <v>690230</v>
      </c>
      <c r="AT216" s="406">
        <v>690230</v>
      </c>
      <c r="AU216" s="406">
        <v>690230</v>
      </c>
      <c r="AV216" s="406">
        <v>690230</v>
      </c>
      <c r="AW216" s="406">
        <v>1</v>
      </c>
    </row>
    <row r="217" spans="1:50" ht="21.75" customHeight="1">
      <c r="B217" s="399">
        <v>30</v>
      </c>
      <c r="C217" s="413" t="s">
        <v>2178</v>
      </c>
      <c r="D217" s="401">
        <v>230</v>
      </c>
      <c r="E217" s="389" t="s">
        <v>855</v>
      </c>
      <c r="F217" s="389">
        <f t="shared" si="15"/>
        <v>3210479</v>
      </c>
      <c r="G217" s="389" t="s">
        <v>856</v>
      </c>
      <c r="H217" s="389" t="s">
        <v>856</v>
      </c>
      <c r="I217" s="401" t="str">
        <f t="shared" si="16"/>
        <v>OK</v>
      </c>
      <c r="J217" s="401" t="str">
        <f t="shared" si="14"/>
        <v>OK</v>
      </c>
      <c r="K217" s="397"/>
      <c r="L217" s="408">
        <v>1007849</v>
      </c>
      <c r="M217" s="403" t="s">
        <v>1877</v>
      </c>
      <c r="N217" s="418" t="s">
        <v>1530</v>
      </c>
      <c r="O217" s="405" t="s">
        <v>1199</v>
      </c>
      <c r="P217" s="405" t="s">
        <v>1531</v>
      </c>
      <c r="Q217" s="392" t="s">
        <v>1120</v>
      </c>
      <c r="R217" s="418" t="s">
        <v>1530</v>
      </c>
      <c r="S217" s="405" t="s">
        <v>1199</v>
      </c>
      <c r="T217" s="405" t="s">
        <v>1531</v>
      </c>
      <c r="U217" s="406">
        <v>0</v>
      </c>
      <c r="V217" s="407"/>
      <c r="W217" s="406">
        <v>13</v>
      </c>
      <c r="X217" s="406">
        <v>30</v>
      </c>
      <c r="Y217" s="406">
        <v>8</v>
      </c>
      <c r="Z217" s="406">
        <v>8</v>
      </c>
      <c r="AA217" s="406">
        <v>8</v>
      </c>
      <c r="AB217" s="406">
        <v>9</v>
      </c>
      <c r="AC217" s="406">
        <v>8</v>
      </c>
      <c r="AD217" s="406">
        <v>8</v>
      </c>
      <c r="AE217" s="406">
        <v>8</v>
      </c>
      <c r="AF217" s="406">
        <v>8</v>
      </c>
      <c r="AG217" s="406">
        <v>8</v>
      </c>
      <c r="AH217" s="406">
        <v>7</v>
      </c>
      <c r="AI217" s="406">
        <v>7</v>
      </c>
      <c r="AJ217" s="406">
        <v>7</v>
      </c>
      <c r="AK217" s="406">
        <v>296000</v>
      </c>
      <c r="AL217" s="406">
        <v>296000</v>
      </c>
      <c r="AM217" s="406">
        <v>296000</v>
      </c>
      <c r="AN217" s="406">
        <v>333000</v>
      </c>
      <c r="AO217" s="406">
        <v>296000</v>
      </c>
      <c r="AP217" s="406">
        <v>296000</v>
      </c>
      <c r="AQ217" s="406">
        <v>296000</v>
      </c>
      <c r="AR217" s="406">
        <v>296000</v>
      </c>
      <c r="AS217" s="406">
        <v>296000</v>
      </c>
      <c r="AT217" s="406">
        <v>259000</v>
      </c>
      <c r="AU217" s="406">
        <v>259000</v>
      </c>
      <c r="AV217" s="406">
        <v>259000</v>
      </c>
      <c r="AW217" s="406">
        <v>1</v>
      </c>
    </row>
    <row r="218" spans="1:50" ht="21.75" customHeight="1">
      <c r="B218" s="399">
        <v>31</v>
      </c>
      <c r="C218" s="413" t="s">
        <v>2179</v>
      </c>
      <c r="D218" s="401">
        <v>231</v>
      </c>
      <c r="E218" s="389" t="s">
        <v>857</v>
      </c>
      <c r="F218" s="389">
        <f t="shared" si="15"/>
        <v>3210480</v>
      </c>
      <c r="G218" s="389" t="s">
        <v>858</v>
      </c>
      <c r="H218" s="389" t="s">
        <v>858</v>
      </c>
      <c r="I218" s="401" t="str">
        <f t="shared" si="16"/>
        <v>OK</v>
      </c>
      <c r="J218" s="401" t="str">
        <f t="shared" si="14"/>
        <v>OK</v>
      </c>
      <c r="K218" s="397"/>
      <c r="L218" s="408">
        <v>1851380</v>
      </c>
      <c r="M218" s="403" t="s">
        <v>1878</v>
      </c>
      <c r="N218" s="418" t="s">
        <v>1532</v>
      </c>
      <c r="O218" s="405" t="s">
        <v>1199</v>
      </c>
      <c r="P218" s="405" t="s">
        <v>1533</v>
      </c>
      <c r="Q218" s="392" t="s">
        <v>1120</v>
      </c>
      <c r="R218" s="418" t="s">
        <v>1532</v>
      </c>
      <c r="S218" s="405" t="s">
        <v>1199</v>
      </c>
      <c r="T218" s="405" t="s">
        <v>1533</v>
      </c>
      <c r="U218" s="406">
        <v>0</v>
      </c>
      <c r="V218" s="407"/>
      <c r="W218" s="406">
        <v>13</v>
      </c>
      <c r="X218" s="406">
        <v>31</v>
      </c>
      <c r="Y218" s="406">
        <v>20</v>
      </c>
      <c r="Z218" s="406">
        <v>20</v>
      </c>
      <c r="AA218" s="406">
        <v>21</v>
      </c>
      <c r="AB218" s="406">
        <v>21</v>
      </c>
      <c r="AC218" s="406">
        <v>21</v>
      </c>
      <c r="AD218" s="406">
        <v>21</v>
      </c>
      <c r="AE218" s="406">
        <v>21</v>
      </c>
      <c r="AF218" s="406">
        <v>21</v>
      </c>
      <c r="AG218" s="406">
        <v>21</v>
      </c>
      <c r="AH218" s="406">
        <v>21</v>
      </c>
      <c r="AI218" s="406">
        <v>21</v>
      </c>
      <c r="AJ218" s="406">
        <v>21</v>
      </c>
      <c r="AK218" s="406">
        <v>680000</v>
      </c>
      <c r="AL218" s="406">
        <v>680000</v>
      </c>
      <c r="AM218" s="406">
        <v>714000</v>
      </c>
      <c r="AN218" s="406">
        <v>714000</v>
      </c>
      <c r="AO218" s="406">
        <v>714000</v>
      </c>
      <c r="AP218" s="406">
        <v>714000</v>
      </c>
      <c r="AQ218" s="406">
        <v>714000</v>
      </c>
      <c r="AR218" s="406">
        <v>714000</v>
      </c>
      <c r="AS218" s="406">
        <v>714000</v>
      </c>
      <c r="AT218" s="406">
        <v>714000</v>
      </c>
      <c r="AU218" s="406">
        <v>714000</v>
      </c>
      <c r="AV218" s="406">
        <v>714000</v>
      </c>
      <c r="AW218" s="406">
        <v>1</v>
      </c>
    </row>
    <row r="219" spans="1:50" ht="21.75" customHeight="1">
      <c r="B219" s="399">
        <v>32</v>
      </c>
      <c r="C219" s="400" t="s">
        <v>1810</v>
      </c>
      <c r="D219" s="401">
        <v>232</v>
      </c>
      <c r="E219" s="389" t="s">
        <v>859</v>
      </c>
      <c r="F219" s="389">
        <f t="shared" si="15"/>
        <v>3210493</v>
      </c>
      <c r="G219" s="389" t="s">
        <v>860</v>
      </c>
      <c r="H219" s="389" t="s">
        <v>860</v>
      </c>
      <c r="I219" s="401" t="str">
        <f t="shared" si="16"/>
        <v>OK</v>
      </c>
      <c r="J219" s="401" t="str">
        <f t="shared" si="14"/>
        <v>OK</v>
      </c>
      <c r="K219" s="397"/>
      <c r="L219" s="408">
        <v>1007837</v>
      </c>
      <c r="M219" s="403" t="s">
        <v>1880</v>
      </c>
      <c r="N219" s="418" t="s">
        <v>1535</v>
      </c>
      <c r="O219" s="405" t="s">
        <v>1199</v>
      </c>
      <c r="P219" s="405" t="s">
        <v>1536</v>
      </c>
      <c r="Q219" s="392" t="s">
        <v>1120</v>
      </c>
      <c r="R219" s="418" t="s">
        <v>1535</v>
      </c>
      <c r="S219" s="405" t="s">
        <v>1199</v>
      </c>
      <c r="T219" s="405" t="s">
        <v>1536</v>
      </c>
      <c r="U219" s="406">
        <v>0</v>
      </c>
      <c r="V219" s="407"/>
      <c r="W219" s="406">
        <v>13</v>
      </c>
      <c r="X219" s="406">
        <v>32</v>
      </c>
      <c r="Y219" s="406">
        <v>15</v>
      </c>
      <c r="Z219" s="406">
        <v>16</v>
      </c>
      <c r="AA219" s="406">
        <v>17</v>
      </c>
      <c r="AB219" s="406">
        <v>17</v>
      </c>
      <c r="AC219" s="406">
        <v>15</v>
      </c>
      <c r="AD219" s="406">
        <v>15</v>
      </c>
      <c r="AE219" s="406">
        <v>17</v>
      </c>
      <c r="AF219" s="406">
        <v>17</v>
      </c>
      <c r="AG219" s="406">
        <v>17</v>
      </c>
      <c r="AH219" s="406">
        <v>17</v>
      </c>
      <c r="AI219" s="406">
        <v>17</v>
      </c>
      <c r="AJ219" s="406">
        <v>17</v>
      </c>
      <c r="AK219" s="406">
        <v>517500</v>
      </c>
      <c r="AL219" s="406">
        <v>552000</v>
      </c>
      <c r="AM219" s="406">
        <v>586500</v>
      </c>
      <c r="AN219" s="406">
        <v>586500</v>
      </c>
      <c r="AO219" s="406">
        <v>517500</v>
      </c>
      <c r="AP219" s="406">
        <v>517500</v>
      </c>
      <c r="AQ219" s="406">
        <v>586500</v>
      </c>
      <c r="AR219" s="406">
        <v>586500</v>
      </c>
      <c r="AS219" s="406">
        <v>586500</v>
      </c>
      <c r="AT219" s="406">
        <v>586500</v>
      </c>
      <c r="AU219" s="406">
        <v>586500</v>
      </c>
      <c r="AV219" s="406">
        <v>586500</v>
      </c>
      <c r="AW219" s="406">
        <v>1</v>
      </c>
    </row>
    <row r="220" spans="1:50" ht="21.75" customHeight="1">
      <c r="B220" s="399">
        <v>33</v>
      </c>
      <c r="C220" s="413" t="s">
        <v>2180</v>
      </c>
      <c r="D220" s="401">
        <v>233</v>
      </c>
      <c r="E220" s="389" t="s">
        <v>861</v>
      </c>
      <c r="F220" s="389">
        <f t="shared" si="15"/>
        <v>3210592</v>
      </c>
      <c r="G220" s="389" t="s">
        <v>862</v>
      </c>
      <c r="H220" s="389" t="s">
        <v>862</v>
      </c>
      <c r="I220" s="401" t="str">
        <f t="shared" si="16"/>
        <v>OK</v>
      </c>
      <c r="J220" s="401" t="str">
        <f t="shared" si="14"/>
        <v>OK</v>
      </c>
      <c r="K220" s="397"/>
      <c r="L220" s="408">
        <v>1039860</v>
      </c>
      <c r="M220" s="403" t="s">
        <v>1873</v>
      </c>
      <c r="N220" s="418" t="s">
        <v>1537</v>
      </c>
      <c r="O220" s="405" t="s">
        <v>1199</v>
      </c>
      <c r="P220" s="405" t="s">
        <v>1524</v>
      </c>
      <c r="Q220" s="392" t="s">
        <v>1120</v>
      </c>
      <c r="R220" s="418" t="s">
        <v>1537</v>
      </c>
      <c r="S220" s="405" t="s">
        <v>1199</v>
      </c>
      <c r="T220" s="405" t="s">
        <v>1524</v>
      </c>
      <c r="U220" s="406">
        <v>0</v>
      </c>
      <c r="V220" s="407"/>
      <c r="W220" s="406">
        <v>13</v>
      </c>
      <c r="X220" s="406">
        <v>33</v>
      </c>
      <c r="Y220" s="406">
        <v>15</v>
      </c>
      <c r="Z220" s="406">
        <v>15</v>
      </c>
      <c r="AA220" s="406">
        <v>16</v>
      </c>
      <c r="AB220" s="406">
        <v>16</v>
      </c>
      <c r="AC220" s="406">
        <v>16</v>
      </c>
      <c r="AD220" s="406">
        <v>16</v>
      </c>
      <c r="AE220" s="406">
        <v>16</v>
      </c>
      <c r="AF220" s="406">
        <v>16</v>
      </c>
      <c r="AG220" s="406">
        <v>16</v>
      </c>
      <c r="AH220" s="406">
        <v>16</v>
      </c>
      <c r="AI220" s="406">
        <v>16</v>
      </c>
      <c r="AJ220" s="406">
        <v>16</v>
      </c>
      <c r="AK220" s="406">
        <v>600000</v>
      </c>
      <c r="AL220" s="406">
        <v>600000</v>
      </c>
      <c r="AM220" s="406">
        <v>640000</v>
      </c>
      <c r="AN220" s="406">
        <v>640000</v>
      </c>
      <c r="AO220" s="406">
        <v>640000</v>
      </c>
      <c r="AP220" s="406">
        <v>640000</v>
      </c>
      <c r="AQ220" s="406">
        <v>640000</v>
      </c>
      <c r="AR220" s="406">
        <v>640000</v>
      </c>
      <c r="AS220" s="406">
        <v>640000</v>
      </c>
      <c r="AT220" s="406">
        <v>640000</v>
      </c>
      <c r="AU220" s="406">
        <v>640000</v>
      </c>
      <c r="AV220" s="406">
        <v>640000</v>
      </c>
      <c r="AW220" s="406">
        <v>1</v>
      </c>
    </row>
    <row r="221" spans="1:50" ht="21.75" customHeight="1">
      <c r="B221" s="399">
        <v>34</v>
      </c>
      <c r="C221" s="413" t="s">
        <v>2181</v>
      </c>
      <c r="D221" s="401">
        <v>234</v>
      </c>
      <c r="E221" s="389" t="s">
        <v>863</v>
      </c>
      <c r="F221" s="389">
        <f t="shared" si="15"/>
        <v>3210593</v>
      </c>
      <c r="G221" s="389" t="s">
        <v>864</v>
      </c>
      <c r="H221" s="389" t="s">
        <v>864</v>
      </c>
      <c r="I221" s="401" t="str">
        <f t="shared" si="16"/>
        <v>OK</v>
      </c>
      <c r="J221" s="401" t="str">
        <f t="shared" si="14"/>
        <v>OK</v>
      </c>
      <c r="K221" s="397"/>
      <c r="L221" s="408">
        <v>1039847</v>
      </c>
      <c r="M221" s="403" t="s">
        <v>1538</v>
      </c>
      <c r="N221" s="418" t="s">
        <v>1539</v>
      </c>
      <c r="O221" s="405" t="s">
        <v>1199</v>
      </c>
      <c r="P221" s="405" t="s">
        <v>1540</v>
      </c>
      <c r="Q221" s="392" t="s">
        <v>1120</v>
      </c>
      <c r="R221" s="418" t="s">
        <v>1539</v>
      </c>
      <c r="S221" s="405" t="s">
        <v>1199</v>
      </c>
      <c r="T221" s="405" t="s">
        <v>1540</v>
      </c>
      <c r="U221" s="406">
        <v>2800000</v>
      </c>
      <c r="V221" s="407">
        <v>45838</v>
      </c>
      <c r="W221" s="406">
        <v>13</v>
      </c>
      <c r="X221" s="406">
        <v>34</v>
      </c>
      <c r="Y221" s="406">
        <v>7</v>
      </c>
      <c r="Z221" s="406">
        <v>7</v>
      </c>
      <c r="AA221" s="406">
        <v>8</v>
      </c>
      <c r="AB221" s="406">
        <v>8</v>
      </c>
      <c r="AC221" s="406">
        <v>8</v>
      </c>
      <c r="AD221" s="406">
        <v>8</v>
      </c>
      <c r="AE221" s="406">
        <v>8</v>
      </c>
      <c r="AF221" s="406">
        <v>8</v>
      </c>
      <c r="AG221" s="406">
        <v>8</v>
      </c>
      <c r="AH221" s="406">
        <v>8</v>
      </c>
      <c r="AI221" s="406">
        <v>8</v>
      </c>
      <c r="AJ221" s="406">
        <v>8</v>
      </c>
      <c r="AK221" s="406">
        <v>235200</v>
      </c>
      <c r="AL221" s="406">
        <v>235200</v>
      </c>
      <c r="AM221" s="406">
        <v>268800</v>
      </c>
      <c r="AN221" s="406">
        <v>268800</v>
      </c>
      <c r="AO221" s="406">
        <v>268800</v>
      </c>
      <c r="AP221" s="406">
        <v>268800</v>
      </c>
      <c r="AQ221" s="406">
        <v>268800</v>
      </c>
      <c r="AR221" s="406">
        <v>268800</v>
      </c>
      <c r="AS221" s="406">
        <v>268800</v>
      </c>
      <c r="AT221" s="406">
        <v>268800</v>
      </c>
      <c r="AU221" s="406">
        <v>268800</v>
      </c>
      <c r="AV221" s="406">
        <v>268800</v>
      </c>
      <c r="AW221" s="406">
        <v>1</v>
      </c>
    </row>
    <row r="222" spans="1:50" ht="21.75" customHeight="1">
      <c r="B222" s="399">
        <v>35</v>
      </c>
      <c r="C222" s="400" t="s">
        <v>2182</v>
      </c>
      <c r="D222" s="401">
        <v>235</v>
      </c>
      <c r="E222" s="389" t="s">
        <v>865</v>
      </c>
      <c r="F222" s="389">
        <f t="shared" si="15"/>
        <v>3210594</v>
      </c>
      <c r="G222" s="389" t="s">
        <v>866</v>
      </c>
      <c r="H222" s="389" t="s">
        <v>866</v>
      </c>
      <c r="I222" s="401" t="str">
        <f t="shared" si="16"/>
        <v>OK</v>
      </c>
      <c r="J222" s="401" t="str">
        <f t="shared" si="14"/>
        <v>OK</v>
      </c>
      <c r="K222" s="397"/>
      <c r="L222" s="408">
        <v>1039550</v>
      </c>
      <c r="M222" s="403" t="s">
        <v>1541</v>
      </c>
      <c r="N222" s="418" t="s">
        <v>1542</v>
      </c>
      <c r="O222" s="405" t="s">
        <v>1199</v>
      </c>
      <c r="P222" s="405" t="s">
        <v>1291</v>
      </c>
      <c r="Q222" s="392" t="s">
        <v>1120</v>
      </c>
      <c r="R222" s="418" t="s">
        <v>1542</v>
      </c>
      <c r="S222" s="405" t="s">
        <v>1199</v>
      </c>
      <c r="T222" s="405" t="s">
        <v>1291</v>
      </c>
      <c r="U222" s="406">
        <v>11880000</v>
      </c>
      <c r="V222" s="407">
        <v>45838</v>
      </c>
      <c r="W222" s="406">
        <v>13</v>
      </c>
      <c r="X222" s="406">
        <v>35</v>
      </c>
      <c r="Y222" s="406">
        <v>29</v>
      </c>
      <c r="Z222" s="406">
        <v>27</v>
      </c>
      <c r="AA222" s="406">
        <v>27</v>
      </c>
      <c r="AB222" s="406">
        <v>27</v>
      </c>
      <c r="AC222" s="406">
        <v>27</v>
      </c>
      <c r="AD222" s="406">
        <v>27</v>
      </c>
      <c r="AE222" s="406">
        <v>27</v>
      </c>
      <c r="AF222" s="406">
        <v>26</v>
      </c>
      <c r="AG222" s="406">
        <v>26</v>
      </c>
      <c r="AH222" s="406">
        <v>26</v>
      </c>
      <c r="AI222" s="406">
        <v>26</v>
      </c>
      <c r="AJ222" s="406">
        <v>26</v>
      </c>
      <c r="AK222" s="406">
        <v>1015000</v>
      </c>
      <c r="AL222" s="406">
        <v>945000</v>
      </c>
      <c r="AM222" s="406">
        <v>945000</v>
      </c>
      <c r="AN222" s="406">
        <v>945000</v>
      </c>
      <c r="AO222" s="406">
        <v>945000</v>
      </c>
      <c r="AP222" s="406">
        <v>945000</v>
      </c>
      <c r="AQ222" s="406">
        <v>945000</v>
      </c>
      <c r="AR222" s="406">
        <v>910000</v>
      </c>
      <c r="AS222" s="406">
        <v>910000</v>
      </c>
      <c r="AT222" s="406">
        <v>910000</v>
      </c>
      <c r="AU222" s="406">
        <v>910000</v>
      </c>
      <c r="AV222" s="406">
        <v>910000</v>
      </c>
      <c r="AW222" s="406">
        <v>1</v>
      </c>
    </row>
    <row r="223" spans="1:50" ht="21.75" customHeight="1">
      <c r="B223" s="399">
        <v>36</v>
      </c>
      <c r="C223" s="400" t="s">
        <v>461</v>
      </c>
      <c r="D223" s="401">
        <v>236</v>
      </c>
      <c r="E223" s="389">
        <v>3220001</v>
      </c>
      <c r="F223" s="389">
        <f t="shared" si="15"/>
        <v>3220001</v>
      </c>
      <c r="G223" s="389" t="s">
        <v>867</v>
      </c>
      <c r="H223" s="389" t="s">
        <v>867</v>
      </c>
      <c r="I223" s="401" t="str">
        <f t="shared" si="16"/>
        <v>OK</v>
      </c>
      <c r="J223" s="401" t="str">
        <f t="shared" si="14"/>
        <v>OK</v>
      </c>
      <c r="K223" s="397"/>
      <c r="L223" s="408">
        <v>1073158</v>
      </c>
      <c r="M223" s="403" t="s">
        <v>1881</v>
      </c>
      <c r="N223" s="418" t="s">
        <v>1543</v>
      </c>
      <c r="O223" s="405" t="s">
        <v>1199</v>
      </c>
      <c r="P223" s="405" t="s">
        <v>1544</v>
      </c>
      <c r="Q223" s="392" t="s">
        <v>1120</v>
      </c>
      <c r="R223" s="418" t="s">
        <v>1543</v>
      </c>
      <c r="S223" s="405" t="s">
        <v>1199</v>
      </c>
      <c r="T223" s="405" t="s">
        <v>1544</v>
      </c>
      <c r="U223" s="406">
        <v>0</v>
      </c>
      <c r="V223" s="407"/>
      <c r="W223" s="406">
        <v>13</v>
      </c>
      <c r="X223" s="406">
        <v>36</v>
      </c>
      <c r="Y223" s="406">
        <v>11</v>
      </c>
      <c r="Z223" s="406">
        <v>11</v>
      </c>
      <c r="AA223" s="406">
        <v>11</v>
      </c>
      <c r="AB223" s="406">
        <v>11</v>
      </c>
      <c r="AC223" s="406">
        <v>11</v>
      </c>
      <c r="AD223" s="406">
        <v>11</v>
      </c>
      <c r="AE223" s="406">
        <v>11</v>
      </c>
      <c r="AF223" s="406">
        <v>11</v>
      </c>
      <c r="AG223" s="406">
        <v>11</v>
      </c>
      <c r="AH223" s="406">
        <v>11</v>
      </c>
      <c r="AI223" s="406">
        <v>11</v>
      </c>
      <c r="AJ223" s="406">
        <v>11</v>
      </c>
      <c r="AK223" s="406">
        <v>440000</v>
      </c>
      <c r="AL223" s="406">
        <v>440000</v>
      </c>
      <c r="AM223" s="406">
        <v>440000</v>
      </c>
      <c r="AN223" s="406">
        <v>440000</v>
      </c>
      <c r="AO223" s="406">
        <v>440000</v>
      </c>
      <c r="AP223" s="406">
        <v>440000</v>
      </c>
      <c r="AQ223" s="406">
        <v>440000</v>
      </c>
      <c r="AR223" s="406">
        <v>440000</v>
      </c>
      <c r="AS223" s="406">
        <v>440000</v>
      </c>
      <c r="AT223" s="406">
        <v>440000</v>
      </c>
      <c r="AU223" s="406">
        <v>440000</v>
      </c>
      <c r="AV223" s="406">
        <v>440000</v>
      </c>
      <c r="AW223" s="406">
        <v>1</v>
      </c>
    </row>
    <row r="224" spans="1:50" ht="21.75" customHeight="1">
      <c r="B224" s="399">
        <v>37</v>
      </c>
      <c r="C224" s="400" t="s">
        <v>462</v>
      </c>
      <c r="D224" s="401">
        <v>237</v>
      </c>
      <c r="E224" s="389">
        <v>3220002</v>
      </c>
      <c r="F224" s="389">
        <f t="shared" si="15"/>
        <v>3220002</v>
      </c>
      <c r="G224" s="389" t="s">
        <v>868</v>
      </c>
      <c r="H224" s="389" t="s">
        <v>868</v>
      </c>
      <c r="I224" s="401" t="str">
        <f t="shared" si="16"/>
        <v>OK</v>
      </c>
      <c r="J224" s="401" t="str">
        <f t="shared" si="14"/>
        <v>OK</v>
      </c>
      <c r="K224" s="397"/>
      <c r="L224" s="408">
        <v>1073158</v>
      </c>
      <c r="M224" s="403" t="s">
        <v>1881</v>
      </c>
      <c r="N224" s="418" t="s">
        <v>1543</v>
      </c>
      <c r="O224" s="405" t="s">
        <v>1199</v>
      </c>
      <c r="P224" s="405" t="s">
        <v>1544</v>
      </c>
      <c r="Q224" s="392" t="s">
        <v>1120</v>
      </c>
      <c r="R224" s="418" t="s">
        <v>1543</v>
      </c>
      <c r="S224" s="405" t="s">
        <v>1199</v>
      </c>
      <c r="T224" s="405" t="s">
        <v>1544</v>
      </c>
      <c r="U224" s="406">
        <v>0</v>
      </c>
      <c r="V224" s="407"/>
      <c r="W224" s="406">
        <v>13</v>
      </c>
      <c r="X224" s="406">
        <v>37</v>
      </c>
      <c r="Y224" s="406">
        <v>9</v>
      </c>
      <c r="Z224" s="406">
        <v>9</v>
      </c>
      <c r="AA224" s="406">
        <v>9</v>
      </c>
      <c r="AB224" s="406">
        <v>9</v>
      </c>
      <c r="AC224" s="406">
        <v>9</v>
      </c>
      <c r="AD224" s="406">
        <v>9</v>
      </c>
      <c r="AE224" s="406">
        <v>9</v>
      </c>
      <c r="AF224" s="406">
        <v>9</v>
      </c>
      <c r="AG224" s="406">
        <v>9</v>
      </c>
      <c r="AH224" s="406">
        <v>9</v>
      </c>
      <c r="AI224" s="406">
        <v>9</v>
      </c>
      <c r="AJ224" s="406">
        <v>9</v>
      </c>
      <c r="AK224" s="406">
        <v>360000</v>
      </c>
      <c r="AL224" s="406">
        <v>360000</v>
      </c>
      <c r="AM224" s="406">
        <v>360000</v>
      </c>
      <c r="AN224" s="406">
        <v>360000</v>
      </c>
      <c r="AO224" s="406">
        <v>360000</v>
      </c>
      <c r="AP224" s="406">
        <v>360000</v>
      </c>
      <c r="AQ224" s="406">
        <v>360000</v>
      </c>
      <c r="AR224" s="406">
        <v>360000</v>
      </c>
      <c r="AS224" s="406">
        <v>360000</v>
      </c>
      <c r="AT224" s="406">
        <v>360000</v>
      </c>
      <c r="AU224" s="406">
        <v>360000</v>
      </c>
      <c r="AV224" s="406">
        <v>360000</v>
      </c>
      <c r="AW224" s="406">
        <v>1</v>
      </c>
      <c r="AX224" s="420"/>
    </row>
    <row r="225" spans="1:50" ht="21.75" customHeight="1">
      <c r="B225" s="399">
        <v>38</v>
      </c>
      <c r="C225" s="413" t="s">
        <v>2183</v>
      </c>
      <c r="D225" s="401">
        <v>238</v>
      </c>
      <c r="E225" s="389" t="s">
        <v>1752</v>
      </c>
      <c r="F225" s="389">
        <f t="shared" si="15"/>
        <v>3220003</v>
      </c>
      <c r="G225" s="389" t="s">
        <v>870</v>
      </c>
      <c r="H225" s="389" t="s">
        <v>870</v>
      </c>
      <c r="I225" s="401" t="str">
        <f t="shared" si="16"/>
        <v>OK</v>
      </c>
      <c r="J225" s="401" t="str">
        <f t="shared" si="14"/>
        <v>OK</v>
      </c>
      <c r="K225" s="397"/>
      <c r="L225" s="408">
        <v>1064191</v>
      </c>
      <c r="M225" s="403" t="s">
        <v>1545</v>
      </c>
      <c r="N225" s="418" t="s">
        <v>1753</v>
      </c>
      <c r="O225" s="405" t="s">
        <v>1546</v>
      </c>
      <c r="P225" s="405" t="s">
        <v>1547</v>
      </c>
      <c r="Q225" s="392" t="s">
        <v>1120</v>
      </c>
      <c r="R225" s="418" t="s">
        <v>1753</v>
      </c>
      <c r="S225" s="405" t="s">
        <v>1546</v>
      </c>
      <c r="T225" s="405" t="s">
        <v>1547</v>
      </c>
      <c r="U225" s="406">
        <v>2640000</v>
      </c>
      <c r="V225" s="407">
        <v>45838</v>
      </c>
      <c r="W225" s="406">
        <v>13</v>
      </c>
      <c r="X225" s="406">
        <v>38</v>
      </c>
      <c r="Y225" s="406">
        <v>7</v>
      </c>
      <c r="Z225" s="406">
        <v>7</v>
      </c>
      <c r="AA225" s="406">
        <v>6</v>
      </c>
      <c r="AB225" s="406">
        <v>6</v>
      </c>
      <c r="AC225" s="406">
        <v>5</v>
      </c>
      <c r="AD225" s="406">
        <v>6</v>
      </c>
      <c r="AE225" s="406">
        <v>6</v>
      </c>
      <c r="AF225" s="406">
        <v>6</v>
      </c>
      <c r="AG225" s="406">
        <v>6</v>
      </c>
      <c r="AH225" s="406">
        <v>6</v>
      </c>
      <c r="AI225" s="406">
        <v>6</v>
      </c>
      <c r="AJ225" s="406">
        <v>6</v>
      </c>
      <c r="AK225" s="406">
        <v>238000</v>
      </c>
      <c r="AL225" s="406">
        <v>238000</v>
      </c>
      <c r="AM225" s="406">
        <v>204000</v>
      </c>
      <c r="AN225" s="406">
        <v>204000</v>
      </c>
      <c r="AO225" s="406">
        <v>170000</v>
      </c>
      <c r="AP225" s="406">
        <v>204000</v>
      </c>
      <c r="AQ225" s="406">
        <v>204000</v>
      </c>
      <c r="AR225" s="406">
        <v>204000</v>
      </c>
      <c r="AS225" s="406">
        <v>204000</v>
      </c>
      <c r="AT225" s="406">
        <v>204000</v>
      </c>
      <c r="AU225" s="406">
        <v>204000</v>
      </c>
      <c r="AV225" s="406">
        <v>204000</v>
      </c>
      <c r="AW225" s="406">
        <v>1</v>
      </c>
      <c r="AX225" s="420"/>
    </row>
    <row r="226" spans="1:50" ht="21.75" customHeight="1">
      <c r="B226" s="399">
        <v>39</v>
      </c>
      <c r="C226" s="400" t="s">
        <v>2184</v>
      </c>
      <c r="D226" s="401">
        <v>239</v>
      </c>
      <c r="E226" s="389" t="s">
        <v>1754</v>
      </c>
      <c r="F226" s="389">
        <f t="shared" si="15"/>
        <v>3220004</v>
      </c>
      <c r="G226" s="389" t="s">
        <v>1755</v>
      </c>
      <c r="H226" s="389" t="s">
        <v>1755</v>
      </c>
      <c r="I226" s="401" t="str">
        <f t="shared" si="16"/>
        <v>OK</v>
      </c>
      <c r="J226" s="401" t="str">
        <f t="shared" si="14"/>
        <v>OK</v>
      </c>
      <c r="K226" s="397"/>
      <c r="L226" s="408">
        <v>1076480</v>
      </c>
      <c r="M226" s="403" t="s">
        <v>1756</v>
      </c>
      <c r="N226" s="418" t="s">
        <v>1757</v>
      </c>
      <c r="O226" s="405" t="s">
        <v>1199</v>
      </c>
      <c r="P226" s="405" t="s">
        <v>1758</v>
      </c>
      <c r="Q226" s="392" t="s">
        <v>1120</v>
      </c>
      <c r="R226" s="418" t="s">
        <v>1757</v>
      </c>
      <c r="S226" s="405" t="s">
        <v>1199</v>
      </c>
      <c r="T226" s="405" t="s">
        <v>1758</v>
      </c>
      <c r="U226" s="406">
        <v>4840000</v>
      </c>
      <c r="V226" s="407">
        <v>45838</v>
      </c>
      <c r="W226" s="406">
        <v>13</v>
      </c>
      <c r="X226" s="406">
        <v>39</v>
      </c>
      <c r="Y226" s="406">
        <v>11</v>
      </c>
      <c r="Z226" s="406">
        <v>11</v>
      </c>
      <c r="AA226" s="406">
        <v>11</v>
      </c>
      <c r="AB226" s="406">
        <v>11</v>
      </c>
      <c r="AC226" s="406">
        <v>11</v>
      </c>
      <c r="AD226" s="406">
        <v>11</v>
      </c>
      <c r="AE226" s="406">
        <v>11</v>
      </c>
      <c r="AF226" s="406">
        <v>11</v>
      </c>
      <c r="AG226" s="406">
        <v>11</v>
      </c>
      <c r="AH226" s="406">
        <v>11</v>
      </c>
      <c r="AI226" s="406">
        <v>11</v>
      </c>
      <c r="AJ226" s="406">
        <v>11</v>
      </c>
      <c r="AK226" s="406">
        <v>374000</v>
      </c>
      <c r="AL226" s="406">
        <v>374000</v>
      </c>
      <c r="AM226" s="406">
        <v>374000</v>
      </c>
      <c r="AN226" s="406">
        <v>374000</v>
      </c>
      <c r="AO226" s="406">
        <v>374000</v>
      </c>
      <c r="AP226" s="406">
        <v>374000</v>
      </c>
      <c r="AQ226" s="406">
        <v>374000</v>
      </c>
      <c r="AR226" s="406">
        <v>374000</v>
      </c>
      <c r="AS226" s="406">
        <v>374000</v>
      </c>
      <c r="AT226" s="406">
        <v>374000</v>
      </c>
      <c r="AU226" s="406">
        <v>374000</v>
      </c>
      <c r="AV226" s="406">
        <v>374000</v>
      </c>
      <c r="AW226" s="406">
        <v>1</v>
      </c>
      <c r="AX226" s="420"/>
    </row>
    <row r="227" spans="1:50" ht="21.75" customHeight="1">
      <c r="B227" s="399">
        <v>40</v>
      </c>
      <c r="C227" s="400" t="s">
        <v>2185</v>
      </c>
      <c r="D227" s="401">
        <v>240</v>
      </c>
      <c r="E227" s="389" t="s">
        <v>1759</v>
      </c>
      <c r="F227" s="389">
        <f t="shared" si="15"/>
        <v>3220005</v>
      </c>
      <c r="G227" s="389" t="s">
        <v>537</v>
      </c>
      <c r="H227" s="389" t="s">
        <v>537</v>
      </c>
      <c r="I227" s="401" t="str">
        <f t="shared" si="16"/>
        <v>OK</v>
      </c>
      <c r="J227" s="401" t="str">
        <f t="shared" si="14"/>
        <v>OK</v>
      </c>
      <c r="K227" s="397"/>
      <c r="L227" s="408">
        <v>1033497</v>
      </c>
      <c r="M227" s="403" t="s">
        <v>1261</v>
      </c>
      <c r="N227" s="418" t="s">
        <v>1598</v>
      </c>
      <c r="O227" s="405" t="s">
        <v>1199</v>
      </c>
      <c r="P227" s="405" t="s">
        <v>1262</v>
      </c>
      <c r="Q227" s="392" t="s">
        <v>1120</v>
      </c>
      <c r="R227" s="418" t="s">
        <v>1598</v>
      </c>
      <c r="S227" s="405" t="s">
        <v>1199</v>
      </c>
      <c r="T227" s="405" t="s">
        <v>1262</v>
      </c>
      <c r="U227" s="406">
        <v>11880000</v>
      </c>
      <c r="V227" s="407">
        <v>45838</v>
      </c>
      <c r="W227" s="406">
        <v>13</v>
      </c>
      <c r="X227" s="406">
        <v>40</v>
      </c>
      <c r="Y227" s="406">
        <v>27</v>
      </c>
      <c r="Z227" s="406">
        <v>27</v>
      </c>
      <c r="AA227" s="406">
        <v>27</v>
      </c>
      <c r="AB227" s="406">
        <v>27</v>
      </c>
      <c r="AC227" s="406">
        <v>28</v>
      </c>
      <c r="AD227" s="406">
        <v>30</v>
      </c>
      <c r="AE227" s="406">
        <v>29</v>
      </c>
      <c r="AF227" s="406">
        <v>29</v>
      </c>
      <c r="AG227" s="406">
        <v>29</v>
      </c>
      <c r="AH227" s="406">
        <v>29</v>
      </c>
      <c r="AI227" s="406">
        <v>29</v>
      </c>
      <c r="AJ227" s="406">
        <v>29</v>
      </c>
      <c r="AK227" s="406">
        <v>945000</v>
      </c>
      <c r="AL227" s="406">
        <v>945000</v>
      </c>
      <c r="AM227" s="406">
        <v>945000</v>
      </c>
      <c r="AN227" s="406">
        <v>945000</v>
      </c>
      <c r="AO227" s="406">
        <v>980000</v>
      </c>
      <c r="AP227" s="406">
        <v>1050000</v>
      </c>
      <c r="AQ227" s="406">
        <v>1015000</v>
      </c>
      <c r="AR227" s="406">
        <v>1015000</v>
      </c>
      <c r="AS227" s="406">
        <v>1015000</v>
      </c>
      <c r="AT227" s="406">
        <v>1015000</v>
      </c>
      <c r="AU227" s="406">
        <v>1015000</v>
      </c>
      <c r="AV227" s="406">
        <v>1015000</v>
      </c>
      <c r="AW227" s="406">
        <v>1</v>
      </c>
      <c r="AX227" s="420"/>
    </row>
    <row r="228" spans="1:50" ht="21.75" customHeight="1">
      <c r="B228" s="399">
        <v>41</v>
      </c>
      <c r="C228" s="400" t="s">
        <v>2186</v>
      </c>
      <c r="D228" s="401">
        <v>241</v>
      </c>
      <c r="E228" s="389" t="s">
        <v>1760</v>
      </c>
      <c r="F228" s="389">
        <f t="shared" si="15"/>
        <v>3220006</v>
      </c>
      <c r="G228" s="389" t="s">
        <v>933</v>
      </c>
      <c r="H228" s="389" t="s">
        <v>933</v>
      </c>
      <c r="I228" s="401" t="str">
        <f t="shared" si="16"/>
        <v>OK</v>
      </c>
      <c r="J228" s="401" t="str">
        <f t="shared" si="14"/>
        <v>OK</v>
      </c>
      <c r="K228" s="397"/>
      <c r="L228" s="421">
        <v>1044800</v>
      </c>
      <c r="M228" s="403" t="s">
        <v>1599</v>
      </c>
      <c r="N228" s="418" t="s">
        <v>1761</v>
      </c>
      <c r="O228" s="405" t="s">
        <v>1199</v>
      </c>
      <c r="P228" s="405" t="s">
        <v>1600</v>
      </c>
      <c r="Q228" s="392" t="s">
        <v>1120</v>
      </c>
      <c r="R228" s="418" t="s">
        <v>1761</v>
      </c>
      <c r="S228" s="405" t="s">
        <v>1199</v>
      </c>
      <c r="T228" s="405" t="s">
        <v>1600</v>
      </c>
      <c r="U228" s="406">
        <v>0</v>
      </c>
      <c r="V228" s="407"/>
      <c r="W228" s="406">
        <v>13</v>
      </c>
      <c r="X228" s="406">
        <v>41</v>
      </c>
      <c r="Y228" s="406">
        <v>37</v>
      </c>
      <c r="Z228" s="406">
        <v>40</v>
      </c>
      <c r="AA228" s="406">
        <v>39</v>
      </c>
      <c r="AB228" s="406">
        <v>38</v>
      </c>
      <c r="AC228" s="406">
        <v>36</v>
      </c>
      <c r="AD228" s="406">
        <v>38</v>
      </c>
      <c r="AE228" s="406">
        <v>38</v>
      </c>
      <c r="AF228" s="406">
        <v>39</v>
      </c>
      <c r="AG228" s="406">
        <v>39</v>
      </c>
      <c r="AH228" s="406">
        <v>38</v>
      </c>
      <c r="AI228" s="406">
        <v>38</v>
      </c>
      <c r="AJ228" s="406">
        <v>38</v>
      </c>
      <c r="AK228" s="406">
        <v>1480000</v>
      </c>
      <c r="AL228" s="406">
        <v>1600000</v>
      </c>
      <c r="AM228" s="406">
        <v>1560000</v>
      </c>
      <c r="AN228" s="406">
        <v>1520000</v>
      </c>
      <c r="AO228" s="406">
        <v>1440000</v>
      </c>
      <c r="AP228" s="406">
        <v>1520000</v>
      </c>
      <c r="AQ228" s="406">
        <v>1520000</v>
      </c>
      <c r="AR228" s="406">
        <v>1560000</v>
      </c>
      <c r="AS228" s="406">
        <v>1560000</v>
      </c>
      <c r="AT228" s="406">
        <v>1520000</v>
      </c>
      <c r="AU228" s="406">
        <v>1520000</v>
      </c>
      <c r="AV228" s="406">
        <v>1520000</v>
      </c>
      <c r="AW228" s="406">
        <v>1</v>
      </c>
      <c r="AX228" s="420"/>
    </row>
    <row r="229" spans="1:50" ht="21.75" customHeight="1">
      <c r="A229" s="422"/>
      <c r="B229" s="399">
        <v>42</v>
      </c>
      <c r="C229" s="400" t="s">
        <v>2187</v>
      </c>
      <c r="D229" s="401">
        <v>242</v>
      </c>
      <c r="E229" s="389">
        <v>3220008</v>
      </c>
      <c r="F229" s="389">
        <f t="shared" si="15"/>
        <v>3220008</v>
      </c>
      <c r="G229" s="389" t="s">
        <v>1882</v>
      </c>
      <c r="H229" s="389" t="s">
        <v>1882</v>
      </c>
      <c r="I229" s="401" t="str">
        <f t="shared" si="16"/>
        <v>OK</v>
      </c>
      <c r="J229" s="401" t="str">
        <f>IF(EXACT(G229,H229),"OK","変更あり！")</f>
        <v>OK</v>
      </c>
      <c r="K229" s="397"/>
      <c r="L229" s="408">
        <v>1039089</v>
      </c>
      <c r="M229" s="403" t="s">
        <v>1883</v>
      </c>
      <c r="N229" s="418" t="s">
        <v>1884</v>
      </c>
      <c r="O229" s="405" t="s">
        <v>1199</v>
      </c>
      <c r="P229" s="405" t="s">
        <v>1885</v>
      </c>
      <c r="Q229" s="392" t="s">
        <v>1120</v>
      </c>
      <c r="R229" s="418" t="s">
        <v>1884</v>
      </c>
      <c r="S229" s="405" t="s">
        <v>1199</v>
      </c>
      <c r="T229" s="405" t="s">
        <v>1885</v>
      </c>
      <c r="U229" s="406">
        <v>7920000</v>
      </c>
      <c r="V229" s="407">
        <v>45838</v>
      </c>
      <c r="W229" s="406">
        <v>13</v>
      </c>
      <c r="X229" s="406">
        <v>42</v>
      </c>
      <c r="Y229" s="406">
        <v>18</v>
      </c>
      <c r="Z229" s="406">
        <v>18</v>
      </c>
      <c r="AA229" s="406">
        <v>18</v>
      </c>
      <c r="AB229" s="406">
        <v>18</v>
      </c>
      <c r="AC229" s="406">
        <v>18</v>
      </c>
      <c r="AD229" s="406">
        <v>18</v>
      </c>
      <c r="AE229" s="406">
        <v>18</v>
      </c>
      <c r="AF229" s="406">
        <v>18</v>
      </c>
      <c r="AG229" s="406">
        <v>18</v>
      </c>
      <c r="AH229" s="406">
        <v>18</v>
      </c>
      <c r="AI229" s="406">
        <v>18</v>
      </c>
      <c r="AJ229" s="406">
        <v>18</v>
      </c>
      <c r="AK229" s="406">
        <v>597600</v>
      </c>
      <c r="AL229" s="406">
        <v>597600</v>
      </c>
      <c r="AM229" s="406">
        <v>597600</v>
      </c>
      <c r="AN229" s="406">
        <v>597600</v>
      </c>
      <c r="AO229" s="406">
        <v>597600</v>
      </c>
      <c r="AP229" s="406">
        <v>597600</v>
      </c>
      <c r="AQ229" s="406">
        <v>597600</v>
      </c>
      <c r="AR229" s="406">
        <v>597600</v>
      </c>
      <c r="AS229" s="406">
        <v>597600</v>
      </c>
      <c r="AT229" s="406">
        <v>597600</v>
      </c>
      <c r="AU229" s="406">
        <v>597600</v>
      </c>
      <c r="AV229" s="406">
        <v>597600</v>
      </c>
      <c r="AW229" s="406">
        <v>1</v>
      </c>
    </row>
    <row r="230" spans="1:50" ht="21.75" customHeight="1">
      <c r="A230" s="422"/>
      <c r="B230" s="399">
        <v>43</v>
      </c>
      <c r="C230" s="400" t="s">
        <v>1807</v>
      </c>
      <c r="D230" s="401">
        <v>243</v>
      </c>
      <c r="E230" s="389">
        <v>3220007</v>
      </c>
      <c r="F230" s="389">
        <f t="shared" si="15"/>
        <v>3220007</v>
      </c>
      <c r="G230" s="389" t="s">
        <v>1886</v>
      </c>
      <c r="H230" s="389" t="s">
        <v>1886</v>
      </c>
      <c r="I230" s="401" t="str">
        <f t="shared" si="16"/>
        <v>OK</v>
      </c>
      <c r="J230" s="401" t="str">
        <f>IF(EXACT(G230,H230),"OK","変更あり！")</f>
        <v>OK</v>
      </c>
      <c r="K230" s="397"/>
      <c r="L230" s="408">
        <v>1039089</v>
      </c>
      <c r="M230" s="409" t="s">
        <v>1883</v>
      </c>
      <c r="N230" s="416" t="s">
        <v>1884</v>
      </c>
      <c r="O230" s="410" t="s">
        <v>1199</v>
      </c>
      <c r="P230" s="410" t="s">
        <v>1885</v>
      </c>
      <c r="Q230" s="392" t="s">
        <v>1120</v>
      </c>
      <c r="R230" s="416" t="s">
        <v>1884</v>
      </c>
      <c r="S230" s="410" t="s">
        <v>1199</v>
      </c>
      <c r="T230" s="410" t="s">
        <v>1885</v>
      </c>
      <c r="U230" s="406">
        <v>5720000</v>
      </c>
      <c r="V230" s="407">
        <v>45838</v>
      </c>
      <c r="W230" s="406">
        <v>13</v>
      </c>
      <c r="X230" s="406">
        <v>43</v>
      </c>
      <c r="Y230" s="406">
        <v>13</v>
      </c>
      <c r="Z230" s="406">
        <v>13</v>
      </c>
      <c r="AA230" s="406">
        <v>13</v>
      </c>
      <c r="AB230" s="406">
        <v>13</v>
      </c>
      <c r="AC230" s="406">
        <v>13</v>
      </c>
      <c r="AD230" s="406">
        <v>14</v>
      </c>
      <c r="AE230" s="406">
        <v>13</v>
      </c>
      <c r="AF230" s="406">
        <v>13</v>
      </c>
      <c r="AG230" s="406">
        <v>13</v>
      </c>
      <c r="AH230" s="406">
        <v>13</v>
      </c>
      <c r="AI230" s="406">
        <v>13</v>
      </c>
      <c r="AJ230" s="406">
        <v>13</v>
      </c>
      <c r="AK230" s="406">
        <v>431600</v>
      </c>
      <c r="AL230" s="406">
        <v>431600</v>
      </c>
      <c r="AM230" s="406">
        <v>431600</v>
      </c>
      <c r="AN230" s="406">
        <v>431600</v>
      </c>
      <c r="AO230" s="406">
        <v>431600</v>
      </c>
      <c r="AP230" s="406">
        <v>464800</v>
      </c>
      <c r="AQ230" s="406">
        <v>431600</v>
      </c>
      <c r="AR230" s="406">
        <v>431600</v>
      </c>
      <c r="AS230" s="406">
        <v>431600</v>
      </c>
      <c r="AT230" s="406">
        <v>431600</v>
      </c>
      <c r="AU230" s="406">
        <v>431600</v>
      </c>
      <c r="AV230" s="406">
        <v>431600</v>
      </c>
      <c r="AW230" s="406">
        <v>1</v>
      </c>
    </row>
    <row r="231" spans="1:50" ht="21.75" customHeight="1">
      <c r="A231" s="422"/>
      <c r="B231" s="399">
        <v>44</v>
      </c>
      <c r="C231" s="400" t="s">
        <v>2188</v>
      </c>
      <c r="D231" s="401">
        <v>244</v>
      </c>
      <c r="E231" s="389">
        <v>3220009</v>
      </c>
      <c r="F231" s="389">
        <v>3220009</v>
      </c>
      <c r="G231" s="389" t="s">
        <v>2189</v>
      </c>
      <c r="H231" s="389" t="s">
        <v>2190</v>
      </c>
      <c r="I231" s="401" t="str">
        <f t="shared" si="16"/>
        <v>OK</v>
      </c>
      <c r="J231" s="401" t="str">
        <f t="shared" ref="J231:J245" si="17">IF(EXACT(G231,H231),"OK","変更あり！")</f>
        <v>OK</v>
      </c>
      <c r="K231" s="397" t="s">
        <v>1677</v>
      </c>
      <c r="L231" s="408">
        <v>1079797</v>
      </c>
      <c r="M231" s="409" t="s">
        <v>2191</v>
      </c>
      <c r="N231" s="416" t="s">
        <v>2192</v>
      </c>
      <c r="O231" s="410" t="s">
        <v>1199</v>
      </c>
      <c r="P231" s="410" t="s">
        <v>2193</v>
      </c>
      <c r="Q231" s="392" t="s">
        <v>1120</v>
      </c>
      <c r="R231" s="416" t="s">
        <v>2192</v>
      </c>
      <c r="S231" s="410" t="s">
        <v>1199</v>
      </c>
      <c r="T231" s="410" t="s">
        <v>2193</v>
      </c>
      <c r="U231" s="406">
        <v>7040000</v>
      </c>
      <c r="V231" s="407">
        <v>45838</v>
      </c>
      <c r="W231" s="406">
        <v>13</v>
      </c>
      <c r="X231" s="406">
        <v>44</v>
      </c>
      <c r="Y231" s="406">
        <v>16</v>
      </c>
      <c r="Z231" s="406">
        <v>16</v>
      </c>
      <c r="AA231" s="406">
        <v>16</v>
      </c>
      <c r="AB231" s="406">
        <v>16</v>
      </c>
      <c r="AC231" s="406">
        <v>16</v>
      </c>
      <c r="AD231" s="406">
        <v>16</v>
      </c>
      <c r="AE231" s="406">
        <v>16</v>
      </c>
      <c r="AF231" s="406">
        <v>15</v>
      </c>
      <c r="AG231" s="406">
        <v>16</v>
      </c>
      <c r="AH231" s="406">
        <v>16</v>
      </c>
      <c r="AI231" s="406">
        <v>16</v>
      </c>
      <c r="AJ231" s="406">
        <v>16</v>
      </c>
      <c r="AK231" s="406">
        <v>640000</v>
      </c>
      <c r="AL231" s="406">
        <v>640000</v>
      </c>
      <c r="AM231" s="406">
        <v>640000</v>
      </c>
      <c r="AN231" s="406">
        <v>640000</v>
      </c>
      <c r="AO231" s="406">
        <v>640000</v>
      </c>
      <c r="AP231" s="406">
        <v>640000</v>
      </c>
      <c r="AQ231" s="406">
        <v>640000</v>
      </c>
      <c r="AR231" s="406">
        <v>600000</v>
      </c>
      <c r="AS231" s="406">
        <v>640000</v>
      </c>
      <c r="AT231" s="406">
        <v>640000</v>
      </c>
      <c r="AU231" s="406">
        <v>640000</v>
      </c>
      <c r="AV231" s="406">
        <v>640000</v>
      </c>
      <c r="AW231" s="406">
        <v>1</v>
      </c>
    </row>
    <row r="232" spans="1:50" ht="21.75" customHeight="1">
      <c r="A232" s="422"/>
      <c r="B232" s="399">
        <v>45</v>
      </c>
      <c r="C232" s="400" t="s">
        <v>1939</v>
      </c>
      <c r="D232" s="401">
        <v>245</v>
      </c>
      <c r="E232" s="389">
        <v>3220010</v>
      </c>
      <c r="F232" s="389">
        <v>3220010</v>
      </c>
      <c r="G232" s="389" t="s">
        <v>2194</v>
      </c>
      <c r="H232" s="389" t="s">
        <v>2194</v>
      </c>
      <c r="I232" s="401" t="str">
        <f t="shared" si="16"/>
        <v>OK</v>
      </c>
      <c r="J232" s="401" t="str">
        <f t="shared" si="17"/>
        <v>OK</v>
      </c>
      <c r="K232" s="397" t="s">
        <v>1677</v>
      </c>
      <c r="L232" s="408">
        <v>1058489</v>
      </c>
      <c r="M232" s="409" t="s">
        <v>1583</v>
      </c>
      <c r="N232" s="416" t="s">
        <v>2195</v>
      </c>
      <c r="O232" s="410" t="s">
        <v>1199</v>
      </c>
      <c r="P232" s="410" t="s">
        <v>1584</v>
      </c>
      <c r="Q232" s="392" t="s">
        <v>1120</v>
      </c>
      <c r="R232" s="416" t="s">
        <v>2195</v>
      </c>
      <c r="S232" s="410" t="s">
        <v>1199</v>
      </c>
      <c r="T232" s="410" t="s">
        <v>1584</v>
      </c>
      <c r="U232" s="406">
        <v>0</v>
      </c>
      <c r="V232" s="407"/>
      <c r="W232" s="406">
        <v>137</v>
      </c>
      <c r="X232" s="406"/>
      <c r="Y232" s="406">
        <v>13</v>
      </c>
      <c r="Z232" s="406">
        <v>13</v>
      </c>
      <c r="AA232" s="406">
        <v>12</v>
      </c>
      <c r="AB232" s="406">
        <v>12</v>
      </c>
      <c r="AC232" s="406">
        <v>12</v>
      </c>
      <c r="AD232" s="406">
        <v>13</v>
      </c>
      <c r="AE232" s="406">
        <v>13</v>
      </c>
      <c r="AF232" s="406">
        <v>13</v>
      </c>
      <c r="AG232" s="406">
        <v>13</v>
      </c>
      <c r="AH232" s="406">
        <v>15</v>
      </c>
      <c r="AI232" s="406">
        <v>15</v>
      </c>
      <c r="AJ232" s="406">
        <v>15</v>
      </c>
      <c r="AK232" s="406">
        <v>436800</v>
      </c>
      <c r="AL232" s="406">
        <v>436800</v>
      </c>
      <c r="AM232" s="406">
        <v>403200</v>
      </c>
      <c r="AN232" s="406">
        <v>403200</v>
      </c>
      <c r="AO232" s="406">
        <v>403200</v>
      </c>
      <c r="AP232" s="406">
        <v>436800</v>
      </c>
      <c r="AQ232" s="406">
        <v>436800</v>
      </c>
      <c r="AR232" s="406">
        <v>436800</v>
      </c>
      <c r="AS232" s="406">
        <v>436800</v>
      </c>
      <c r="AT232" s="406">
        <v>504000</v>
      </c>
      <c r="AU232" s="406">
        <v>504000</v>
      </c>
      <c r="AV232" s="406">
        <v>504000</v>
      </c>
      <c r="AW232" s="406">
        <v>1</v>
      </c>
    </row>
    <row r="233" spans="1:50" ht="21.75" customHeight="1">
      <c r="A233" s="422"/>
      <c r="B233" s="399">
        <v>46</v>
      </c>
      <c r="C233" s="400" t="s">
        <v>2196</v>
      </c>
      <c r="D233" s="401">
        <v>246</v>
      </c>
      <c r="E233" s="389">
        <v>3220011</v>
      </c>
      <c r="F233" s="389">
        <v>3220011</v>
      </c>
      <c r="G233" s="389" t="s">
        <v>2197</v>
      </c>
      <c r="H233" s="389" t="s">
        <v>2197</v>
      </c>
      <c r="I233" s="401" t="str">
        <f t="shared" si="16"/>
        <v>OK</v>
      </c>
      <c r="J233" s="401" t="str">
        <f t="shared" si="17"/>
        <v>OK</v>
      </c>
      <c r="K233" s="397" t="s">
        <v>1677</v>
      </c>
      <c r="L233" s="408">
        <v>1080058</v>
      </c>
      <c r="M233" s="409" t="s">
        <v>1223</v>
      </c>
      <c r="N233" s="416" t="s">
        <v>2198</v>
      </c>
      <c r="O233" s="410" t="s">
        <v>1199</v>
      </c>
      <c r="P233" s="410" t="s">
        <v>1224</v>
      </c>
      <c r="Q233" s="392" t="s">
        <v>1120</v>
      </c>
      <c r="R233" s="416" t="s">
        <v>2198</v>
      </c>
      <c r="S233" s="410" t="s">
        <v>1199</v>
      </c>
      <c r="T233" s="410" t="s">
        <v>1224</v>
      </c>
      <c r="U233" s="406">
        <v>6840000</v>
      </c>
      <c r="V233" s="407">
        <v>45838</v>
      </c>
      <c r="W233" s="406">
        <v>13</v>
      </c>
      <c r="X233" s="406">
        <v>45</v>
      </c>
      <c r="Y233" s="406">
        <v>19</v>
      </c>
      <c r="Z233" s="406">
        <v>19</v>
      </c>
      <c r="AA233" s="406">
        <v>19</v>
      </c>
      <c r="AB233" s="406">
        <v>19</v>
      </c>
      <c r="AC233" s="406">
        <v>19</v>
      </c>
      <c r="AD233" s="406">
        <v>19</v>
      </c>
      <c r="AE233" s="406">
        <v>19</v>
      </c>
      <c r="AF233" s="406">
        <v>19</v>
      </c>
      <c r="AG233" s="406">
        <v>19</v>
      </c>
      <c r="AH233" s="406">
        <v>19</v>
      </c>
      <c r="AI233" s="406">
        <v>19</v>
      </c>
      <c r="AJ233" s="406">
        <v>19</v>
      </c>
      <c r="AK233" s="406">
        <v>653600</v>
      </c>
      <c r="AL233" s="406">
        <v>653600</v>
      </c>
      <c r="AM233" s="406">
        <v>653600</v>
      </c>
      <c r="AN233" s="406">
        <v>653600</v>
      </c>
      <c r="AO233" s="406">
        <v>653600</v>
      </c>
      <c r="AP233" s="406">
        <v>653600</v>
      </c>
      <c r="AQ233" s="406">
        <v>653600</v>
      </c>
      <c r="AR233" s="406">
        <v>653600</v>
      </c>
      <c r="AS233" s="406">
        <v>653600</v>
      </c>
      <c r="AT233" s="406">
        <v>653600</v>
      </c>
      <c r="AU233" s="406">
        <v>653600</v>
      </c>
      <c r="AV233" s="406">
        <v>653600</v>
      </c>
      <c r="AW233" s="406">
        <v>1</v>
      </c>
    </row>
    <row r="234" spans="1:50" ht="21.75" customHeight="1">
      <c r="A234" s="422"/>
      <c r="B234" s="399">
        <v>47</v>
      </c>
      <c r="C234" s="400" t="s">
        <v>2199</v>
      </c>
      <c r="D234" s="401">
        <v>247</v>
      </c>
      <c r="E234" s="389">
        <v>3220012</v>
      </c>
      <c r="F234" s="389">
        <v>3220012</v>
      </c>
      <c r="G234" s="389" t="s">
        <v>2200</v>
      </c>
      <c r="H234" s="389" t="s">
        <v>2200</v>
      </c>
      <c r="I234" s="401" t="str">
        <f t="shared" si="16"/>
        <v>OK</v>
      </c>
      <c r="J234" s="401" t="str">
        <f t="shared" si="17"/>
        <v>OK</v>
      </c>
      <c r="K234" s="397" t="s">
        <v>1677</v>
      </c>
      <c r="L234" s="408">
        <v>1066666</v>
      </c>
      <c r="M234" s="409" t="s">
        <v>1601</v>
      </c>
      <c r="N234" s="416" t="s">
        <v>2201</v>
      </c>
      <c r="O234" s="410" t="s">
        <v>1199</v>
      </c>
      <c r="P234" s="410" t="s">
        <v>1603</v>
      </c>
      <c r="Q234" s="392" t="s">
        <v>1120</v>
      </c>
      <c r="R234" s="416" t="s">
        <v>2201</v>
      </c>
      <c r="S234" s="410" t="s">
        <v>1199</v>
      </c>
      <c r="T234" s="410" t="s">
        <v>1603</v>
      </c>
      <c r="U234" s="406">
        <v>0</v>
      </c>
      <c r="V234" s="407"/>
      <c r="W234" s="406">
        <v>13</v>
      </c>
      <c r="X234" s="406">
        <v>46</v>
      </c>
      <c r="Y234" s="406">
        <v>20</v>
      </c>
      <c r="Z234" s="406">
        <v>20</v>
      </c>
      <c r="AA234" s="406">
        <v>20</v>
      </c>
      <c r="AB234" s="406">
        <v>20</v>
      </c>
      <c r="AC234" s="406">
        <v>20</v>
      </c>
      <c r="AD234" s="406">
        <v>20</v>
      </c>
      <c r="AE234" s="406">
        <v>20</v>
      </c>
      <c r="AF234" s="406">
        <v>20</v>
      </c>
      <c r="AG234" s="406">
        <v>20</v>
      </c>
      <c r="AH234" s="406">
        <v>20</v>
      </c>
      <c r="AI234" s="406">
        <v>20</v>
      </c>
      <c r="AJ234" s="406">
        <v>20</v>
      </c>
      <c r="AK234" s="406">
        <v>664000</v>
      </c>
      <c r="AL234" s="406">
        <v>682000</v>
      </c>
      <c r="AM234" s="406">
        <v>699100</v>
      </c>
      <c r="AN234" s="406">
        <v>682000</v>
      </c>
      <c r="AO234" s="406">
        <v>682000</v>
      </c>
      <c r="AP234" s="406">
        <v>682000</v>
      </c>
      <c r="AQ234" s="406">
        <v>682000</v>
      </c>
      <c r="AR234" s="406">
        <v>682000</v>
      </c>
      <c r="AS234" s="406">
        <v>682000</v>
      </c>
      <c r="AT234" s="406">
        <v>682000</v>
      </c>
      <c r="AU234" s="406">
        <v>682000</v>
      </c>
      <c r="AV234" s="406">
        <v>682000</v>
      </c>
      <c r="AW234" s="406">
        <v>1</v>
      </c>
    </row>
    <row r="235" spans="1:50" ht="21.75" customHeight="1">
      <c r="A235" s="422"/>
      <c r="B235" s="399">
        <v>48</v>
      </c>
      <c r="C235" s="400" t="s">
        <v>2202</v>
      </c>
      <c r="D235" s="401">
        <v>248</v>
      </c>
      <c r="E235" s="389">
        <v>3220013</v>
      </c>
      <c r="F235" s="389">
        <v>3220013</v>
      </c>
      <c r="G235" s="389" t="s">
        <v>2203</v>
      </c>
      <c r="H235" s="389" t="s">
        <v>2203</v>
      </c>
      <c r="I235" s="401" t="str">
        <f t="shared" si="16"/>
        <v>OK</v>
      </c>
      <c r="J235" s="401" t="str">
        <f t="shared" si="17"/>
        <v>OK</v>
      </c>
      <c r="K235" s="397" t="s">
        <v>1677</v>
      </c>
      <c r="L235" s="408">
        <v>1051635</v>
      </c>
      <c r="M235" s="409" t="s">
        <v>2204</v>
      </c>
      <c r="N235" s="416" t="s">
        <v>2205</v>
      </c>
      <c r="O235" s="410" t="s">
        <v>1199</v>
      </c>
      <c r="P235" s="410" t="s">
        <v>2206</v>
      </c>
      <c r="Q235" s="392" t="s">
        <v>1120</v>
      </c>
      <c r="R235" s="416" t="s">
        <v>2207</v>
      </c>
      <c r="S235" s="410" t="s">
        <v>1199</v>
      </c>
      <c r="T235" s="410" t="s">
        <v>2206</v>
      </c>
      <c r="U235" s="406">
        <v>8280000</v>
      </c>
      <c r="V235" s="407">
        <v>45838</v>
      </c>
      <c r="W235" s="406">
        <v>13</v>
      </c>
      <c r="X235" s="406">
        <v>47</v>
      </c>
      <c r="Y235" s="406">
        <v>19</v>
      </c>
      <c r="Z235" s="406">
        <v>23</v>
      </c>
      <c r="AA235" s="406">
        <v>23</v>
      </c>
      <c r="AB235" s="406">
        <v>25</v>
      </c>
      <c r="AC235" s="406">
        <v>25</v>
      </c>
      <c r="AD235" s="406">
        <v>25</v>
      </c>
      <c r="AE235" s="406">
        <v>25</v>
      </c>
      <c r="AF235" s="406">
        <v>25</v>
      </c>
      <c r="AG235" s="406">
        <v>25</v>
      </c>
      <c r="AH235" s="406">
        <v>25</v>
      </c>
      <c r="AI235" s="406">
        <v>25</v>
      </c>
      <c r="AJ235" s="406">
        <v>25</v>
      </c>
      <c r="AK235" s="406">
        <v>665000</v>
      </c>
      <c r="AL235" s="406">
        <v>805000</v>
      </c>
      <c r="AM235" s="406">
        <v>805000</v>
      </c>
      <c r="AN235" s="406">
        <v>875000</v>
      </c>
      <c r="AO235" s="406">
        <v>875000</v>
      </c>
      <c r="AP235" s="406">
        <v>875000</v>
      </c>
      <c r="AQ235" s="406">
        <v>875000</v>
      </c>
      <c r="AR235" s="406">
        <v>875000</v>
      </c>
      <c r="AS235" s="406">
        <v>875000</v>
      </c>
      <c r="AT235" s="406">
        <v>875000</v>
      </c>
      <c r="AU235" s="406">
        <v>875000</v>
      </c>
      <c r="AV235" s="406">
        <v>875000</v>
      </c>
      <c r="AW235" s="406">
        <v>1</v>
      </c>
    </row>
    <row r="236" spans="1:50" ht="21.75" customHeight="1">
      <c r="A236" s="422"/>
      <c r="B236" s="399">
        <v>49</v>
      </c>
      <c r="C236" s="400" t="s">
        <v>2208</v>
      </c>
      <c r="D236" s="401">
        <v>249</v>
      </c>
      <c r="E236" s="389">
        <v>3220014</v>
      </c>
      <c r="F236" s="389">
        <v>3220014</v>
      </c>
      <c r="G236" s="389" t="s">
        <v>2209</v>
      </c>
      <c r="H236" s="389" t="s">
        <v>2209</v>
      </c>
      <c r="I236" s="401" t="str">
        <f t="shared" si="16"/>
        <v>OK</v>
      </c>
      <c r="J236" s="401" t="str">
        <f t="shared" si="17"/>
        <v>OK</v>
      </c>
      <c r="K236" s="397" t="s">
        <v>1677</v>
      </c>
      <c r="L236" s="408">
        <v>1069852</v>
      </c>
      <c r="M236" s="409" t="s">
        <v>2210</v>
      </c>
      <c r="N236" s="416" t="s">
        <v>2211</v>
      </c>
      <c r="O236" s="410" t="s">
        <v>2212</v>
      </c>
      <c r="P236" s="410" t="s">
        <v>2213</v>
      </c>
      <c r="Q236" s="392" t="s">
        <v>1120</v>
      </c>
      <c r="R236" s="416" t="s">
        <v>2211</v>
      </c>
      <c r="S236" s="410" t="s">
        <v>2212</v>
      </c>
      <c r="T236" s="410" t="s">
        <v>2213</v>
      </c>
      <c r="U236" s="406">
        <v>7480000</v>
      </c>
      <c r="V236" s="407">
        <v>45838</v>
      </c>
      <c r="W236" s="406">
        <v>13</v>
      </c>
      <c r="X236" s="406">
        <v>48</v>
      </c>
      <c r="Y236" s="406">
        <v>17</v>
      </c>
      <c r="Z236" s="406">
        <v>17</v>
      </c>
      <c r="AA236" s="406">
        <v>17</v>
      </c>
      <c r="AB236" s="406">
        <v>17</v>
      </c>
      <c r="AC236" s="406">
        <v>13</v>
      </c>
      <c r="AD236" s="406">
        <v>16</v>
      </c>
      <c r="AE236" s="406">
        <v>16</v>
      </c>
      <c r="AF236" s="406">
        <v>16</v>
      </c>
      <c r="AG236" s="406">
        <v>16</v>
      </c>
      <c r="AH236" s="406">
        <v>16</v>
      </c>
      <c r="AI236" s="406">
        <v>16</v>
      </c>
      <c r="AJ236" s="406">
        <v>16</v>
      </c>
      <c r="AK236" s="406">
        <v>595000</v>
      </c>
      <c r="AL236" s="406">
        <v>595000</v>
      </c>
      <c r="AM236" s="406">
        <v>595000</v>
      </c>
      <c r="AN236" s="406">
        <v>595000</v>
      </c>
      <c r="AO236" s="406">
        <v>455000</v>
      </c>
      <c r="AP236" s="406">
        <v>560000</v>
      </c>
      <c r="AQ236" s="406">
        <v>560000</v>
      </c>
      <c r="AR236" s="406">
        <v>560000</v>
      </c>
      <c r="AS236" s="406">
        <v>560000</v>
      </c>
      <c r="AT236" s="406">
        <v>560000</v>
      </c>
      <c r="AU236" s="406">
        <v>560000</v>
      </c>
      <c r="AV236" s="406">
        <v>560000</v>
      </c>
      <c r="AW236" s="406">
        <v>1</v>
      </c>
    </row>
    <row r="237" spans="1:50" ht="21.75" customHeight="1">
      <c r="A237" s="422"/>
      <c r="B237" s="399">
        <v>50</v>
      </c>
      <c r="C237" s="400" t="s">
        <v>2214</v>
      </c>
      <c r="D237" s="401">
        <v>250</v>
      </c>
      <c r="E237" s="389">
        <v>3220015</v>
      </c>
      <c r="F237" s="389">
        <v>3220015</v>
      </c>
      <c r="G237" s="389" t="s">
        <v>2215</v>
      </c>
      <c r="H237" s="389" t="s">
        <v>2215</v>
      </c>
      <c r="I237" s="401" t="str">
        <f t="shared" si="16"/>
        <v>OK</v>
      </c>
      <c r="J237" s="401" t="str">
        <f t="shared" si="17"/>
        <v>OK</v>
      </c>
      <c r="K237" s="397" t="s">
        <v>1677</v>
      </c>
      <c r="L237" s="408">
        <v>1058488</v>
      </c>
      <c r="M237" s="409" t="s">
        <v>2216</v>
      </c>
      <c r="N237" s="416" t="s">
        <v>2217</v>
      </c>
      <c r="O237" s="410" t="s">
        <v>1199</v>
      </c>
      <c r="P237" s="410" t="s">
        <v>2218</v>
      </c>
      <c r="Q237" s="392" t="s">
        <v>1120</v>
      </c>
      <c r="R237" s="416" t="s">
        <v>2217</v>
      </c>
      <c r="S237" s="410" t="s">
        <v>1199</v>
      </c>
      <c r="T237" s="410" t="s">
        <v>2218</v>
      </c>
      <c r="U237" s="406">
        <v>7920000</v>
      </c>
      <c r="V237" s="407">
        <v>45838</v>
      </c>
      <c r="W237" s="406">
        <v>13</v>
      </c>
      <c r="X237" s="406">
        <v>49</v>
      </c>
      <c r="Y237" s="406">
        <v>11</v>
      </c>
      <c r="Z237" s="406">
        <v>16</v>
      </c>
      <c r="AA237" s="406">
        <v>18</v>
      </c>
      <c r="AB237" s="406">
        <v>18</v>
      </c>
      <c r="AC237" s="406">
        <v>20</v>
      </c>
      <c r="AD237" s="406">
        <v>16</v>
      </c>
      <c r="AE237" s="406">
        <v>17</v>
      </c>
      <c r="AF237" s="406">
        <v>19</v>
      </c>
      <c r="AG237" s="406">
        <v>20</v>
      </c>
      <c r="AH237" s="406">
        <v>20</v>
      </c>
      <c r="AI237" s="406">
        <v>20</v>
      </c>
      <c r="AJ237" s="406">
        <v>20</v>
      </c>
      <c r="AK237" s="406">
        <v>379500</v>
      </c>
      <c r="AL237" s="406">
        <v>552000</v>
      </c>
      <c r="AM237" s="406">
        <v>621000</v>
      </c>
      <c r="AN237" s="406">
        <v>621000</v>
      </c>
      <c r="AO237" s="406">
        <v>690000</v>
      </c>
      <c r="AP237" s="406">
        <v>552000</v>
      </c>
      <c r="AQ237" s="406">
        <v>586500</v>
      </c>
      <c r="AR237" s="406">
        <v>655500</v>
      </c>
      <c r="AS237" s="406">
        <v>690000</v>
      </c>
      <c r="AT237" s="406">
        <v>690000</v>
      </c>
      <c r="AU237" s="406">
        <v>690000</v>
      </c>
      <c r="AV237" s="406">
        <v>690000</v>
      </c>
      <c r="AW237" s="406">
        <v>1</v>
      </c>
    </row>
    <row r="238" spans="1:50" ht="21.75" customHeight="1">
      <c r="A238" s="422"/>
      <c r="B238" s="399">
        <v>51</v>
      </c>
      <c r="C238" s="400" t="s">
        <v>1951</v>
      </c>
      <c r="D238" s="401">
        <v>251</v>
      </c>
      <c r="E238" s="389">
        <v>3220016</v>
      </c>
      <c r="F238" s="389">
        <v>3220016</v>
      </c>
      <c r="G238" s="389" t="s">
        <v>2219</v>
      </c>
      <c r="H238" s="389" t="s">
        <v>2219</v>
      </c>
      <c r="I238" s="401" t="str">
        <f t="shared" si="16"/>
        <v>OK</v>
      </c>
      <c r="J238" s="401" t="str">
        <f t="shared" si="17"/>
        <v>OK</v>
      </c>
      <c r="K238" s="397" t="s">
        <v>1677</v>
      </c>
      <c r="L238" s="408">
        <v>1080360</v>
      </c>
      <c r="M238" s="409" t="s">
        <v>1225</v>
      </c>
      <c r="N238" s="416" t="s">
        <v>2220</v>
      </c>
      <c r="O238" s="410" t="s">
        <v>1199</v>
      </c>
      <c r="P238" s="410" t="s">
        <v>2221</v>
      </c>
      <c r="Q238" s="392" t="s">
        <v>1120</v>
      </c>
      <c r="R238" s="416" t="s">
        <v>2220</v>
      </c>
      <c r="S238" s="410" t="s">
        <v>1199</v>
      </c>
      <c r="T238" s="410" t="s">
        <v>2221</v>
      </c>
      <c r="U238" s="406">
        <v>6480000</v>
      </c>
      <c r="V238" s="407">
        <v>45838</v>
      </c>
      <c r="W238" s="406">
        <v>13</v>
      </c>
      <c r="X238" s="406">
        <v>50</v>
      </c>
      <c r="Y238" s="406">
        <v>25</v>
      </c>
      <c r="Z238" s="406">
        <v>26</v>
      </c>
      <c r="AA238" s="406">
        <v>27</v>
      </c>
      <c r="AB238" s="406">
        <v>27</v>
      </c>
      <c r="AC238" s="406">
        <v>27</v>
      </c>
      <c r="AD238" s="406">
        <v>26</v>
      </c>
      <c r="AE238" s="406">
        <v>25</v>
      </c>
      <c r="AF238" s="406">
        <v>25</v>
      </c>
      <c r="AG238" s="406">
        <v>26</v>
      </c>
      <c r="AH238" s="406">
        <v>26</v>
      </c>
      <c r="AI238" s="406">
        <v>26</v>
      </c>
      <c r="AJ238" s="406">
        <v>26</v>
      </c>
      <c r="AK238" s="406">
        <v>867500</v>
      </c>
      <c r="AL238" s="406">
        <v>902200</v>
      </c>
      <c r="AM238" s="406">
        <v>936900</v>
      </c>
      <c r="AN238" s="406">
        <v>936900</v>
      </c>
      <c r="AO238" s="406">
        <v>936900</v>
      </c>
      <c r="AP238" s="406">
        <v>902200</v>
      </c>
      <c r="AQ238" s="406">
        <v>867500</v>
      </c>
      <c r="AR238" s="406">
        <v>867500</v>
      </c>
      <c r="AS238" s="406">
        <v>902200</v>
      </c>
      <c r="AT238" s="406">
        <v>902200</v>
      </c>
      <c r="AU238" s="406">
        <v>902200</v>
      </c>
      <c r="AV238" s="406">
        <v>902200</v>
      </c>
      <c r="AW238" s="406">
        <v>1</v>
      </c>
    </row>
    <row r="239" spans="1:50" ht="21.75" customHeight="1">
      <c r="A239" s="422"/>
      <c r="B239" s="399">
        <v>52</v>
      </c>
      <c r="C239" s="400" t="s">
        <v>2222</v>
      </c>
      <c r="D239" s="401">
        <v>252</v>
      </c>
      <c r="E239" s="389">
        <v>3220017</v>
      </c>
      <c r="F239" s="389">
        <v>3220017</v>
      </c>
      <c r="G239" s="389" t="s">
        <v>2223</v>
      </c>
      <c r="H239" s="389" t="s">
        <v>2223</v>
      </c>
      <c r="I239" s="401" t="str">
        <f t="shared" si="16"/>
        <v>OK</v>
      </c>
      <c r="J239" s="401" t="str">
        <f t="shared" si="17"/>
        <v>OK</v>
      </c>
      <c r="K239" s="397" t="s">
        <v>1677</v>
      </c>
      <c r="L239" s="408">
        <v>1080053</v>
      </c>
      <c r="M239" s="409" t="s">
        <v>2224</v>
      </c>
      <c r="N239" s="416" t="s">
        <v>2225</v>
      </c>
      <c r="O239" s="410" t="s">
        <v>1199</v>
      </c>
      <c r="P239" s="410" t="s">
        <v>2226</v>
      </c>
      <c r="Q239" s="392" t="s">
        <v>1120</v>
      </c>
      <c r="R239" s="416" t="s">
        <v>2225</v>
      </c>
      <c r="S239" s="410" t="s">
        <v>1199</v>
      </c>
      <c r="T239" s="410" t="s">
        <v>2226</v>
      </c>
      <c r="U239" s="406">
        <v>4840000</v>
      </c>
      <c r="V239" s="407">
        <v>45838</v>
      </c>
      <c r="W239" s="406">
        <v>13</v>
      </c>
      <c r="X239" s="406">
        <v>51</v>
      </c>
      <c r="Y239" s="406">
        <v>12</v>
      </c>
      <c r="Z239" s="406">
        <v>11</v>
      </c>
      <c r="AA239" s="406">
        <v>11</v>
      </c>
      <c r="AB239" s="406">
        <v>11</v>
      </c>
      <c r="AC239" s="406">
        <v>11</v>
      </c>
      <c r="AD239" s="406">
        <v>11</v>
      </c>
      <c r="AE239" s="406">
        <v>11</v>
      </c>
      <c r="AF239" s="406">
        <v>11</v>
      </c>
      <c r="AG239" s="406">
        <v>11</v>
      </c>
      <c r="AH239" s="406">
        <v>11</v>
      </c>
      <c r="AI239" s="406">
        <v>11</v>
      </c>
      <c r="AJ239" s="406">
        <v>11</v>
      </c>
      <c r="AK239" s="406">
        <v>480000</v>
      </c>
      <c r="AL239" s="406">
        <v>440000</v>
      </c>
      <c r="AM239" s="406">
        <v>440000</v>
      </c>
      <c r="AN239" s="406">
        <v>440000</v>
      </c>
      <c r="AO239" s="406">
        <v>440000</v>
      </c>
      <c r="AP239" s="406">
        <v>440000</v>
      </c>
      <c r="AQ239" s="406">
        <v>440000</v>
      </c>
      <c r="AR239" s="406">
        <v>440000</v>
      </c>
      <c r="AS239" s="406">
        <v>440000</v>
      </c>
      <c r="AT239" s="406">
        <v>440000</v>
      </c>
      <c r="AU239" s="406">
        <v>440000</v>
      </c>
      <c r="AV239" s="406">
        <v>440000</v>
      </c>
      <c r="AW239" s="406">
        <v>1</v>
      </c>
    </row>
    <row r="240" spans="1:50" ht="21.75" customHeight="1">
      <c r="A240" s="422"/>
      <c r="B240" s="399">
        <v>53</v>
      </c>
      <c r="C240" s="400" t="s">
        <v>2227</v>
      </c>
      <c r="D240" s="401">
        <v>253</v>
      </c>
      <c r="E240" s="389">
        <v>3220018</v>
      </c>
      <c r="F240" s="389">
        <v>3220018</v>
      </c>
      <c r="G240" s="389" t="s">
        <v>2228</v>
      </c>
      <c r="H240" s="389" t="s">
        <v>2228</v>
      </c>
      <c r="I240" s="401" t="str">
        <f t="shared" si="16"/>
        <v>OK</v>
      </c>
      <c r="J240" s="401" t="str">
        <f t="shared" si="17"/>
        <v>OK</v>
      </c>
      <c r="K240" s="397" t="s">
        <v>1677</v>
      </c>
      <c r="L240" s="408">
        <v>1080057</v>
      </c>
      <c r="M240" s="409" t="s">
        <v>2229</v>
      </c>
      <c r="N240" s="416" t="s">
        <v>2230</v>
      </c>
      <c r="O240" s="410" t="s">
        <v>1199</v>
      </c>
      <c r="P240" s="410" t="s">
        <v>2231</v>
      </c>
      <c r="Q240" s="392" t="s">
        <v>1120</v>
      </c>
      <c r="R240" s="416" t="s">
        <v>2230</v>
      </c>
      <c r="S240" s="410" t="s">
        <v>1199</v>
      </c>
      <c r="T240" s="410" t="s">
        <v>2231</v>
      </c>
      <c r="U240" s="406">
        <v>3520000</v>
      </c>
      <c r="V240" s="407">
        <v>45838</v>
      </c>
      <c r="W240" s="406">
        <v>13</v>
      </c>
      <c r="X240" s="406">
        <v>52</v>
      </c>
      <c r="Y240" s="406">
        <v>8</v>
      </c>
      <c r="Z240" s="406">
        <v>8</v>
      </c>
      <c r="AA240" s="406">
        <v>8</v>
      </c>
      <c r="AB240" s="406">
        <v>8</v>
      </c>
      <c r="AC240" s="406">
        <v>8</v>
      </c>
      <c r="AD240" s="406">
        <v>8</v>
      </c>
      <c r="AE240" s="406">
        <v>8</v>
      </c>
      <c r="AF240" s="406">
        <v>8</v>
      </c>
      <c r="AG240" s="406">
        <v>8</v>
      </c>
      <c r="AH240" s="406">
        <v>8</v>
      </c>
      <c r="AI240" s="406">
        <v>8</v>
      </c>
      <c r="AJ240" s="406">
        <v>8</v>
      </c>
      <c r="AK240" s="406">
        <v>320000</v>
      </c>
      <c r="AL240" s="406">
        <v>320000</v>
      </c>
      <c r="AM240" s="406">
        <v>320000</v>
      </c>
      <c r="AN240" s="406">
        <v>320000</v>
      </c>
      <c r="AO240" s="406">
        <v>320000</v>
      </c>
      <c r="AP240" s="406">
        <v>320000</v>
      </c>
      <c r="AQ240" s="406">
        <v>320000</v>
      </c>
      <c r="AR240" s="406">
        <v>320000</v>
      </c>
      <c r="AS240" s="406">
        <v>320000</v>
      </c>
      <c r="AT240" s="406">
        <v>320000</v>
      </c>
      <c r="AU240" s="406">
        <v>320000</v>
      </c>
      <c r="AV240" s="406">
        <v>320000</v>
      </c>
      <c r="AW240" s="406">
        <v>1</v>
      </c>
    </row>
    <row r="241" spans="1:49" ht="21.75" customHeight="1" thickBot="1">
      <c r="A241" s="422"/>
      <c r="B241" s="399">
        <v>54</v>
      </c>
      <c r="C241" s="400" t="s">
        <v>2232</v>
      </c>
      <c r="D241" s="401">
        <v>254</v>
      </c>
      <c r="E241" s="389">
        <v>3220019</v>
      </c>
      <c r="F241" s="389">
        <v>3220019</v>
      </c>
      <c r="G241" s="389" t="s">
        <v>2233</v>
      </c>
      <c r="H241" s="389" t="s">
        <v>2233</v>
      </c>
      <c r="I241" s="401" t="str">
        <f t="shared" si="16"/>
        <v>OK</v>
      </c>
      <c r="J241" s="401" t="str">
        <f t="shared" si="17"/>
        <v>OK</v>
      </c>
      <c r="K241" s="397" t="s">
        <v>1677</v>
      </c>
      <c r="L241" s="423">
        <v>1059472</v>
      </c>
      <c r="M241" s="424" t="s">
        <v>1900</v>
      </c>
      <c r="N241" s="425" t="s">
        <v>2234</v>
      </c>
      <c r="O241" s="426" t="s">
        <v>1199</v>
      </c>
      <c r="P241" s="426" t="s">
        <v>1633</v>
      </c>
      <c r="Q241" s="392" t="s">
        <v>1120</v>
      </c>
      <c r="R241" s="425" t="s">
        <v>2234</v>
      </c>
      <c r="S241" s="426" t="s">
        <v>1199</v>
      </c>
      <c r="T241" s="426" t="s">
        <v>1633</v>
      </c>
      <c r="U241" s="406">
        <v>0</v>
      </c>
      <c r="V241" s="407"/>
      <c r="W241" s="406">
        <v>13</v>
      </c>
      <c r="X241" s="406">
        <v>53</v>
      </c>
      <c r="Y241" s="406">
        <v>20</v>
      </c>
      <c r="Z241" s="406">
        <v>20</v>
      </c>
      <c r="AA241" s="406">
        <v>20</v>
      </c>
      <c r="AB241" s="406">
        <v>20</v>
      </c>
      <c r="AC241" s="406">
        <v>21</v>
      </c>
      <c r="AD241" s="406">
        <v>20</v>
      </c>
      <c r="AE241" s="406">
        <v>19</v>
      </c>
      <c r="AF241" s="406">
        <v>19</v>
      </c>
      <c r="AG241" s="406">
        <v>19</v>
      </c>
      <c r="AH241" s="406">
        <v>19</v>
      </c>
      <c r="AI241" s="406">
        <v>19</v>
      </c>
      <c r="AJ241" s="406">
        <v>19</v>
      </c>
      <c r="AK241" s="406">
        <v>700000</v>
      </c>
      <c r="AL241" s="406">
        <v>700000</v>
      </c>
      <c r="AM241" s="406">
        <v>700000</v>
      </c>
      <c r="AN241" s="406">
        <v>700000</v>
      </c>
      <c r="AO241" s="406">
        <v>735000</v>
      </c>
      <c r="AP241" s="406">
        <v>700000</v>
      </c>
      <c r="AQ241" s="406">
        <v>665000</v>
      </c>
      <c r="AR241" s="406">
        <v>665000</v>
      </c>
      <c r="AS241" s="406">
        <v>665000</v>
      </c>
      <c r="AT241" s="406">
        <v>665000</v>
      </c>
      <c r="AU241" s="406">
        <v>665000</v>
      </c>
      <c r="AV241" s="406">
        <v>665000</v>
      </c>
      <c r="AW241" s="406">
        <v>1</v>
      </c>
    </row>
    <row r="242" spans="1:49" ht="21.75" customHeight="1" thickBot="1">
      <c r="A242" s="427" t="s">
        <v>869</v>
      </c>
      <c r="B242" s="399">
        <v>1</v>
      </c>
      <c r="C242" s="400" t="s">
        <v>197</v>
      </c>
      <c r="D242" s="401">
        <v>301</v>
      </c>
      <c r="E242" s="416" t="s">
        <v>871</v>
      </c>
      <c r="F242" s="389">
        <f t="shared" ref="F242:F246" si="18">VALUE(E242)</f>
        <v>2210595</v>
      </c>
      <c r="G242" s="389" t="s">
        <v>872</v>
      </c>
      <c r="H242" s="389" t="s">
        <v>872</v>
      </c>
      <c r="I242" s="401" t="str">
        <f t="shared" si="16"/>
        <v>OK</v>
      </c>
      <c r="J242" s="401" t="str">
        <f t="shared" si="17"/>
        <v>OK</v>
      </c>
      <c r="K242" s="397"/>
      <c r="L242" s="428">
        <v>1062690</v>
      </c>
      <c r="M242" s="403" t="s">
        <v>1548</v>
      </c>
      <c r="N242" s="418" t="s">
        <v>1549</v>
      </c>
      <c r="O242" s="405" t="s">
        <v>1199</v>
      </c>
      <c r="P242" s="405" t="s">
        <v>1550</v>
      </c>
      <c r="Q242" s="392" t="s">
        <v>1120</v>
      </c>
      <c r="R242" s="418" t="s">
        <v>1549</v>
      </c>
      <c r="S242" s="405" t="s">
        <v>1199</v>
      </c>
      <c r="T242" s="405" t="s">
        <v>1550</v>
      </c>
      <c r="U242" s="406">
        <v>0</v>
      </c>
      <c r="V242" s="407"/>
      <c r="W242" s="406">
        <v>0</v>
      </c>
      <c r="X242" s="406"/>
      <c r="Y242" s="406">
        <v>0</v>
      </c>
      <c r="Z242" s="406">
        <v>0</v>
      </c>
      <c r="AA242" s="406">
        <v>0</v>
      </c>
      <c r="AB242" s="406">
        <v>0</v>
      </c>
      <c r="AC242" s="406">
        <v>0</v>
      </c>
      <c r="AD242" s="406">
        <v>0</v>
      </c>
      <c r="AE242" s="406">
        <v>0</v>
      </c>
      <c r="AF242" s="406">
        <v>0</v>
      </c>
      <c r="AG242" s="406">
        <v>0</v>
      </c>
      <c r="AH242" s="406">
        <v>0</v>
      </c>
      <c r="AI242" s="406">
        <v>0</v>
      </c>
      <c r="AJ242" s="406">
        <v>0</v>
      </c>
      <c r="AK242" s="406">
        <v>0</v>
      </c>
      <c r="AL242" s="406">
        <v>0</v>
      </c>
      <c r="AM242" s="406">
        <v>0</v>
      </c>
      <c r="AN242" s="406">
        <v>0</v>
      </c>
      <c r="AO242" s="406">
        <v>0</v>
      </c>
      <c r="AP242" s="406">
        <v>0</v>
      </c>
      <c r="AQ242" s="406">
        <v>0</v>
      </c>
      <c r="AR242" s="406">
        <v>0</v>
      </c>
      <c r="AS242" s="406">
        <v>0</v>
      </c>
      <c r="AT242" s="406">
        <v>0</v>
      </c>
      <c r="AU242" s="406">
        <v>0</v>
      </c>
      <c r="AV242" s="406">
        <v>0</v>
      </c>
      <c r="AW242" s="406">
        <v>0</v>
      </c>
    </row>
    <row r="243" spans="1:49" ht="21.75" customHeight="1">
      <c r="A243" s="419"/>
      <c r="B243" s="399">
        <v>2</v>
      </c>
      <c r="C243" s="400" t="s">
        <v>2235</v>
      </c>
      <c r="D243" s="401">
        <v>302</v>
      </c>
      <c r="E243" s="416">
        <v>2220001</v>
      </c>
      <c r="F243" s="389">
        <f t="shared" si="18"/>
        <v>2220001</v>
      </c>
      <c r="G243" s="389" t="s">
        <v>873</v>
      </c>
      <c r="H243" s="389" t="s">
        <v>873</v>
      </c>
      <c r="I243" s="401" t="str">
        <f t="shared" si="16"/>
        <v>OK</v>
      </c>
      <c r="J243" s="401" t="str">
        <f t="shared" si="17"/>
        <v>OK</v>
      </c>
      <c r="K243" s="397"/>
      <c r="L243" s="408">
        <v>1065930</v>
      </c>
      <c r="M243" s="403" t="s">
        <v>1551</v>
      </c>
      <c r="N243" s="418" t="s">
        <v>1552</v>
      </c>
      <c r="O243" s="405" t="s">
        <v>1199</v>
      </c>
      <c r="P243" s="405" t="s">
        <v>1553</v>
      </c>
      <c r="Q243" s="392" t="s">
        <v>1120</v>
      </c>
      <c r="R243" s="418" t="s">
        <v>1552</v>
      </c>
      <c r="S243" s="405" t="s">
        <v>1199</v>
      </c>
      <c r="T243" s="405" t="s">
        <v>1553</v>
      </c>
      <c r="U243" s="406">
        <v>0</v>
      </c>
      <c r="V243" s="407"/>
      <c r="W243" s="406">
        <v>0</v>
      </c>
      <c r="X243" s="406"/>
      <c r="Y243" s="406">
        <v>0</v>
      </c>
      <c r="Z243" s="406">
        <v>0</v>
      </c>
      <c r="AA243" s="406">
        <v>0</v>
      </c>
      <c r="AB243" s="406">
        <v>0</v>
      </c>
      <c r="AC243" s="406">
        <v>0</v>
      </c>
      <c r="AD243" s="406">
        <v>0</v>
      </c>
      <c r="AE243" s="406">
        <v>0</v>
      </c>
      <c r="AF243" s="406">
        <v>0</v>
      </c>
      <c r="AG243" s="406">
        <v>0</v>
      </c>
      <c r="AH243" s="406">
        <v>0</v>
      </c>
      <c r="AI243" s="406">
        <v>0</v>
      </c>
      <c r="AJ243" s="406">
        <v>0</v>
      </c>
      <c r="AK243" s="406">
        <v>0</v>
      </c>
      <c r="AL243" s="406">
        <v>0</v>
      </c>
      <c r="AM243" s="406">
        <v>0</v>
      </c>
      <c r="AN243" s="406">
        <v>0</v>
      </c>
      <c r="AO243" s="406">
        <v>0</v>
      </c>
      <c r="AP243" s="406">
        <v>0</v>
      </c>
      <c r="AQ243" s="406">
        <v>0</v>
      </c>
      <c r="AR243" s="406">
        <v>0</v>
      </c>
      <c r="AS243" s="406">
        <v>0</v>
      </c>
      <c r="AT243" s="406">
        <v>0</v>
      </c>
      <c r="AU243" s="406">
        <v>0</v>
      </c>
      <c r="AV243" s="406">
        <v>0</v>
      </c>
      <c r="AW243" s="406">
        <v>0</v>
      </c>
    </row>
    <row r="244" spans="1:49" ht="21.75" customHeight="1">
      <c r="A244" s="419"/>
      <c r="B244" s="399">
        <v>3</v>
      </c>
      <c r="C244" s="400" t="s">
        <v>2236</v>
      </c>
      <c r="D244" s="401">
        <v>303</v>
      </c>
      <c r="E244" s="416">
        <v>2220002</v>
      </c>
      <c r="F244" s="389">
        <f t="shared" si="18"/>
        <v>2220002</v>
      </c>
      <c r="G244" s="389" t="s">
        <v>874</v>
      </c>
      <c r="H244" s="389" t="s">
        <v>874</v>
      </c>
      <c r="I244" s="401" t="str">
        <f t="shared" si="16"/>
        <v>OK</v>
      </c>
      <c r="J244" s="401" t="str">
        <f t="shared" si="17"/>
        <v>OK</v>
      </c>
      <c r="K244" s="397"/>
      <c r="L244" s="408">
        <v>1073165</v>
      </c>
      <c r="M244" s="403" t="s">
        <v>1887</v>
      </c>
      <c r="N244" s="418" t="s">
        <v>1554</v>
      </c>
      <c r="O244" s="405" t="s">
        <v>1199</v>
      </c>
      <c r="P244" s="405" t="s">
        <v>1555</v>
      </c>
      <c r="Q244" s="392" t="s">
        <v>1120</v>
      </c>
      <c r="R244" s="418" t="s">
        <v>1554</v>
      </c>
      <c r="S244" s="405" t="s">
        <v>1199</v>
      </c>
      <c r="T244" s="405" t="s">
        <v>1555</v>
      </c>
      <c r="U244" s="406">
        <v>0</v>
      </c>
      <c r="V244" s="407"/>
      <c r="W244" s="406">
        <v>0</v>
      </c>
      <c r="X244" s="406"/>
      <c r="Y244" s="406">
        <v>0</v>
      </c>
      <c r="Z244" s="406">
        <v>0</v>
      </c>
      <c r="AA244" s="406">
        <v>0</v>
      </c>
      <c r="AB244" s="406">
        <v>0</v>
      </c>
      <c r="AC244" s="406">
        <v>0</v>
      </c>
      <c r="AD244" s="406">
        <v>0</v>
      </c>
      <c r="AE244" s="406">
        <v>0</v>
      </c>
      <c r="AF244" s="406">
        <v>0</v>
      </c>
      <c r="AG244" s="406">
        <v>0</v>
      </c>
      <c r="AH244" s="406">
        <v>0</v>
      </c>
      <c r="AI244" s="406">
        <v>0</v>
      </c>
      <c r="AJ244" s="406">
        <v>0</v>
      </c>
      <c r="AK244" s="406">
        <v>0</v>
      </c>
      <c r="AL244" s="406">
        <v>0</v>
      </c>
      <c r="AM244" s="406">
        <v>0</v>
      </c>
      <c r="AN244" s="406">
        <v>0</v>
      </c>
      <c r="AO244" s="406">
        <v>0</v>
      </c>
      <c r="AP244" s="406">
        <v>0</v>
      </c>
      <c r="AQ244" s="406">
        <v>0</v>
      </c>
      <c r="AR244" s="406">
        <v>0</v>
      </c>
      <c r="AS244" s="406">
        <v>0</v>
      </c>
      <c r="AT244" s="406">
        <v>0</v>
      </c>
      <c r="AU244" s="406">
        <v>0</v>
      </c>
      <c r="AV244" s="406">
        <v>0</v>
      </c>
      <c r="AW244" s="406">
        <v>0</v>
      </c>
    </row>
    <row r="245" spans="1:49" ht="21.75" customHeight="1">
      <c r="A245" s="419"/>
      <c r="B245" s="399">
        <v>4</v>
      </c>
      <c r="C245" s="400" t="s">
        <v>2237</v>
      </c>
      <c r="D245" s="401">
        <v>304</v>
      </c>
      <c r="E245" s="416">
        <v>2220003</v>
      </c>
      <c r="F245" s="389">
        <f t="shared" si="18"/>
        <v>2220003</v>
      </c>
      <c r="G245" s="389" t="s">
        <v>1050</v>
      </c>
      <c r="H245" s="389" t="s">
        <v>1050</v>
      </c>
      <c r="I245" s="401" t="str">
        <f t="shared" si="16"/>
        <v>OK</v>
      </c>
      <c r="J245" s="401" t="str">
        <f t="shared" si="17"/>
        <v>OK</v>
      </c>
      <c r="K245" s="397"/>
      <c r="L245" s="408">
        <v>1074906</v>
      </c>
      <c r="M245" s="403" t="s">
        <v>1556</v>
      </c>
      <c r="N245" s="418" t="s">
        <v>1690</v>
      </c>
      <c r="O245" s="405" t="s">
        <v>1199</v>
      </c>
      <c r="P245" s="405" t="s">
        <v>1557</v>
      </c>
      <c r="Q245" s="392" t="s">
        <v>1120</v>
      </c>
      <c r="R245" s="418" t="s">
        <v>1690</v>
      </c>
      <c r="S245" s="405" t="s">
        <v>1199</v>
      </c>
      <c r="T245" s="405" t="s">
        <v>1557</v>
      </c>
      <c r="U245" s="406">
        <v>0</v>
      </c>
      <c r="V245" s="407"/>
      <c r="W245" s="406">
        <v>0</v>
      </c>
      <c r="X245" s="406"/>
      <c r="Y245" s="406">
        <v>0</v>
      </c>
      <c r="Z245" s="406">
        <v>0</v>
      </c>
      <c r="AA245" s="406">
        <v>0</v>
      </c>
      <c r="AB245" s="406">
        <v>0</v>
      </c>
      <c r="AC245" s="406">
        <v>0</v>
      </c>
      <c r="AD245" s="406">
        <v>0</v>
      </c>
      <c r="AE245" s="406">
        <v>0</v>
      </c>
      <c r="AF245" s="406">
        <v>0</v>
      </c>
      <c r="AG245" s="406">
        <v>0</v>
      </c>
      <c r="AH245" s="406">
        <v>0</v>
      </c>
      <c r="AI245" s="406">
        <v>0</v>
      </c>
      <c r="AJ245" s="406">
        <v>0</v>
      </c>
      <c r="AK245" s="406">
        <v>0</v>
      </c>
      <c r="AL245" s="406">
        <v>0</v>
      </c>
      <c r="AM245" s="406">
        <v>0</v>
      </c>
      <c r="AN245" s="406">
        <v>0</v>
      </c>
      <c r="AO245" s="406">
        <v>0</v>
      </c>
      <c r="AP245" s="406">
        <v>0</v>
      </c>
      <c r="AQ245" s="406">
        <v>0</v>
      </c>
      <c r="AR245" s="406">
        <v>0</v>
      </c>
      <c r="AS245" s="406">
        <v>0</v>
      </c>
      <c r="AT245" s="406">
        <v>0</v>
      </c>
      <c r="AU245" s="406">
        <v>0</v>
      </c>
      <c r="AV245" s="406">
        <v>0</v>
      </c>
      <c r="AW245" s="406">
        <v>0</v>
      </c>
    </row>
    <row r="246" spans="1:49" ht="21.75" customHeight="1">
      <c r="A246" s="419"/>
      <c r="B246" s="399">
        <v>5</v>
      </c>
      <c r="C246" s="429" t="s">
        <v>2238</v>
      </c>
      <c r="D246" s="401">
        <f>B246+300</f>
        <v>305</v>
      </c>
      <c r="E246" s="416">
        <v>2220004</v>
      </c>
      <c r="F246" s="389">
        <f t="shared" si="18"/>
        <v>2220004</v>
      </c>
      <c r="G246" s="389" t="s">
        <v>1888</v>
      </c>
      <c r="H246" s="389" t="s">
        <v>1888</v>
      </c>
      <c r="I246" s="401" t="str">
        <f t="shared" si="16"/>
        <v>OK</v>
      </c>
      <c r="J246" s="401" t="str">
        <f>IF(EXACT(G246,H246),"OK","変更あり！")</f>
        <v>OK</v>
      </c>
      <c r="K246" s="397"/>
      <c r="L246" s="410">
        <v>1061813</v>
      </c>
      <c r="M246" s="403" t="s">
        <v>1889</v>
      </c>
      <c r="N246" s="418" t="s">
        <v>1890</v>
      </c>
      <c r="O246" s="405" t="s">
        <v>1199</v>
      </c>
      <c r="P246" s="405" t="s">
        <v>1891</v>
      </c>
      <c r="Q246" s="392" t="s">
        <v>1120</v>
      </c>
      <c r="R246" s="418" t="s">
        <v>1890</v>
      </c>
      <c r="S246" s="405" t="s">
        <v>1199</v>
      </c>
      <c r="T246" s="405" t="s">
        <v>1891</v>
      </c>
      <c r="U246" s="406">
        <v>0</v>
      </c>
      <c r="V246" s="407"/>
      <c r="W246" s="406">
        <v>0</v>
      </c>
      <c r="X246" s="406"/>
      <c r="Y246" s="406">
        <v>0</v>
      </c>
      <c r="Z246" s="406">
        <v>0</v>
      </c>
      <c r="AA246" s="406">
        <v>0</v>
      </c>
      <c r="AB246" s="406">
        <v>0</v>
      </c>
      <c r="AC246" s="406">
        <v>0</v>
      </c>
      <c r="AD246" s="406">
        <v>0</v>
      </c>
      <c r="AE246" s="406">
        <v>0</v>
      </c>
      <c r="AF246" s="406">
        <v>0</v>
      </c>
      <c r="AG246" s="406">
        <v>0</v>
      </c>
      <c r="AH246" s="406">
        <v>0</v>
      </c>
      <c r="AI246" s="406">
        <v>0</v>
      </c>
      <c r="AJ246" s="406">
        <v>0</v>
      </c>
      <c r="AK246" s="406">
        <v>0</v>
      </c>
      <c r="AL246" s="406">
        <v>0</v>
      </c>
      <c r="AM246" s="406">
        <v>0</v>
      </c>
      <c r="AN246" s="406">
        <v>0</v>
      </c>
      <c r="AO246" s="406">
        <v>0</v>
      </c>
      <c r="AP246" s="406">
        <v>0</v>
      </c>
      <c r="AQ246" s="406">
        <v>0</v>
      </c>
      <c r="AR246" s="406">
        <v>0</v>
      </c>
      <c r="AS246" s="406">
        <v>0</v>
      </c>
      <c r="AT246" s="406">
        <v>0</v>
      </c>
      <c r="AU246" s="406">
        <v>0</v>
      </c>
      <c r="AV246" s="406">
        <v>0</v>
      </c>
      <c r="AW246" s="406">
        <v>0</v>
      </c>
    </row>
    <row r="247" spans="1:49" ht="21.75" customHeight="1">
      <c r="A247" s="419"/>
      <c r="B247" s="399">
        <v>6</v>
      </c>
      <c r="C247" s="400" t="s">
        <v>2239</v>
      </c>
      <c r="D247" s="401">
        <f t="shared" ref="D247:D249" si="19">B247+300</f>
        <v>306</v>
      </c>
      <c r="E247" s="416">
        <v>2220005</v>
      </c>
      <c r="F247" s="389">
        <v>2220005</v>
      </c>
      <c r="G247" s="389" t="s">
        <v>2240</v>
      </c>
      <c r="H247" s="389" t="s">
        <v>2240</v>
      </c>
      <c r="I247" s="401" t="str">
        <f t="shared" si="16"/>
        <v>OK</v>
      </c>
      <c r="J247" s="401" t="str">
        <f t="shared" ref="J247:J310" si="20">IF(EXACT(G247,H247),"OK","変更あり！")</f>
        <v>OK</v>
      </c>
      <c r="K247" s="397" t="s">
        <v>1677</v>
      </c>
      <c r="L247" s="410">
        <v>1074424</v>
      </c>
      <c r="M247" s="403" t="s">
        <v>2241</v>
      </c>
      <c r="N247" s="418" t="s">
        <v>2242</v>
      </c>
      <c r="O247" s="405" t="s">
        <v>1199</v>
      </c>
      <c r="P247" s="405" t="s">
        <v>2243</v>
      </c>
      <c r="Q247" s="392" t="s">
        <v>1120</v>
      </c>
      <c r="R247" s="418" t="s">
        <v>2242</v>
      </c>
      <c r="S247" s="405" t="s">
        <v>1199</v>
      </c>
      <c r="T247" s="405" t="s">
        <v>2243</v>
      </c>
      <c r="U247" s="406">
        <v>0</v>
      </c>
      <c r="V247" s="407"/>
      <c r="W247" s="406">
        <v>0</v>
      </c>
      <c r="X247" s="406"/>
      <c r="Y247" s="406">
        <v>0</v>
      </c>
      <c r="Z247" s="406">
        <v>0</v>
      </c>
      <c r="AA247" s="406">
        <v>0</v>
      </c>
      <c r="AB247" s="406">
        <v>0</v>
      </c>
      <c r="AC247" s="406">
        <v>0</v>
      </c>
      <c r="AD247" s="406">
        <v>0</v>
      </c>
      <c r="AE247" s="406">
        <v>0</v>
      </c>
      <c r="AF247" s="406">
        <v>0</v>
      </c>
      <c r="AG247" s="406">
        <v>0</v>
      </c>
      <c r="AH247" s="406">
        <v>0</v>
      </c>
      <c r="AI247" s="406">
        <v>0</v>
      </c>
      <c r="AJ247" s="406">
        <v>0</v>
      </c>
      <c r="AK247" s="406">
        <v>0</v>
      </c>
      <c r="AL247" s="406">
        <v>0</v>
      </c>
      <c r="AM247" s="406">
        <v>0</v>
      </c>
      <c r="AN247" s="406">
        <v>0</v>
      </c>
      <c r="AO247" s="406">
        <v>0</v>
      </c>
      <c r="AP247" s="406">
        <v>0</v>
      </c>
      <c r="AQ247" s="406">
        <v>0</v>
      </c>
      <c r="AR247" s="406">
        <v>0</v>
      </c>
      <c r="AS247" s="406">
        <v>0</v>
      </c>
      <c r="AT247" s="406">
        <v>0</v>
      </c>
      <c r="AU247" s="406">
        <v>0</v>
      </c>
      <c r="AV247" s="406">
        <v>0</v>
      </c>
      <c r="AW247" s="406">
        <v>0</v>
      </c>
    </row>
    <row r="248" spans="1:49" ht="21.75" customHeight="1">
      <c r="A248" s="419"/>
      <c r="B248" s="399">
        <v>7</v>
      </c>
      <c r="C248" s="400" t="s">
        <v>2244</v>
      </c>
      <c r="D248" s="401">
        <f t="shared" si="19"/>
        <v>307</v>
      </c>
      <c r="E248" s="416">
        <v>2220006</v>
      </c>
      <c r="F248" s="389">
        <v>2220006</v>
      </c>
      <c r="G248" s="389" t="s">
        <v>2245</v>
      </c>
      <c r="H248" s="389" t="s">
        <v>2245</v>
      </c>
      <c r="I248" s="401" t="str">
        <f t="shared" si="16"/>
        <v>OK</v>
      </c>
      <c r="J248" s="401" t="str">
        <f t="shared" si="20"/>
        <v>OK</v>
      </c>
      <c r="K248" s="397" t="s">
        <v>1677</v>
      </c>
      <c r="L248" s="410">
        <v>1080055</v>
      </c>
      <c r="M248" s="403" t="s">
        <v>2246</v>
      </c>
      <c r="N248" s="418" t="s">
        <v>2247</v>
      </c>
      <c r="O248" s="405" t="s">
        <v>2248</v>
      </c>
      <c r="P248" s="405" t="s">
        <v>2249</v>
      </c>
      <c r="Q248" s="392" t="s">
        <v>1120</v>
      </c>
      <c r="R248" s="418" t="s">
        <v>2250</v>
      </c>
      <c r="S248" s="405" t="s">
        <v>1199</v>
      </c>
      <c r="T248" s="405" t="s">
        <v>2251</v>
      </c>
      <c r="U248" s="406">
        <v>0</v>
      </c>
      <c r="V248" s="407"/>
      <c r="W248" s="406">
        <v>0</v>
      </c>
      <c r="X248" s="406"/>
      <c r="Y248" s="406">
        <v>0</v>
      </c>
      <c r="Z248" s="406">
        <v>0</v>
      </c>
      <c r="AA248" s="406">
        <v>0</v>
      </c>
      <c r="AB248" s="406">
        <v>0</v>
      </c>
      <c r="AC248" s="406">
        <v>0</v>
      </c>
      <c r="AD248" s="406">
        <v>0</v>
      </c>
      <c r="AE248" s="406">
        <v>0</v>
      </c>
      <c r="AF248" s="406">
        <v>0</v>
      </c>
      <c r="AG248" s="406">
        <v>0</v>
      </c>
      <c r="AH248" s="406">
        <v>0</v>
      </c>
      <c r="AI248" s="406">
        <v>0</v>
      </c>
      <c r="AJ248" s="406">
        <v>0</v>
      </c>
      <c r="AK248" s="406">
        <v>0</v>
      </c>
      <c r="AL248" s="406">
        <v>0</v>
      </c>
      <c r="AM248" s="406">
        <v>0</v>
      </c>
      <c r="AN248" s="406">
        <v>0</v>
      </c>
      <c r="AO248" s="406">
        <v>0</v>
      </c>
      <c r="AP248" s="406">
        <v>0</v>
      </c>
      <c r="AQ248" s="406">
        <v>0</v>
      </c>
      <c r="AR248" s="406">
        <v>0</v>
      </c>
      <c r="AS248" s="406">
        <v>0</v>
      </c>
      <c r="AT248" s="406">
        <v>0</v>
      </c>
      <c r="AU248" s="406">
        <v>0</v>
      </c>
      <c r="AV248" s="406">
        <v>0</v>
      </c>
      <c r="AW248" s="406">
        <v>0</v>
      </c>
    </row>
    <row r="249" spans="1:49" ht="21.75" customHeight="1">
      <c r="A249" s="419"/>
      <c r="B249" s="399">
        <v>8</v>
      </c>
      <c r="C249" s="400" t="s">
        <v>2252</v>
      </c>
      <c r="D249" s="401">
        <f t="shared" si="19"/>
        <v>308</v>
      </c>
      <c r="E249" s="416">
        <v>2220007</v>
      </c>
      <c r="F249" s="389">
        <v>2220007</v>
      </c>
      <c r="G249" s="389" t="s">
        <v>2253</v>
      </c>
      <c r="H249" s="389" t="s">
        <v>2253</v>
      </c>
      <c r="I249" s="401" t="str">
        <f t="shared" si="16"/>
        <v>OK</v>
      </c>
      <c r="J249" s="401" t="str">
        <f t="shared" si="20"/>
        <v>OK</v>
      </c>
      <c r="K249" s="397" t="s">
        <v>1677</v>
      </c>
      <c r="L249" s="410">
        <v>1080054</v>
      </c>
      <c r="M249" s="403" t="s">
        <v>2254</v>
      </c>
      <c r="N249" s="418" t="s">
        <v>2255</v>
      </c>
      <c r="O249" s="405" t="s">
        <v>1199</v>
      </c>
      <c r="P249" s="405" t="s">
        <v>2256</v>
      </c>
      <c r="Q249" s="392" t="s">
        <v>1120</v>
      </c>
      <c r="R249" s="418" t="s">
        <v>2255</v>
      </c>
      <c r="S249" s="405" t="s">
        <v>1199</v>
      </c>
      <c r="T249" s="405" t="s">
        <v>2256</v>
      </c>
      <c r="U249" s="406">
        <v>0</v>
      </c>
      <c r="V249" s="407"/>
      <c r="W249" s="406">
        <v>0</v>
      </c>
      <c r="X249" s="406"/>
      <c r="Y249" s="406">
        <v>0</v>
      </c>
      <c r="Z249" s="406">
        <v>0</v>
      </c>
      <c r="AA249" s="406">
        <v>0</v>
      </c>
      <c r="AB249" s="406">
        <v>0</v>
      </c>
      <c r="AC249" s="406">
        <v>0</v>
      </c>
      <c r="AD249" s="406">
        <v>0</v>
      </c>
      <c r="AE249" s="406">
        <v>0</v>
      </c>
      <c r="AF249" s="406">
        <v>0</v>
      </c>
      <c r="AG249" s="406">
        <v>0</v>
      </c>
      <c r="AH249" s="406">
        <v>0</v>
      </c>
      <c r="AI249" s="406">
        <v>0</v>
      </c>
      <c r="AJ249" s="406">
        <v>0</v>
      </c>
      <c r="AK249" s="406">
        <v>0</v>
      </c>
      <c r="AL249" s="406">
        <v>0</v>
      </c>
      <c r="AM249" s="406">
        <v>0</v>
      </c>
      <c r="AN249" s="406">
        <v>0</v>
      </c>
      <c r="AO249" s="406">
        <v>0</v>
      </c>
      <c r="AP249" s="406">
        <v>0</v>
      </c>
      <c r="AQ249" s="406">
        <v>0</v>
      </c>
      <c r="AR249" s="406">
        <v>0</v>
      </c>
      <c r="AS249" s="406">
        <v>0</v>
      </c>
      <c r="AT249" s="406">
        <v>0</v>
      </c>
      <c r="AU249" s="406">
        <v>0</v>
      </c>
      <c r="AV249" s="406">
        <v>0</v>
      </c>
      <c r="AW249" s="406">
        <v>0</v>
      </c>
    </row>
    <row r="250" spans="1:49" ht="21.75" customHeight="1">
      <c r="A250" s="393" t="s">
        <v>875</v>
      </c>
      <c r="B250" s="399">
        <v>1</v>
      </c>
      <c r="C250" s="400" t="s">
        <v>2257</v>
      </c>
      <c r="D250" s="401">
        <v>401</v>
      </c>
      <c r="E250" s="389" t="s">
        <v>876</v>
      </c>
      <c r="F250" s="389">
        <f t="shared" ref="F250:F313" si="21">VALUE(E250)</f>
        <v>4210007</v>
      </c>
      <c r="G250" s="389" t="s">
        <v>877</v>
      </c>
      <c r="H250" s="389" t="s">
        <v>877</v>
      </c>
      <c r="I250" s="401" t="str">
        <f t="shared" si="16"/>
        <v>OK</v>
      </c>
      <c r="J250" s="401" t="str">
        <f t="shared" si="20"/>
        <v>OK</v>
      </c>
      <c r="K250" s="397"/>
      <c r="L250" s="430">
        <v>1059658</v>
      </c>
      <c r="M250" s="403" t="s">
        <v>1558</v>
      </c>
      <c r="N250" s="404" t="s">
        <v>1559</v>
      </c>
      <c r="O250" s="431" t="s">
        <v>1281</v>
      </c>
      <c r="P250" s="431" t="s">
        <v>1560</v>
      </c>
      <c r="Q250" s="392" t="s">
        <v>1120</v>
      </c>
      <c r="R250" s="404" t="s">
        <v>1559</v>
      </c>
      <c r="S250" s="431" t="s">
        <v>1281</v>
      </c>
      <c r="T250" s="431" t="s">
        <v>1560</v>
      </c>
      <c r="U250" s="406">
        <v>2200000</v>
      </c>
      <c r="V250" s="407">
        <v>45838</v>
      </c>
      <c r="W250" s="406">
        <v>14</v>
      </c>
      <c r="X250" s="406"/>
      <c r="Y250" s="406">
        <v>5</v>
      </c>
      <c r="Z250" s="406">
        <v>5</v>
      </c>
      <c r="AA250" s="406">
        <v>4</v>
      </c>
      <c r="AB250" s="406">
        <v>4</v>
      </c>
      <c r="AC250" s="406">
        <v>5</v>
      </c>
      <c r="AD250" s="406">
        <v>4</v>
      </c>
      <c r="AE250" s="406">
        <v>4</v>
      </c>
      <c r="AF250" s="406">
        <v>4</v>
      </c>
      <c r="AG250" s="406">
        <v>5</v>
      </c>
      <c r="AH250" s="406">
        <v>5</v>
      </c>
      <c r="AI250" s="406">
        <v>5</v>
      </c>
      <c r="AJ250" s="406">
        <v>5</v>
      </c>
      <c r="AK250" s="406">
        <v>175000</v>
      </c>
      <c r="AL250" s="406">
        <v>175000</v>
      </c>
      <c r="AM250" s="406">
        <v>140000</v>
      </c>
      <c r="AN250" s="406">
        <v>140000</v>
      </c>
      <c r="AO250" s="406">
        <v>175000</v>
      </c>
      <c r="AP250" s="406">
        <v>140000</v>
      </c>
      <c r="AQ250" s="406">
        <v>140000</v>
      </c>
      <c r="AR250" s="406">
        <v>140000</v>
      </c>
      <c r="AS250" s="406">
        <v>175000</v>
      </c>
      <c r="AT250" s="406">
        <v>175000</v>
      </c>
      <c r="AU250" s="406">
        <v>175000</v>
      </c>
      <c r="AV250" s="406">
        <v>175000</v>
      </c>
      <c r="AW250" s="406">
        <v>1</v>
      </c>
    </row>
    <row r="251" spans="1:49" ht="21.75" customHeight="1">
      <c r="B251" s="399">
        <v>2</v>
      </c>
      <c r="C251" s="400" t="s">
        <v>2258</v>
      </c>
      <c r="D251" s="401">
        <v>402</v>
      </c>
      <c r="E251" s="389" t="s">
        <v>879</v>
      </c>
      <c r="F251" s="389">
        <f t="shared" si="21"/>
        <v>4210009</v>
      </c>
      <c r="G251" s="389" t="s">
        <v>880</v>
      </c>
      <c r="H251" s="389" t="s">
        <v>880</v>
      </c>
      <c r="I251" s="401" t="str">
        <f t="shared" si="16"/>
        <v>OK</v>
      </c>
      <c r="J251" s="401" t="str">
        <f t="shared" si="20"/>
        <v>OK</v>
      </c>
      <c r="K251" s="397"/>
      <c r="L251" s="415">
        <v>1055570</v>
      </c>
      <c r="M251" s="403" t="s">
        <v>1762</v>
      </c>
      <c r="N251" s="404" t="s">
        <v>1561</v>
      </c>
      <c r="O251" s="431" t="s">
        <v>1281</v>
      </c>
      <c r="P251" s="431" t="s">
        <v>1562</v>
      </c>
      <c r="Q251" s="392" t="s">
        <v>1120</v>
      </c>
      <c r="R251" s="404" t="s">
        <v>1561</v>
      </c>
      <c r="S251" s="431" t="s">
        <v>1281</v>
      </c>
      <c r="T251" s="431" t="s">
        <v>1562</v>
      </c>
      <c r="U251" s="406">
        <v>2160000</v>
      </c>
      <c r="V251" s="407">
        <v>45838</v>
      </c>
      <c r="W251" s="406">
        <v>14</v>
      </c>
      <c r="X251" s="406">
        <v>2</v>
      </c>
      <c r="Y251" s="406">
        <v>7</v>
      </c>
      <c r="Z251" s="406">
        <v>7</v>
      </c>
      <c r="AA251" s="406">
        <v>6</v>
      </c>
      <c r="AB251" s="406">
        <v>6</v>
      </c>
      <c r="AC251" s="406">
        <v>6</v>
      </c>
      <c r="AD251" s="406">
        <v>6</v>
      </c>
      <c r="AE251" s="406">
        <v>6</v>
      </c>
      <c r="AF251" s="406">
        <v>6</v>
      </c>
      <c r="AG251" s="406">
        <v>6</v>
      </c>
      <c r="AH251" s="406">
        <v>6</v>
      </c>
      <c r="AI251" s="406">
        <v>6</v>
      </c>
      <c r="AJ251" s="406">
        <v>6</v>
      </c>
      <c r="AK251" s="406">
        <v>231000</v>
      </c>
      <c r="AL251" s="406">
        <v>231000</v>
      </c>
      <c r="AM251" s="406">
        <v>198000</v>
      </c>
      <c r="AN251" s="406">
        <v>198000</v>
      </c>
      <c r="AO251" s="406">
        <v>198000</v>
      </c>
      <c r="AP251" s="406">
        <v>198000</v>
      </c>
      <c r="AQ251" s="406">
        <v>198000</v>
      </c>
      <c r="AR251" s="406">
        <v>198000</v>
      </c>
      <c r="AS251" s="406">
        <v>198000</v>
      </c>
      <c r="AT251" s="406">
        <v>198000</v>
      </c>
      <c r="AU251" s="406">
        <v>198000</v>
      </c>
      <c r="AV251" s="406">
        <v>198000</v>
      </c>
      <c r="AW251" s="406">
        <v>1</v>
      </c>
    </row>
    <row r="252" spans="1:49" ht="21.75" customHeight="1">
      <c r="B252" s="399">
        <v>3</v>
      </c>
      <c r="C252" s="400" t="s">
        <v>2259</v>
      </c>
      <c r="D252" s="401">
        <v>403</v>
      </c>
      <c r="E252" s="389" t="s">
        <v>881</v>
      </c>
      <c r="F252" s="389">
        <f t="shared" si="21"/>
        <v>4210010</v>
      </c>
      <c r="G252" s="389" t="s">
        <v>882</v>
      </c>
      <c r="H252" s="389" t="s">
        <v>882</v>
      </c>
      <c r="I252" s="401" t="str">
        <f t="shared" ref="I252:I313" si="22">IF(COUNTIF($G$5:$G$335,G252)=1,"OK","重複あり！")</f>
        <v>OK</v>
      </c>
      <c r="J252" s="401" t="str">
        <f t="shared" si="20"/>
        <v>OK</v>
      </c>
      <c r="K252" s="397"/>
      <c r="L252" s="415">
        <v>1059676</v>
      </c>
      <c r="M252" s="403" t="s">
        <v>1382</v>
      </c>
      <c r="N252" s="404" t="s">
        <v>1563</v>
      </c>
      <c r="O252" s="431" t="s">
        <v>1281</v>
      </c>
      <c r="P252" s="431" t="s">
        <v>1384</v>
      </c>
      <c r="Q252" s="392" t="s">
        <v>1120</v>
      </c>
      <c r="R252" s="404" t="s">
        <v>1563</v>
      </c>
      <c r="S252" s="431" t="s">
        <v>1281</v>
      </c>
      <c r="T252" s="431" t="s">
        <v>1384</v>
      </c>
      <c r="U252" s="406">
        <v>1440000</v>
      </c>
      <c r="V252" s="407">
        <v>45838</v>
      </c>
      <c r="W252" s="406">
        <v>14</v>
      </c>
      <c r="X252" s="406">
        <v>3</v>
      </c>
      <c r="Y252" s="406">
        <v>6</v>
      </c>
      <c r="Z252" s="406">
        <v>6</v>
      </c>
      <c r="AA252" s="406">
        <v>6</v>
      </c>
      <c r="AB252" s="406">
        <v>6</v>
      </c>
      <c r="AC252" s="406">
        <v>6</v>
      </c>
      <c r="AD252" s="406">
        <v>6</v>
      </c>
      <c r="AE252" s="406">
        <v>6</v>
      </c>
      <c r="AF252" s="406">
        <v>5</v>
      </c>
      <c r="AG252" s="406">
        <v>5</v>
      </c>
      <c r="AH252" s="406">
        <v>5</v>
      </c>
      <c r="AI252" s="406">
        <v>5</v>
      </c>
      <c r="AJ252" s="406">
        <v>5</v>
      </c>
      <c r="AK252" s="406">
        <v>190000</v>
      </c>
      <c r="AL252" s="406">
        <v>190000</v>
      </c>
      <c r="AM252" s="406">
        <v>190000</v>
      </c>
      <c r="AN252" s="406">
        <v>190000</v>
      </c>
      <c r="AO252" s="406">
        <v>190000</v>
      </c>
      <c r="AP252" s="406">
        <v>190000</v>
      </c>
      <c r="AQ252" s="406">
        <v>190000</v>
      </c>
      <c r="AR252" s="406">
        <v>165000</v>
      </c>
      <c r="AS252" s="406">
        <v>165000</v>
      </c>
      <c r="AT252" s="406">
        <v>165000</v>
      </c>
      <c r="AU252" s="406">
        <v>165000</v>
      </c>
      <c r="AV252" s="406">
        <v>165000</v>
      </c>
      <c r="AW252" s="406">
        <v>1</v>
      </c>
    </row>
    <row r="253" spans="1:49" ht="21.75" customHeight="1">
      <c r="B253" s="399">
        <v>4</v>
      </c>
      <c r="C253" s="400" t="s">
        <v>2260</v>
      </c>
      <c r="D253" s="401">
        <v>404</v>
      </c>
      <c r="E253" s="389" t="s">
        <v>883</v>
      </c>
      <c r="F253" s="389">
        <f t="shared" si="21"/>
        <v>4210011</v>
      </c>
      <c r="G253" s="389" t="s">
        <v>884</v>
      </c>
      <c r="H253" s="389" t="s">
        <v>884</v>
      </c>
      <c r="I253" s="401" t="str">
        <f t="shared" si="22"/>
        <v>OK</v>
      </c>
      <c r="J253" s="401" t="str">
        <f t="shared" si="20"/>
        <v>OK</v>
      </c>
      <c r="K253" s="397"/>
      <c r="L253" s="415">
        <v>1059827</v>
      </c>
      <c r="M253" s="403" t="s">
        <v>1564</v>
      </c>
      <c r="N253" s="404" t="s">
        <v>1565</v>
      </c>
      <c r="O253" s="431" t="s">
        <v>1281</v>
      </c>
      <c r="P253" s="431" t="s">
        <v>1566</v>
      </c>
      <c r="Q253" s="392" t="s">
        <v>1120</v>
      </c>
      <c r="R253" s="404" t="s">
        <v>1565</v>
      </c>
      <c r="S253" s="431" t="s">
        <v>1281</v>
      </c>
      <c r="T253" s="431" t="s">
        <v>1566</v>
      </c>
      <c r="U253" s="406">
        <v>0</v>
      </c>
      <c r="V253" s="407"/>
      <c r="W253" s="406">
        <v>14</v>
      </c>
      <c r="X253" s="406">
        <v>4</v>
      </c>
      <c r="Y253" s="406">
        <v>7</v>
      </c>
      <c r="Z253" s="406">
        <v>7</v>
      </c>
      <c r="AA253" s="406">
        <v>7</v>
      </c>
      <c r="AB253" s="406">
        <v>7</v>
      </c>
      <c r="AC253" s="406">
        <v>7</v>
      </c>
      <c r="AD253" s="406">
        <v>7</v>
      </c>
      <c r="AE253" s="406">
        <v>7</v>
      </c>
      <c r="AF253" s="406">
        <v>7</v>
      </c>
      <c r="AG253" s="406">
        <v>7</v>
      </c>
      <c r="AH253" s="406">
        <v>7</v>
      </c>
      <c r="AI253" s="406">
        <v>7</v>
      </c>
      <c r="AJ253" s="406">
        <v>7</v>
      </c>
      <c r="AK253" s="406">
        <v>280000</v>
      </c>
      <c r="AL253" s="406">
        <v>280000</v>
      </c>
      <c r="AM253" s="406">
        <v>280000</v>
      </c>
      <c r="AN253" s="406">
        <v>280000</v>
      </c>
      <c r="AO253" s="406">
        <v>280000</v>
      </c>
      <c r="AP253" s="406">
        <v>280000</v>
      </c>
      <c r="AQ253" s="406">
        <v>280000</v>
      </c>
      <c r="AR253" s="406">
        <v>280000</v>
      </c>
      <c r="AS253" s="406">
        <v>280000</v>
      </c>
      <c r="AT253" s="406">
        <v>280000</v>
      </c>
      <c r="AU253" s="406">
        <v>280000</v>
      </c>
      <c r="AV253" s="406">
        <v>280000</v>
      </c>
      <c r="AW253" s="406">
        <v>1</v>
      </c>
    </row>
    <row r="254" spans="1:49" ht="21.75" customHeight="1">
      <c r="B254" s="399">
        <v>5</v>
      </c>
      <c r="C254" s="400" t="s">
        <v>2261</v>
      </c>
      <c r="D254" s="401">
        <v>405</v>
      </c>
      <c r="E254" s="389" t="s">
        <v>885</v>
      </c>
      <c r="F254" s="389">
        <f t="shared" si="21"/>
        <v>4210023</v>
      </c>
      <c r="G254" s="389" t="s">
        <v>886</v>
      </c>
      <c r="H254" s="389" t="s">
        <v>886</v>
      </c>
      <c r="I254" s="401" t="str">
        <f t="shared" si="22"/>
        <v>OK</v>
      </c>
      <c r="J254" s="401" t="str">
        <f t="shared" si="20"/>
        <v>OK</v>
      </c>
      <c r="K254" s="397"/>
      <c r="L254" s="415">
        <v>1059654</v>
      </c>
      <c r="M254" s="403" t="s">
        <v>1424</v>
      </c>
      <c r="N254" s="404" t="s">
        <v>1567</v>
      </c>
      <c r="O254" s="431" t="s">
        <v>1281</v>
      </c>
      <c r="P254" s="431" t="s">
        <v>2262</v>
      </c>
      <c r="Q254" s="392" t="s">
        <v>1120</v>
      </c>
      <c r="R254" s="404" t="s">
        <v>1567</v>
      </c>
      <c r="S254" s="431" t="s">
        <v>1281</v>
      </c>
      <c r="T254" s="431" t="s">
        <v>2263</v>
      </c>
      <c r="U254" s="406">
        <v>1200000</v>
      </c>
      <c r="V254" s="407">
        <v>45838</v>
      </c>
      <c r="W254" s="406">
        <v>14</v>
      </c>
      <c r="X254" s="406">
        <v>5</v>
      </c>
      <c r="Y254" s="406">
        <v>5</v>
      </c>
      <c r="Z254" s="406">
        <v>5</v>
      </c>
      <c r="AA254" s="406">
        <v>5</v>
      </c>
      <c r="AB254" s="406">
        <v>6</v>
      </c>
      <c r="AC254" s="406">
        <v>6</v>
      </c>
      <c r="AD254" s="406">
        <v>5</v>
      </c>
      <c r="AE254" s="406">
        <v>5</v>
      </c>
      <c r="AF254" s="406">
        <v>5</v>
      </c>
      <c r="AG254" s="406">
        <v>5</v>
      </c>
      <c r="AH254" s="406">
        <v>5</v>
      </c>
      <c r="AI254" s="406">
        <v>5</v>
      </c>
      <c r="AJ254" s="406">
        <v>5</v>
      </c>
      <c r="AK254" s="406">
        <v>172500</v>
      </c>
      <c r="AL254" s="406">
        <v>172500</v>
      </c>
      <c r="AM254" s="406">
        <v>172500</v>
      </c>
      <c r="AN254" s="406">
        <v>207000</v>
      </c>
      <c r="AO254" s="406">
        <v>207000</v>
      </c>
      <c r="AP254" s="406">
        <v>172500</v>
      </c>
      <c r="AQ254" s="406">
        <v>172500</v>
      </c>
      <c r="AR254" s="406">
        <v>172500</v>
      </c>
      <c r="AS254" s="406">
        <v>172500</v>
      </c>
      <c r="AT254" s="406">
        <v>172500</v>
      </c>
      <c r="AU254" s="406">
        <v>172500</v>
      </c>
      <c r="AV254" s="406">
        <v>172500</v>
      </c>
      <c r="AW254" s="406">
        <v>1</v>
      </c>
    </row>
    <row r="255" spans="1:49" ht="21.75" customHeight="1">
      <c r="B255" s="399">
        <v>6</v>
      </c>
      <c r="C255" s="400" t="s">
        <v>266</v>
      </c>
      <c r="D255" s="401">
        <v>406</v>
      </c>
      <c r="E255" s="389" t="s">
        <v>887</v>
      </c>
      <c r="F255" s="389">
        <f t="shared" si="21"/>
        <v>4210025</v>
      </c>
      <c r="G255" s="389" t="s">
        <v>888</v>
      </c>
      <c r="H255" s="389" t="s">
        <v>888</v>
      </c>
      <c r="I255" s="401" t="str">
        <f t="shared" si="22"/>
        <v>OK</v>
      </c>
      <c r="J255" s="401" t="str">
        <f t="shared" si="20"/>
        <v>OK</v>
      </c>
      <c r="K255" s="397"/>
      <c r="L255" s="415">
        <v>1055985</v>
      </c>
      <c r="M255" s="403" t="s">
        <v>1305</v>
      </c>
      <c r="N255" s="404" t="s">
        <v>1827</v>
      </c>
      <c r="O255" s="431" t="s">
        <v>1199</v>
      </c>
      <c r="P255" s="431" t="s">
        <v>1306</v>
      </c>
      <c r="Q255" s="392" t="s">
        <v>1120</v>
      </c>
      <c r="R255" s="404" t="s">
        <v>1827</v>
      </c>
      <c r="S255" s="431" t="s">
        <v>1199</v>
      </c>
      <c r="T255" s="431" t="s">
        <v>1306</v>
      </c>
      <c r="U255" s="406">
        <v>2200000</v>
      </c>
      <c r="V255" s="407">
        <v>45838</v>
      </c>
      <c r="W255" s="406">
        <v>14</v>
      </c>
      <c r="X255" s="406">
        <v>6</v>
      </c>
      <c r="Y255" s="406">
        <v>5</v>
      </c>
      <c r="Z255" s="406">
        <v>5</v>
      </c>
      <c r="AA255" s="406">
        <v>5</v>
      </c>
      <c r="AB255" s="406">
        <v>4</v>
      </c>
      <c r="AC255" s="406">
        <v>4</v>
      </c>
      <c r="AD255" s="406">
        <v>4</v>
      </c>
      <c r="AE255" s="406">
        <v>4</v>
      </c>
      <c r="AF255" s="406">
        <v>4</v>
      </c>
      <c r="AG255" s="406">
        <v>4</v>
      </c>
      <c r="AH255" s="406">
        <v>4</v>
      </c>
      <c r="AI255" s="406">
        <v>4</v>
      </c>
      <c r="AJ255" s="406">
        <v>4</v>
      </c>
      <c r="AK255" s="406">
        <v>175000</v>
      </c>
      <c r="AL255" s="406">
        <v>175000</v>
      </c>
      <c r="AM255" s="406">
        <v>175000</v>
      </c>
      <c r="AN255" s="406">
        <v>140000</v>
      </c>
      <c r="AO255" s="406">
        <v>140000</v>
      </c>
      <c r="AP255" s="406">
        <v>140000</v>
      </c>
      <c r="AQ255" s="406">
        <v>140000</v>
      </c>
      <c r="AR255" s="406">
        <v>140000</v>
      </c>
      <c r="AS255" s="406">
        <v>140000</v>
      </c>
      <c r="AT255" s="406">
        <v>140000</v>
      </c>
      <c r="AU255" s="406">
        <v>140000</v>
      </c>
      <c r="AV255" s="406">
        <v>140000</v>
      </c>
      <c r="AW255" s="406">
        <v>1</v>
      </c>
    </row>
    <row r="256" spans="1:49" ht="21.75" customHeight="1">
      <c r="B256" s="399">
        <v>7</v>
      </c>
      <c r="C256" s="400" t="s">
        <v>2264</v>
      </c>
      <c r="D256" s="401">
        <v>407</v>
      </c>
      <c r="E256" s="389" t="s">
        <v>889</v>
      </c>
      <c r="F256" s="389">
        <f t="shared" si="21"/>
        <v>4210026</v>
      </c>
      <c r="G256" s="389" t="s">
        <v>890</v>
      </c>
      <c r="H256" s="389" t="s">
        <v>890</v>
      </c>
      <c r="I256" s="401" t="str">
        <f t="shared" si="22"/>
        <v>OK</v>
      </c>
      <c r="J256" s="401" t="str">
        <f t="shared" si="20"/>
        <v>OK</v>
      </c>
      <c r="K256" s="397"/>
      <c r="L256" s="415">
        <v>1060108</v>
      </c>
      <c r="M256" s="403" t="s">
        <v>2265</v>
      </c>
      <c r="N256" s="404" t="s">
        <v>1568</v>
      </c>
      <c r="O256" s="431" t="s">
        <v>1281</v>
      </c>
      <c r="P256" s="431" t="s">
        <v>1569</v>
      </c>
      <c r="Q256" s="392" t="s">
        <v>1120</v>
      </c>
      <c r="R256" s="404" t="s">
        <v>1568</v>
      </c>
      <c r="S256" s="431" t="s">
        <v>1281</v>
      </c>
      <c r="T256" s="431" t="s">
        <v>1569</v>
      </c>
      <c r="U256" s="406">
        <v>1600000</v>
      </c>
      <c r="V256" s="407">
        <v>45838</v>
      </c>
      <c r="W256" s="406">
        <v>14</v>
      </c>
      <c r="X256" s="406">
        <v>7</v>
      </c>
      <c r="Y256" s="406">
        <v>5</v>
      </c>
      <c r="Z256" s="406">
        <v>6</v>
      </c>
      <c r="AA256" s="406">
        <v>6</v>
      </c>
      <c r="AB256" s="406">
        <v>5</v>
      </c>
      <c r="AC256" s="406">
        <v>5</v>
      </c>
      <c r="AD256" s="406">
        <v>5</v>
      </c>
      <c r="AE256" s="406">
        <v>5</v>
      </c>
      <c r="AF256" s="406">
        <v>5</v>
      </c>
      <c r="AG256" s="406">
        <v>5</v>
      </c>
      <c r="AH256" s="406">
        <v>5</v>
      </c>
      <c r="AI256" s="406">
        <v>5</v>
      </c>
      <c r="AJ256" s="406">
        <v>5</v>
      </c>
      <c r="AK256" s="406">
        <v>175000</v>
      </c>
      <c r="AL256" s="406">
        <v>210000</v>
      </c>
      <c r="AM256" s="406">
        <v>210000</v>
      </c>
      <c r="AN256" s="406">
        <v>175000</v>
      </c>
      <c r="AO256" s="406">
        <v>175000</v>
      </c>
      <c r="AP256" s="406">
        <v>175000</v>
      </c>
      <c r="AQ256" s="406">
        <v>175000</v>
      </c>
      <c r="AR256" s="406">
        <v>175000</v>
      </c>
      <c r="AS256" s="406">
        <v>175000</v>
      </c>
      <c r="AT256" s="406">
        <v>175000</v>
      </c>
      <c r="AU256" s="406">
        <v>175000</v>
      </c>
      <c r="AV256" s="406">
        <v>175000</v>
      </c>
      <c r="AW256" s="406">
        <v>1</v>
      </c>
    </row>
    <row r="257" spans="2:49" ht="21.75" customHeight="1">
      <c r="B257" s="399">
        <v>8</v>
      </c>
      <c r="C257" s="400" t="s">
        <v>2266</v>
      </c>
      <c r="D257" s="401">
        <v>408</v>
      </c>
      <c r="E257" s="389" t="s">
        <v>891</v>
      </c>
      <c r="F257" s="389">
        <f t="shared" si="21"/>
        <v>4210027</v>
      </c>
      <c r="G257" s="389" t="s">
        <v>892</v>
      </c>
      <c r="H257" s="389" t="s">
        <v>892</v>
      </c>
      <c r="I257" s="401" t="str">
        <f t="shared" si="22"/>
        <v>OK</v>
      </c>
      <c r="J257" s="401" t="str">
        <f t="shared" si="20"/>
        <v>OK</v>
      </c>
      <c r="K257" s="397"/>
      <c r="L257" s="415">
        <v>1060107</v>
      </c>
      <c r="M257" s="403" t="s">
        <v>2265</v>
      </c>
      <c r="N257" s="404" t="s">
        <v>1568</v>
      </c>
      <c r="O257" s="431" t="s">
        <v>1281</v>
      </c>
      <c r="P257" s="431" t="s">
        <v>1569</v>
      </c>
      <c r="Q257" s="392" t="s">
        <v>1120</v>
      </c>
      <c r="R257" s="404" t="s">
        <v>1568</v>
      </c>
      <c r="S257" s="431" t="s">
        <v>1281</v>
      </c>
      <c r="T257" s="431" t="s">
        <v>1569</v>
      </c>
      <c r="U257" s="406">
        <v>1280000</v>
      </c>
      <c r="V257" s="407">
        <v>45838</v>
      </c>
      <c r="W257" s="406">
        <v>14</v>
      </c>
      <c r="X257" s="406">
        <v>8</v>
      </c>
      <c r="Y257" s="406">
        <v>4</v>
      </c>
      <c r="Z257" s="406">
        <v>4</v>
      </c>
      <c r="AA257" s="406">
        <v>4</v>
      </c>
      <c r="AB257" s="406">
        <v>5</v>
      </c>
      <c r="AC257" s="406">
        <v>5</v>
      </c>
      <c r="AD257" s="406">
        <v>5</v>
      </c>
      <c r="AE257" s="406">
        <v>5</v>
      </c>
      <c r="AF257" s="406">
        <v>4</v>
      </c>
      <c r="AG257" s="406">
        <v>4</v>
      </c>
      <c r="AH257" s="406">
        <v>4</v>
      </c>
      <c r="AI257" s="406">
        <v>4</v>
      </c>
      <c r="AJ257" s="406">
        <v>4</v>
      </c>
      <c r="AK257" s="406">
        <v>140000</v>
      </c>
      <c r="AL257" s="406">
        <v>140000</v>
      </c>
      <c r="AM257" s="406">
        <v>140000</v>
      </c>
      <c r="AN257" s="406">
        <v>175000</v>
      </c>
      <c r="AO257" s="406">
        <v>175000</v>
      </c>
      <c r="AP257" s="406">
        <v>175000</v>
      </c>
      <c r="AQ257" s="406">
        <v>175000</v>
      </c>
      <c r="AR257" s="406">
        <v>140000</v>
      </c>
      <c r="AS257" s="406">
        <v>140000</v>
      </c>
      <c r="AT257" s="406">
        <v>140000</v>
      </c>
      <c r="AU257" s="406">
        <v>140000</v>
      </c>
      <c r="AV257" s="406">
        <v>140000</v>
      </c>
      <c r="AW257" s="406">
        <v>1</v>
      </c>
    </row>
    <row r="258" spans="2:49" ht="21.75" customHeight="1">
      <c r="B258" s="399">
        <v>9</v>
      </c>
      <c r="C258" s="400" t="s">
        <v>231</v>
      </c>
      <c r="D258" s="401">
        <v>409</v>
      </c>
      <c r="E258" s="389" t="s">
        <v>893</v>
      </c>
      <c r="F258" s="389">
        <f t="shared" si="21"/>
        <v>4210028</v>
      </c>
      <c r="G258" s="389" t="s">
        <v>894</v>
      </c>
      <c r="H258" s="389" t="s">
        <v>894</v>
      </c>
      <c r="I258" s="401" t="str">
        <f t="shared" si="22"/>
        <v>OK</v>
      </c>
      <c r="J258" s="401" t="str">
        <f t="shared" si="20"/>
        <v>OK</v>
      </c>
      <c r="K258" s="397"/>
      <c r="L258" s="415">
        <v>1054939</v>
      </c>
      <c r="M258" s="403" t="s">
        <v>1283</v>
      </c>
      <c r="N258" s="404" t="s">
        <v>1284</v>
      </c>
      <c r="O258" s="431" t="s">
        <v>1285</v>
      </c>
      <c r="P258" s="431" t="s">
        <v>1286</v>
      </c>
      <c r="Q258" s="392" t="s">
        <v>1120</v>
      </c>
      <c r="R258" s="404" t="s">
        <v>1284</v>
      </c>
      <c r="S258" s="431" t="s">
        <v>1285</v>
      </c>
      <c r="T258" s="431" t="s">
        <v>1286</v>
      </c>
      <c r="U258" s="406">
        <v>2400000</v>
      </c>
      <c r="V258" s="407">
        <v>45838</v>
      </c>
      <c r="W258" s="406">
        <v>14</v>
      </c>
      <c r="X258" s="406">
        <v>9</v>
      </c>
      <c r="Y258" s="406">
        <v>6</v>
      </c>
      <c r="Z258" s="406">
        <v>6</v>
      </c>
      <c r="AA258" s="406">
        <v>6</v>
      </c>
      <c r="AB258" s="406">
        <v>6</v>
      </c>
      <c r="AC258" s="406">
        <v>6</v>
      </c>
      <c r="AD258" s="406">
        <v>6</v>
      </c>
      <c r="AE258" s="406">
        <v>6</v>
      </c>
      <c r="AF258" s="406">
        <v>6</v>
      </c>
      <c r="AG258" s="406">
        <v>6</v>
      </c>
      <c r="AH258" s="406">
        <v>6</v>
      </c>
      <c r="AI258" s="406">
        <v>6</v>
      </c>
      <c r="AJ258" s="406">
        <v>6</v>
      </c>
      <c r="AK258" s="406">
        <v>204000</v>
      </c>
      <c r="AL258" s="406">
        <v>204000</v>
      </c>
      <c r="AM258" s="406">
        <v>204000</v>
      </c>
      <c r="AN258" s="406">
        <v>204000</v>
      </c>
      <c r="AO258" s="406">
        <v>204000</v>
      </c>
      <c r="AP258" s="406">
        <v>204000</v>
      </c>
      <c r="AQ258" s="406">
        <v>204000</v>
      </c>
      <c r="AR258" s="406">
        <v>204000</v>
      </c>
      <c r="AS258" s="406">
        <v>204000</v>
      </c>
      <c r="AT258" s="406">
        <v>204000</v>
      </c>
      <c r="AU258" s="406">
        <v>204000</v>
      </c>
      <c r="AV258" s="406">
        <v>204000</v>
      </c>
      <c r="AW258" s="406">
        <v>1</v>
      </c>
    </row>
    <row r="259" spans="2:49" ht="21.75" customHeight="1">
      <c r="B259" s="399">
        <v>10</v>
      </c>
      <c r="C259" s="400" t="s">
        <v>2267</v>
      </c>
      <c r="D259" s="401">
        <v>410</v>
      </c>
      <c r="E259" s="389" t="s">
        <v>895</v>
      </c>
      <c r="F259" s="389">
        <f t="shared" si="21"/>
        <v>4210029</v>
      </c>
      <c r="G259" s="389" t="s">
        <v>896</v>
      </c>
      <c r="H259" s="389" t="s">
        <v>896</v>
      </c>
      <c r="I259" s="401" t="str">
        <f t="shared" si="22"/>
        <v>OK</v>
      </c>
      <c r="J259" s="401" t="str">
        <f t="shared" si="20"/>
        <v>OK</v>
      </c>
      <c r="K259" s="397"/>
      <c r="L259" s="415">
        <v>1056385</v>
      </c>
      <c r="M259" s="403" t="s">
        <v>1570</v>
      </c>
      <c r="N259" s="404" t="s">
        <v>1571</v>
      </c>
      <c r="O259" s="431" t="s">
        <v>1281</v>
      </c>
      <c r="P259" s="431" t="s">
        <v>1342</v>
      </c>
      <c r="Q259" s="392" t="s">
        <v>1120</v>
      </c>
      <c r="R259" s="404" t="s">
        <v>1571</v>
      </c>
      <c r="S259" s="431" t="s">
        <v>1281</v>
      </c>
      <c r="T259" s="431" t="s">
        <v>1342</v>
      </c>
      <c r="U259" s="406">
        <v>1600000</v>
      </c>
      <c r="V259" s="407">
        <v>45838</v>
      </c>
      <c r="W259" s="406">
        <v>14</v>
      </c>
      <c r="X259" s="406">
        <v>10</v>
      </c>
      <c r="Y259" s="406">
        <v>5</v>
      </c>
      <c r="Z259" s="406">
        <v>5</v>
      </c>
      <c r="AA259" s="406">
        <v>5</v>
      </c>
      <c r="AB259" s="406">
        <v>5</v>
      </c>
      <c r="AC259" s="406">
        <v>5</v>
      </c>
      <c r="AD259" s="406">
        <v>5</v>
      </c>
      <c r="AE259" s="406">
        <v>5</v>
      </c>
      <c r="AF259" s="406">
        <v>5</v>
      </c>
      <c r="AG259" s="406">
        <v>5</v>
      </c>
      <c r="AH259" s="406">
        <v>5</v>
      </c>
      <c r="AI259" s="406">
        <v>5</v>
      </c>
      <c r="AJ259" s="406">
        <v>5</v>
      </c>
      <c r="AK259" s="406">
        <v>180000</v>
      </c>
      <c r="AL259" s="406">
        <v>180000</v>
      </c>
      <c r="AM259" s="406">
        <v>180000</v>
      </c>
      <c r="AN259" s="406">
        <v>180000</v>
      </c>
      <c r="AO259" s="406">
        <v>180000</v>
      </c>
      <c r="AP259" s="406">
        <v>180000</v>
      </c>
      <c r="AQ259" s="406">
        <v>180000</v>
      </c>
      <c r="AR259" s="406">
        <v>180000</v>
      </c>
      <c r="AS259" s="406">
        <v>180000</v>
      </c>
      <c r="AT259" s="406">
        <v>180000</v>
      </c>
      <c r="AU259" s="406">
        <v>180000</v>
      </c>
      <c r="AV259" s="406">
        <v>180000</v>
      </c>
      <c r="AW259" s="406">
        <v>1</v>
      </c>
    </row>
    <row r="260" spans="2:49" ht="21.75" customHeight="1">
      <c r="B260" s="399">
        <v>11</v>
      </c>
      <c r="C260" s="400" t="s">
        <v>236</v>
      </c>
      <c r="D260" s="401">
        <v>411</v>
      </c>
      <c r="E260" s="389" t="s">
        <v>897</v>
      </c>
      <c r="F260" s="389">
        <f t="shared" si="21"/>
        <v>4210030</v>
      </c>
      <c r="G260" s="389" t="s">
        <v>898</v>
      </c>
      <c r="H260" s="389" t="s">
        <v>898</v>
      </c>
      <c r="I260" s="401" t="str">
        <f t="shared" si="22"/>
        <v>OK</v>
      </c>
      <c r="J260" s="401" t="str">
        <f t="shared" si="20"/>
        <v>OK</v>
      </c>
      <c r="K260" s="397"/>
      <c r="L260" s="415">
        <v>1060104</v>
      </c>
      <c r="M260" s="403" t="s">
        <v>1763</v>
      </c>
      <c r="N260" s="404" t="s">
        <v>1572</v>
      </c>
      <c r="O260" s="431" t="s">
        <v>1277</v>
      </c>
      <c r="P260" s="431" t="s">
        <v>1573</v>
      </c>
      <c r="Q260" s="392" t="s">
        <v>1120</v>
      </c>
      <c r="R260" s="404" t="s">
        <v>1572</v>
      </c>
      <c r="S260" s="431" t="s">
        <v>1277</v>
      </c>
      <c r="T260" s="431" t="s">
        <v>1573</v>
      </c>
      <c r="U260" s="406">
        <v>1120000</v>
      </c>
      <c r="V260" s="407">
        <v>45838</v>
      </c>
      <c r="W260" s="406">
        <v>14</v>
      </c>
      <c r="X260" s="406">
        <v>11</v>
      </c>
      <c r="Y260" s="406">
        <v>4</v>
      </c>
      <c r="Z260" s="406">
        <v>4</v>
      </c>
      <c r="AA260" s="406">
        <v>4</v>
      </c>
      <c r="AB260" s="406">
        <v>4</v>
      </c>
      <c r="AC260" s="406">
        <v>4</v>
      </c>
      <c r="AD260" s="406">
        <v>4</v>
      </c>
      <c r="AE260" s="406">
        <v>4</v>
      </c>
      <c r="AF260" s="406">
        <v>4</v>
      </c>
      <c r="AG260" s="406">
        <v>4</v>
      </c>
      <c r="AH260" s="406">
        <v>4</v>
      </c>
      <c r="AI260" s="406">
        <v>4</v>
      </c>
      <c r="AJ260" s="406">
        <v>4</v>
      </c>
      <c r="AK260" s="406">
        <v>160000</v>
      </c>
      <c r="AL260" s="406">
        <v>160000</v>
      </c>
      <c r="AM260" s="406">
        <v>160000</v>
      </c>
      <c r="AN260" s="406">
        <v>160000</v>
      </c>
      <c r="AO260" s="406">
        <v>160000</v>
      </c>
      <c r="AP260" s="406">
        <v>160000</v>
      </c>
      <c r="AQ260" s="406">
        <v>160000</v>
      </c>
      <c r="AR260" s="406">
        <v>160000</v>
      </c>
      <c r="AS260" s="406">
        <v>160000</v>
      </c>
      <c r="AT260" s="406">
        <v>160000</v>
      </c>
      <c r="AU260" s="406">
        <v>160000</v>
      </c>
      <c r="AV260" s="406">
        <v>160000</v>
      </c>
      <c r="AW260" s="406">
        <v>1</v>
      </c>
    </row>
    <row r="261" spans="2:49" ht="21.75" customHeight="1">
      <c r="B261" s="399">
        <v>12</v>
      </c>
      <c r="C261" s="400" t="s">
        <v>2268</v>
      </c>
      <c r="D261" s="401">
        <v>412</v>
      </c>
      <c r="E261" s="389" t="s">
        <v>899</v>
      </c>
      <c r="F261" s="389">
        <f t="shared" si="21"/>
        <v>4210036</v>
      </c>
      <c r="G261" s="389" t="s">
        <v>900</v>
      </c>
      <c r="H261" s="389" t="s">
        <v>900</v>
      </c>
      <c r="I261" s="401" t="str">
        <f t="shared" si="22"/>
        <v>OK</v>
      </c>
      <c r="J261" s="401" t="str">
        <f t="shared" si="20"/>
        <v>OK</v>
      </c>
      <c r="K261" s="397"/>
      <c r="L261" s="415">
        <v>1055572</v>
      </c>
      <c r="M261" s="403" t="s">
        <v>1362</v>
      </c>
      <c r="N261" s="404" t="s">
        <v>1574</v>
      </c>
      <c r="O261" s="431" t="s">
        <v>1281</v>
      </c>
      <c r="P261" s="431" t="s">
        <v>1364</v>
      </c>
      <c r="Q261" s="392" t="s">
        <v>1120</v>
      </c>
      <c r="R261" s="404" t="s">
        <v>1574</v>
      </c>
      <c r="S261" s="431" t="s">
        <v>1281</v>
      </c>
      <c r="T261" s="431" t="s">
        <v>1364</v>
      </c>
      <c r="U261" s="406">
        <v>3520000</v>
      </c>
      <c r="V261" s="407">
        <v>45838</v>
      </c>
      <c r="W261" s="406">
        <v>14</v>
      </c>
      <c r="X261" s="406">
        <v>12</v>
      </c>
      <c r="Y261" s="406">
        <v>8</v>
      </c>
      <c r="Z261" s="406">
        <v>8</v>
      </c>
      <c r="AA261" s="406">
        <v>7</v>
      </c>
      <c r="AB261" s="406">
        <v>6</v>
      </c>
      <c r="AC261" s="406">
        <v>7</v>
      </c>
      <c r="AD261" s="406">
        <v>7</v>
      </c>
      <c r="AE261" s="406">
        <v>7</v>
      </c>
      <c r="AF261" s="406">
        <v>7</v>
      </c>
      <c r="AG261" s="406">
        <v>7</v>
      </c>
      <c r="AH261" s="406">
        <v>7</v>
      </c>
      <c r="AI261" s="406">
        <v>7</v>
      </c>
      <c r="AJ261" s="406">
        <v>7</v>
      </c>
      <c r="AK261" s="406">
        <v>271632</v>
      </c>
      <c r="AL261" s="406">
        <v>271632</v>
      </c>
      <c r="AM261" s="406">
        <v>237678</v>
      </c>
      <c r="AN261" s="406">
        <v>203724</v>
      </c>
      <c r="AO261" s="406">
        <v>237678</v>
      </c>
      <c r="AP261" s="406">
        <v>237678</v>
      </c>
      <c r="AQ261" s="406">
        <v>237678</v>
      </c>
      <c r="AR261" s="406">
        <v>237678</v>
      </c>
      <c r="AS261" s="406">
        <v>237678</v>
      </c>
      <c r="AT261" s="406">
        <v>237678</v>
      </c>
      <c r="AU261" s="406">
        <v>237678</v>
      </c>
      <c r="AV261" s="406">
        <v>237678</v>
      </c>
      <c r="AW261" s="406">
        <v>1</v>
      </c>
    </row>
    <row r="262" spans="2:49" ht="21.75" customHeight="1">
      <c r="B262" s="399">
        <v>13</v>
      </c>
      <c r="C262" s="400" t="s">
        <v>2269</v>
      </c>
      <c r="D262" s="401">
        <v>413</v>
      </c>
      <c r="E262" s="389" t="s">
        <v>901</v>
      </c>
      <c r="F262" s="389">
        <f t="shared" si="21"/>
        <v>4210541</v>
      </c>
      <c r="G262" s="389" t="s">
        <v>902</v>
      </c>
      <c r="H262" s="389" t="s">
        <v>902</v>
      </c>
      <c r="I262" s="401" t="str">
        <f t="shared" si="22"/>
        <v>OK</v>
      </c>
      <c r="J262" s="401" t="str">
        <f t="shared" si="20"/>
        <v>OK</v>
      </c>
      <c r="K262" s="397"/>
      <c r="L262" s="415">
        <v>1059427</v>
      </c>
      <c r="M262" s="403" t="s">
        <v>1414</v>
      </c>
      <c r="N262" s="404" t="s">
        <v>1575</v>
      </c>
      <c r="O262" s="431" t="s">
        <v>1359</v>
      </c>
      <c r="P262" s="431" t="s">
        <v>1416</v>
      </c>
      <c r="Q262" s="392" t="s">
        <v>1120</v>
      </c>
      <c r="R262" s="404" t="s">
        <v>1575</v>
      </c>
      <c r="S262" s="431" t="s">
        <v>1359</v>
      </c>
      <c r="T262" s="431" t="s">
        <v>1416</v>
      </c>
      <c r="U262" s="406">
        <v>0</v>
      </c>
      <c r="V262" s="407"/>
      <c r="W262" s="406">
        <v>14</v>
      </c>
      <c r="X262" s="406">
        <v>13</v>
      </c>
      <c r="Y262" s="406">
        <v>7</v>
      </c>
      <c r="Z262" s="406">
        <v>7</v>
      </c>
      <c r="AA262" s="406">
        <v>7</v>
      </c>
      <c r="AB262" s="406">
        <v>7</v>
      </c>
      <c r="AC262" s="406">
        <v>7</v>
      </c>
      <c r="AD262" s="406">
        <v>7</v>
      </c>
      <c r="AE262" s="406">
        <v>7</v>
      </c>
      <c r="AF262" s="406">
        <v>7</v>
      </c>
      <c r="AG262" s="406">
        <v>7</v>
      </c>
      <c r="AH262" s="406">
        <v>7</v>
      </c>
      <c r="AI262" s="406">
        <v>7</v>
      </c>
      <c r="AJ262" s="406">
        <v>7</v>
      </c>
      <c r="AK262" s="406">
        <v>238000</v>
      </c>
      <c r="AL262" s="406">
        <v>238000</v>
      </c>
      <c r="AM262" s="406">
        <v>238000</v>
      </c>
      <c r="AN262" s="406">
        <v>238000</v>
      </c>
      <c r="AO262" s="406">
        <v>238000</v>
      </c>
      <c r="AP262" s="406">
        <v>238000</v>
      </c>
      <c r="AQ262" s="406">
        <v>238000</v>
      </c>
      <c r="AR262" s="406">
        <v>238000</v>
      </c>
      <c r="AS262" s="406">
        <v>238000</v>
      </c>
      <c r="AT262" s="406">
        <v>238000</v>
      </c>
      <c r="AU262" s="406">
        <v>238000</v>
      </c>
      <c r="AV262" s="406">
        <v>238000</v>
      </c>
      <c r="AW262" s="406">
        <v>1</v>
      </c>
    </row>
    <row r="263" spans="2:49" ht="21.75" customHeight="1">
      <c r="B263" s="399">
        <v>14</v>
      </c>
      <c r="C263" s="400" t="s">
        <v>2270</v>
      </c>
      <c r="D263" s="401">
        <v>414</v>
      </c>
      <c r="E263" s="389" t="s">
        <v>903</v>
      </c>
      <c r="F263" s="389">
        <f t="shared" si="21"/>
        <v>4210038</v>
      </c>
      <c r="G263" s="389" t="s">
        <v>904</v>
      </c>
      <c r="H263" s="389" t="s">
        <v>904</v>
      </c>
      <c r="I263" s="401" t="str">
        <f t="shared" si="22"/>
        <v>OK</v>
      </c>
      <c r="J263" s="401" t="str">
        <f t="shared" si="20"/>
        <v>OK</v>
      </c>
      <c r="K263" s="397"/>
      <c r="L263" s="415">
        <v>1060119</v>
      </c>
      <c r="M263" s="403" t="s">
        <v>1322</v>
      </c>
      <c r="N263" s="404" t="s">
        <v>1323</v>
      </c>
      <c r="O263" s="431" t="s">
        <v>1281</v>
      </c>
      <c r="P263" s="405" t="s">
        <v>2015</v>
      </c>
      <c r="Q263" s="392" t="s">
        <v>1120</v>
      </c>
      <c r="R263" s="404" t="s">
        <v>1323</v>
      </c>
      <c r="S263" s="431" t="s">
        <v>1281</v>
      </c>
      <c r="T263" s="405" t="s">
        <v>2016</v>
      </c>
      <c r="U263" s="406">
        <v>0</v>
      </c>
      <c r="V263" s="407"/>
      <c r="W263" s="406">
        <v>14</v>
      </c>
      <c r="X263" s="406">
        <v>14</v>
      </c>
      <c r="Y263" s="406">
        <v>7</v>
      </c>
      <c r="Z263" s="406">
        <v>7</v>
      </c>
      <c r="AA263" s="406">
        <v>7</v>
      </c>
      <c r="AB263" s="406">
        <v>7</v>
      </c>
      <c r="AC263" s="406">
        <v>6</v>
      </c>
      <c r="AD263" s="406">
        <v>6</v>
      </c>
      <c r="AE263" s="406">
        <v>7</v>
      </c>
      <c r="AF263" s="406">
        <v>7</v>
      </c>
      <c r="AG263" s="406">
        <v>7</v>
      </c>
      <c r="AH263" s="406">
        <v>7</v>
      </c>
      <c r="AI263" s="406">
        <v>7</v>
      </c>
      <c r="AJ263" s="406">
        <v>7</v>
      </c>
      <c r="AK263" s="406">
        <v>280000</v>
      </c>
      <c r="AL263" s="406">
        <v>280000</v>
      </c>
      <c r="AM263" s="406">
        <v>280000</v>
      </c>
      <c r="AN263" s="406">
        <v>280000</v>
      </c>
      <c r="AO263" s="406">
        <v>240000</v>
      </c>
      <c r="AP263" s="406">
        <v>240000</v>
      </c>
      <c r="AQ263" s="406">
        <v>280000</v>
      </c>
      <c r="AR263" s="406">
        <v>280000</v>
      </c>
      <c r="AS263" s="406">
        <v>280000</v>
      </c>
      <c r="AT263" s="406">
        <v>280000</v>
      </c>
      <c r="AU263" s="406">
        <v>280000</v>
      </c>
      <c r="AV263" s="406">
        <v>280000</v>
      </c>
      <c r="AW263" s="406">
        <v>1</v>
      </c>
    </row>
    <row r="264" spans="2:49" ht="21.75" customHeight="1">
      <c r="B264" s="399">
        <v>15</v>
      </c>
      <c r="C264" s="400" t="s">
        <v>326</v>
      </c>
      <c r="D264" s="401">
        <v>415</v>
      </c>
      <c r="E264" s="389" t="s">
        <v>905</v>
      </c>
      <c r="F264" s="389">
        <f t="shared" si="21"/>
        <v>4210040</v>
      </c>
      <c r="G264" s="389" t="s">
        <v>906</v>
      </c>
      <c r="H264" s="389" t="s">
        <v>906</v>
      </c>
      <c r="I264" s="401" t="str">
        <f t="shared" si="22"/>
        <v>OK</v>
      </c>
      <c r="J264" s="401" t="str">
        <f t="shared" si="20"/>
        <v>OK</v>
      </c>
      <c r="K264" s="397"/>
      <c r="L264" s="415">
        <v>1060101</v>
      </c>
      <c r="M264" s="403" t="s">
        <v>1456</v>
      </c>
      <c r="N264" s="404" t="s">
        <v>1576</v>
      </c>
      <c r="O264" s="431" t="s">
        <v>1281</v>
      </c>
      <c r="P264" s="431" t="s">
        <v>1458</v>
      </c>
      <c r="Q264" s="392" t="s">
        <v>1120</v>
      </c>
      <c r="R264" s="404" t="s">
        <v>1576</v>
      </c>
      <c r="S264" s="431" t="s">
        <v>1281</v>
      </c>
      <c r="T264" s="431" t="s">
        <v>1458</v>
      </c>
      <c r="U264" s="406">
        <v>1680000</v>
      </c>
      <c r="V264" s="407">
        <v>45838</v>
      </c>
      <c r="W264" s="406">
        <v>14</v>
      </c>
      <c r="X264" s="406">
        <v>15</v>
      </c>
      <c r="Y264" s="406">
        <v>7</v>
      </c>
      <c r="Z264" s="406">
        <v>7</v>
      </c>
      <c r="AA264" s="406">
        <v>7</v>
      </c>
      <c r="AB264" s="406">
        <v>7</v>
      </c>
      <c r="AC264" s="406">
        <v>7</v>
      </c>
      <c r="AD264" s="406">
        <v>7</v>
      </c>
      <c r="AE264" s="406">
        <v>7</v>
      </c>
      <c r="AF264" s="406">
        <v>7</v>
      </c>
      <c r="AG264" s="406">
        <v>7</v>
      </c>
      <c r="AH264" s="406">
        <v>7</v>
      </c>
      <c r="AI264" s="406">
        <v>7</v>
      </c>
      <c r="AJ264" s="406">
        <v>7</v>
      </c>
      <c r="AK264" s="406">
        <v>216000</v>
      </c>
      <c r="AL264" s="406">
        <v>216000</v>
      </c>
      <c r="AM264" s="406">
        <v>224000</v>
      </c>
      <c r="AN264" s="406">
        <v>224000</v>
      </c>
      <c r="AO264" s="406">
        <v>224000</v>
      </c>
      <c r="AP264" s="406">
        <v>224000</v>
      </c>
      <c r="AQ264" s="406">
        <v>231000</v>
      </c>
      <c r="AR264" s="406">
        <v>0</v>
      </c>
      <c r="AS264" s="406">
        <v>0</v>
      </c>
      <c r="AT264" s="406">
        <v>0</v>
      </c>
      <c r="AU264" s="406">
        <v>0</v>
      </c>
      <c r="AV264" s="406">
        <v>0</v>
      </c>
      <c r="AW264" s="406">
        <v>1</v>
      </c>
    </row>
    <row r="265" spans="2:49" ht="21.75" customHeight="1">
      <c r="B265" s="399">
        <v>16</v>
      </c>
      <c r="C265" s="400" t="s">
        <v>2271</v>
      </c>
      <c r="D265" s="401">
        <v>416</v>
      </c>
      <c r="E265" s="389" t="s">
        <v>907</v>
      </c>
      <c r="F265" s="389">
        <f t="shared" si="21"/>
        <v>4210122</v>
      </c>
      <c r="G265" s="389" t="s">
        <v>908</v>
      </c>
      <c r="H265" s="389" t="s">
        <v>908</v>
      </c>
      <c r="I265" s="401" t="str">
        <f t="shared" si="22"/>
        <v>OK</v>
      </c>
      <c r="J265" s="401" t="str">
        <f t="shared" si="20"/>
        <v>OK</v>
      </c>
      <c r="K265" s="397"/>
      <c r="L265" s="415">
        <v>1061253</v>
      </c>
      <c r="M265" s="403" t="s">
        <v>1577</v>
      </c>
      <c r="N265" s="404" t="s">
        <v>1578</v>
      </c>
      <c r="O265" s="431" t="s">
        <v>1281</v>
      </c>
      <c r="P265" s="431" t="s">
        <v>1579</v>
      </c>
      <c r="Q265" s="392" t="s">
        <v>1120</v>
      </c>
      <c r="R265" s="404" t="s">
        <v>1578</v>
      </c>
      <c r="S265" s="431" t="s">
        <v>1281</v>
      </c>
      <c r="T265" s="431" t="s">
        <v>1579</v>
      </c>
      <c r="U265" s="406">
        <v>1440000</v>
      </c>
      <c r="V265" s="407">
        <v>45838</v>
      </c>
      <c r="W265" s="406">
        <v>14</v>
      </c>
      <c r="X265" s="406">
        <v>16</v>
      </c>
      <c r="Y265" s="406">
        <v>6</v>
      </c>
      <c r="Z265" s="406">
        <v>6</v>
      </c>
      <c r="AA265" s="406">
        <v>6</v>
      </c>
      <c r="AB265" s="406">
        <v>6</v>
      </c>
      <c r="AC265" s="406">
        <v>6</v>
      </c>
      <c r="AD265" s="406">
        <v>6</v>
      </c>
      <c r="AE265" s="406">
        <v>6</v>
      </c>
      <c r="AF265" s="406">
        <v>6</v>
      </c>
      <c r="AG265" s="406">
        <v>6</v>
      </c>
      <c r="AH265" s="406">
        <v>6</v>
      </c>
      <c r="AI265" s="406">
        <v>6</v>
      </c>
      <c r="AJ265" s="406">
        <v>6</v>
      </c>
      <c r="AK265" s="406">
        <v>207000</v>
      </c>
      <c r="AL265" s="406">
        <v>207000</v>
      </c>
      <c r="AM265" s="406">
        <v>207000</v>
      </c>
      <c r="AN265" s="406">
        <v>207000</v>
      </c>
      <c r="AO265" s="406">
        <v>207000</v>
      </c>
      <c r="AP265" s="406">
        <v>207000</v>
      </c>
      <c r="AQ265" s="406">
        <v>207000</v>
      </c>
      <c r="AR265" s="406">
        <v>207000</v>
      </c>
      <c r="AS265" s="406">
        <v>207000</v>
      </c>
      <c r="AT265" s="406">
        <v>207000</v>
      </c>
      <c r="AU265" s="406">
        <v>207000</v>
      </c>
      <c r="AV265" s="406">
        <v>207000</v>
      </c>
      <c r="AW265" s="406">
        <v>1</v>
      </c>
    </row>
    <row r="266" spans="2:49" ht="21.75" customHeight="1">
      <c r="B266" s="399">
        <v>17</v>
      </c>
      <c r="C266" s="400" t="s">
        <v>2272</v>
      </c>
      <c r="D266" s="401">
        <v>417</v>
      </c>
      <c r="E266" s="389" t="s">
        <v>909</v>
      </c>
      <c r="F266" s="389">
        <f t="shared" si="21"/>
        <v>4210124</v>
      </c>
      <c r="G266" s="389" t="s">
        <v>910</v>
      </c>
      <c r="H266" s="389" t="s">
        <v>910</v>
      </c>
      <c r="I266" s="401" t="str">
        <f t="shared" si="22"/>
        <v>OK</v>
      </c>
      <c r="J266" s="401" t="str">
        <f t="shared" si="20"/>
        <v>OK</v>
      </c>
      <c r="K266" s="397"/>
      <c r="L266" s="415">
        <v>1061371</v>
      </c>
      <c r="M266" s="403" t="s">
        <v>1580</v>
      </c>
      <c r="N266" s="404" t="s">
        <v>1581</v>
      </c>
      <c r="O266" s="431" t="s">
        <v>1281</v>
      </c>
      <c r="P266" s="431" t="s">
        <v>1582</v>
      </c>
      <c r="Q266" s="392" t="s">
        <v>1120</v>
      </c>
      <c r="R266" s="404" t="s">
        <v>1581</v>
      </c>
      <c r="S266" s="431" t="s">
        <v>1281</v>
      </c>
      <c r="T266" s="431" t="s">
        <v>1582</v>
      </c>
      <c r="U266" s="406">
        <v>0</v>
      </c>
      <c r="V266" s="407"/>
      <c r="W266" s="406">
        <v>14</v>
      </c>
      <c r="X266" s="406">
        <v>17</v>
      </c>
      <c r="Y266" s="406">
        <v>9</v>
      </c>
      <c r="Z266" s="406">
        <v>9</v>
      </c>
      <c r="AA266" s="406">
        <v>9</v>
      </c>
      <c r="AB266" s="406">
        <v>9</v>
      </c>
      <c r="AC266" s="406">
        <v>9</v>
      </c>
      <c r="AD266" s="406">
        <v>9</v>
      </c>
      <c r="AE266" s="406">
        <v>9</v>
      </c>
      <c r="AF266" s="406">
        <v>9</v>
      </c>
      <c r="AG266" s="406">
        <v>9</v>
      </c>
      <c r="AH266" s="406">
        <v>9</v>
      </c>
      <c r="AI266" s="406">
        <v>9</v>
      </c>
      <c r="AJ266" s="406">
        <v>9</v>
      </c>
      <c r="AK266" s="406">
        <v>315154</v>
      </c>
      <c r="AL266" s="406">
        <v>315154</v>
      </c>
      <c r="AM266" s="406">
        <v>315154</v>
      </c>
      <c r="AN266" s="406">
        <v>315154</v>
      </c>
      <c r="AO266" s="406">
        <v>315154</v>
      </c>
      <c r="AP266" s="406">
        <v>315154</v>
      </c>
      <c r="AQ266" s="406">
        <v>315154</v>
      </c>
      <c r="AR266" s="406">
        <v>0</v>
      </c>
      <c r="AS266" s="406">
        <v>0</v>
      </c>
      <c r="AT266" s="406">
        <v>0</v>
      </c>
      <c r="AU266" s="406">
        <v>0</v>
      </c>
      <c r="AV266" s="406">
        <v>0</v>
      </c>
      <c r="AW266" s="406">
        <v>1</v>
      </c>
    </row>
    <row r="267" spans="2:49" ht="21.75" customHeight="1">
      <c r="B267" s="399">
        <v>18</v>
      </c>
      <c r="C267" s="400" t="s">
        <v>2273</v>
      </c>
      <c r="D267" s="401">
        <v>420</v>
      </c>
      <c r="E267" s="389" t="s">
        <v>911</v>
      </c>
      <c r="F267" s="389">
        <f t="shared" si="21"/>
        <v>4210203</v>
      </c>
      <c r="G267" s="389" t="s">
        <v>912</v>
      </c>
      <c r="H267" s="389" t="s">
        <v>912</v>
      </c>
      <c r="I267" s="401" t="str">
        <f t="shared" si="22"/>
        <v>OK</v>
      </c>
      <c r="J267" s="401" t="str">
        <f t="shared" si="20"/>
        <v>OK</v>
      </c>
      <c r="K267" s="397"/>
      <c r="L267" s="415">
        <v>1063396</v>
      </c>
      <c r="M267" s="403" t="s">
        <v>1764</v>
      </c>
      <c r="N267" s="404" t="s">
        <v>1585</v>
      </c>
      <c r="O267" s="431" t="s">
        <v>1281</v>
      </c>
      <c r="P267" s="431" t="s">
        <v>1586</v>
      </c>
      <c r="Q267" s="392" t="s">
        <v>1120</v>
      </c>
      <c r="R267" s="404" t="s">
        <v>1585</v>
      </c>
      <c r="S267" s="431" t="s">
        <v>1281</v>
      </c>
      <c r="T267" s="431" t="s">
        <v>1586</v>
      </c>
      <c r="U267" s="406">
        <v>0</v>
      </c>
      <c r="V267" s="407"/>
      <c r="W267" s="406">
        <v>14</v>
      </c>
      <c r="X267" s="406">
        <v>18</v>
      </c>
      <c r="Y267" s="406">
        <v>6</v>
      </c>
      <c r="Z267" s="406">
        <v>6</v>
      </c>
      <c r="AA267" s="406">
        <v>5</v>
      </c>
      <c r="AB267" s="406">
        <v>5</v>
      </c>
      <c r="AC267" s="406">
        <v>5</v>
      </c>
      <c r="AD267" s="406">
        <v>5</v>
      </c>
      <c r="AE267" s="406">
        <v>5</v>
      </c>
      <c r="AF267" s="406">
        <v>4</v>
      </c>
      <c r="AG267" s="406">
        <v>5</v>
      </c>
      <c r="AH267" s="406">
        <v>5</v>
      </c>
      <c r="AI267" s="406">
        <v>5</v>
      </c>
      <c r="AJ267" s="406">
        <v>5</v>
      </c>
      <c r="AK267" s="406">
        <v>204000</v>
      </c>
      <c r="AL267" s="406">
        <v>204000</v>
      </c>
      <c r="AM267" s="406">
        <v>170000</v>
      </c>
      <c r="AN267" s="406">
        <v>170000</v>
      </c>
      <c r="AO267" s="406">
        <v>170000</v>
      </c>
      <c r="AP267" s="406">
        <v>170000</v>
      </c>
      <c r="AQ267" s="406">
        <v>170000</v>
      </c>
      <c r="AR267" s="406">
        <v>136000</v>
      </c>
      <c r="AS267" s="406">
        <v>170000</v>
      </c>
      <c r="AT267" s="406">
        <v>170000</v>
      </c>
      <c r="AU267" s="406">
        <v>170000</v>
      </c>
      <c r="AV267" s="406">
        <v>170000</v>
      </c>
      <c r="AW267" s="406">
        <v>1</v>
      </c>
    </row>
    <row r="268" spans="2:49" ht="21.75" customHeight="1">
      <c r="B268" s="399">
        <v>19</v>
      </c>
      <c r="C268" s="414" t="s">
        <v>270</v>
      </c>
      <c r="D268" s="401">
        <v>421</v>
      </c>
      <c r="E268" s="389" t="s">
        <v>913</v>
      </c>
      <c r="F268" s="389">
        <f t="shared" si="21"/>
        <v>4210217</v>
      </c>
      <c r="G268" s="389" t="s">
        <v>914</v>
      </c>
      <c r="H268" s="389" t="s">
        <v>914</v>
      </c>
      <c r="I268" s="401" t="str">
        <f t="shared" si="22"/>
        <v>OK</v>
      </c>
      <c r="J268" s="401" t="str">
        <f t="shared" si="20"/>
        <v>OK</v>
      </c>
      <c r="K268" s="397"/>
      <c r="L268" s="415">
        <v>1063849</v>
      </c>
      <c r="M268" s="403" t="s">
        <v>1426</v>
      </c>
      <c r="N268" s="404" t="s">
        <v>1587</v>
      </c>
      <c r="O268" s="431" t="s">
        <v>1281</v>
      </c>
      <c r="P268" s="431" t="s">
        <v>1837</v>
      </c>
      <c r="Q268" s="392" t="s">
        <v>1120</v>
      </c>
      <c r="R268" s="404" t="s">
        <v>1587</v>
      </c>
      <c r="S268" s="431" t="s">
        <v>1281</v>
      </c>
      <c r="T268" s="431" t="s">
        <v>1837</v>
      </c>
      <c r="U268" s="406">
        <v>0</v>
      </c>
      <c r="V268" s="407"/>
      <c r="W268" s="406">
        <v>14</v>
      </c>
      <c r="X268" s="406">
        <v>19</v>
      </c>
      <c r="Y268" s="406">
        <v>6</v>
      </c>
      <c r="Z268" s="406">
        <v>6</v>
      </c>
      <c r="AA268" s="406">
        <v>6</v>
      </c>
      <c r="AB268" s="406">
        <v>6</v>
      </c>
      <c r="AC268" s="406">
        <v>5</v>
      </c>
      <c r="AD268" s="406">
        <v>5</v>
      </c>
      <c r="AE268" s="406">
        <v>5</v>
      </c>
      <c r="AF268" s="406">
        <v>5</v>
      </c>
      <c r="AG268" s="406">
        <v>5</v>
      </c>
      <c r="AH268" s="406">
        <v>5</v>
      </c>
      <c r="AI268" s="406">
        <v>5</v>
      </c>
      <c r="AJ268" s="406">
        <v>5</v>
      </c>
      <c r="AK268" s="406">
        <v>201912</v>
      </c>
      <c r="AL268" s="406">
        <v>212348</v>
      </c>
      <c r="AM268" s="406">
        <v>207130</v>
      </c>
      <c r="AN268" s="406">
        <v>207130</v>
      </c>
      <c r="AO268" s="406">
        <v>172530</v>
      </c>
      <c r="AP268" s="406">
        <v>172530</v>
      </c>
      <c r="AQ268" s="406">
        <v>172530</v>
      </c>
      <c r="AR268" s="406">
        <v>172530</v>
      </c>
      <c r="AS268" s="406">
        <v>0</v>
      </c>
      <c r="AT268" s="406">
        <v>0</v>
      </c>
      <c r="AU268" s="406">
        <v>0</v>
      </c>
      <c r="AV268" s="406">
        <v>0</v>
      </c>
      <c r="AW268" s="406">
        <v>1</v>
      </c>
    </row>
    <row r="269" spans="2:49" ht="21.75" customHeight="1">
      <c r="B269" s="399">
        <v>20</v>
      </c>
      <c r="C269" s="414" t="s">
        <v>285</v>
      </c>
      <c r="D269" s="401">
        <v>422</v>
      </c>
      <c r="E269" s="389" t="s">
        <v>915</v>
      </c>
      <c r="F269" s="389">
        <f t="shared" si="21"/>
        <v>4210218</v>
      </c>
      <c r="G269" s="389" t="s">
        <v>916</v>
      </c>
      <c r="H269" s="389" t="s">
        <v>916</v>
      </c>
      <c r="I269" s="401" t="str">
        <f t="shared" si="22"/>
        <v>OK</v>
      </c>
      <c r="J269" s="401" t="str">
        <f t="shared" si="20"/>
        <v>OK</v>
      </c>
      <c r="K269" s="397"/>
      <c r="L269" s="415">
        <v>1063680</v>
      </c>
      <c r="M269" s="403" t="s">
        <v>1361</v>
      </c>
      <c r="N269" s="404" t="s">
        <v>1726</v>
      </c>
      <c r="O269" s="431" t="s">
        <v>1281</v>
      </c>
      <c r="P269" s="431" t="s">
        <v>1727</v>
      </c>
      <c r="Q269" s="392" t="s">
        <v>1120</v>
      </c>
      <c r="R269" s="404" t="s">
        <v>1726</v>
      </c>
      <c r="S269" s="431" t="s">
        <v>1281</v>
      </c>
      <c r="T269" s="431" t="s">
        <v>1727</v>
      </c>
      <c r="U269" s="406">
        <v>240000</v>
      </c>
      <c r="V269" s="407">
        <v>45838</v>
      </c>
      <c r="W269" s="406">
        <v>14</v>
      </c>
      <c r="X269" s="406">
        <v>20</v>
      </c>
      <c r="Y269" s="406">
        <v>6</v>
      </c>
      <c r="Z269" s="406">
        <v>7</v>
      </c>
      <c r="AA269" s="406">
        <v>7</v>
      </c>
      <c r="AB269" s="406">
        <v>8</v>
      </c>
      <c r="AC269" s="406">
        <v>7</v>
      </c>
      <c r="AD269" s="406">
        <v>6</v>
      </c>
      <c r="AE269" s="406">
        <v>6</v>
      </c>
      <c r="AF269" s="406">
        <v>6</v>
      </c>
      <c r="AG269" s="406">
        <v>6</v>
      </c>
      <c r="AH269" s="406">
        <v>6</v>
      </c>
      <c r="AI269" s="406">
        <v>6</v>
      </c>
      <c r="AJ269" s="406">
        <v>6</v>
      </c>
      <c r="AK269" s="406">
        <v>204000</v>
      </c>
      <c r="AL269" s="406">
        <v>238000</v>
      </c>
      <c r="AM269" s="406">
        <v>238000</v>
      </c>
      <c r="AN269" s="406">
        <v>272000</v>
      </c>
      <c r="AO269" s="406">
        <v>238000</v>
      </c>
      <c r="AP269" s="406">
        <v>204000</v>
      </c>
      <c r="AQ269" s="406">
        <v>204000</v>
      </c>
      <c r="AR269" s="406">
        <v>204000</v>
      </c>
      <c r="AS269" s="406">
        <v>204000</v>
      </c>
      <c r="AT269" s="406">
        <v>204000</v>
      </c>
      <c r="AU269" s="406">
        <v>204000</v>
      </c>
      <c r="AV269" s="406">
        <v>204000</v>
      </c>
      <c r="AW269" s="406">
        <v>2</v>
      </c>
    </row>
    <row r="270" spans="2:49" ht="21.75" customHeight="1">
      <c r="B270" s="399">
        <v>21</v>
      </c>
      <c r="C270" s="414" t="s">
        <v>254</v>
      </c>
      <c r="D270" s="401">
        <v>423</v>
      </c>
      <c r="E270" s="389" t="s">
        <v>917</v>
      </c>
      <c r="F270" s="389">
        <f t="shared" si="21"/>
        <v>4210219</v>
      </c>
      <c r="G270" s="389" t="s">
        <v>918</v>
      </c>
      <c r="H270" s="389" t="s">
        <v>918</v>
      </c>
      <c r="I270" s="401" t="str">
        <f t="shared" si="22"/>
        <v>OK</v>
      </c>
      <c r="J270" s="401" t="str">
        <f t="shared" si="20"/>
        <v>OK</v>
      </c>
      <c r="K270" s="397"/>
      <c r="L270" s="415">
        <v>1063635</v>
      </c>
      <c r="M270" s="403" t="s">
        <v>1588</v>
      </c>
      <c r="N270" s="404" t="s">
        <v>1589</v>
      </c>
      <c r="O270" s="431" t="s">
        <v>1359</v>
      </c>
      <c r="P270" s="431" t="s">
        <v>1590</v>
      </c>
      <c r="Q270" s="392" t="s">
        <v>1120</v>
      </c>
      <c r="R270" s="404" t="s">
        <v>1589</v>
      </c>
      <c r="S270" s="431" t="s">
        <v>1359</v>
      </c>
      <c r="T270" s="431" t="s">
        <v>1590</v>
      </c>
      <c r="U270" s="406">
        <v>0</v>
      </c>
      <c r="V270" s="407"/>
      <c r="W270" s="406">
        <v>14</v>
      </c>
      <c r="X270" s="406">
        <v>21</v>
      </c>
      <c r="Y270" s="406">
        <v>3</v>
      </c>
      <c r="Z270" s="406">
        <v>3</v>
      </c>
      <c r="AA270" s="406">
        <v>3</v>
      </c>
      <c r="AB270" s="406">
        <v>3</v>
      </c>
      <c r="AC270" s="406">
        <v>3</v>
      </c>
      <c r="AD270" s="406">
        <v>3</v>
      </c>
      <c r="AE270" s="406">
        <v>3</v>
      </c>
      <c r="AF270" s="406">
        <v>3</v>
      </c>
      <c r="AG270" s="406">
        <v>3</v>
      </c>
      <c r="AH270" s="406">
        <v>3</v>
      </c>
      <c r="AI270" s="406">
        <v>3</v>
      </c>
      <c r="AJ270" s="406">
        <v>3</v>
      </c>
      <c r="AK270" s="406">
        <v>102600</v>
      </c>
      <c r="AL270" s="406">
        <v>102600</v>
      </c>
      <c r="AM270" s="406">
        <v>102600</v>
      </c>
      <c r="AN270" s="406">
        <v>102600</v>
      </c>
      <c r="AO270" s="406">
        <v>102600</v>
      </c>
      <c r="AP270" s="406">
        <v>102600</v>
      </c>
      <c r="AQ270" s="406">
        <v>102600</v>
      </c>
      <c r="AR270" s="406">
        <v>102600</v>
      </c>
      <c r="AS270" s="406">
        <v>102600</v>
      </c>
      <c r="AT270" s="406">
        <v>102600</v>
      </c>
      <c r="AU270" s="406">
        <v>102600</v>
      </c>
      <c r="AV270" s="406">
        <v>102600</v>
      </c>
      <c r="AW270" s="406">
        <v>1</v>
      </c>
    </row>
    <row r="271" spans="2:49" ht="21.75" customHeight="1">
      <c r="B271" s="399">
        <v>22</v>
      </c>
      <c r="C271" s="414" t="s">
        <v>276</v>
      </c>
      <c r="D271" s="401">
        <v>424</v>
      </c>
      <c r="E271" s="389" t="s">
        <v>919</v>
      </c>
      <c r="F271" s="389">
        <f t="shared" si="21"/>
        <v>4210220</v>
      </c>
      <c r="G271" s="389" t="s">
        <v>920</v>
      </c>
      <c r="H271" s="389" t="s">
        <v>920</v>
      </c>
      <c r="I271" s="401" t="str">
        <f t="shared" si="22"/>
        <v>OK</v>
      </c>
      <c r="J271" s="401" t="str">
        <f t="shared" si="20"/>
        <v>OK</v>
      </c>
      <c r="K271" s="397"/>
      <c r="L271" s="415">
        <v>1063233</v>
      </c>
      <c r="M271" s="403" t="s">
        <v>1591</v>
      </c>
      <c r="N271" s="404" t="s">
        <v>1592</v>
      </c>
      <c r="O271" s="431" t="s">
        <v>1281</v>
      </c>
      <c r="P271" s="431" t="s">
        <v>1447</v>
      </c>
      <c r="Q271" s="392" t="s">
        <v>1120</v>
      </c>
      <c r="R271" s="404" t="s">
        <v>1592</v>
      </c>
      <c r="S271" s="431" t="s">
        <v>1281</v>
      </c>
      <c r="T271" s="431" t="s">
        <v>1447</v>
      </c>
      <c r="U271" s="406">
        <v>2160000</v>
      </c>
      <c r="V271" s="407">
        <v>45838</v>
      </c>
      <c r="W271" s="406">
        <v>14</v>
      </c>
      <c r="X271" s="406">
        <v>22</v>
      </c>
      <c r="Y271" s="406">
        <v>9</v>
      </c>
      <c r="Z271" s="406">
        <v>8</v>
      </c>
      <c r="AA271" s="406">
        <v>8</v>
      </c>
      <c r="AB271" s="406">
        <v>8</v>
      </c>
      <c r="AC271" s="406">
        <v>8</v>
      </c>
      <c r="AD271" s="406">
        <v>7</v>
      </c>
      <c r="AE271" s="406">
        <v>8</v>
      </c>
      <c r="AF271" s="406">
        <v>8</v>
      </c>
      <c r="AG271" s="406">
        <v>8</v>
      </c>
      <c r="AH271" s="406">
        <v>8</v>
      </c>
      <c r="AI271" s="406">
        <v>8</v>
      </c>
      <c r="AJ271" s="406">
        <v>8</v>
      </c>
      <c r="AK271" s="406">
        <v>306000</v>
      </c>
      <c r="AL271" s="406">
        <v>272000</v>
      </c>
      <c r="AM271" s="406">
        <v>272000</v>
      </c>
      <c r="AN271" s="406">
        <v>272000</v>
      </c>
      <c r="AO271" s="406">
        <v>272000</v>
      </c>
      <c r="AP271" s="406">
        <v>238000</v>
      </c>
      <c r="AQ271" s="406">
        <v>272000</v>
      </c>
      <c r="AR271" s="406">
        <v>272000</v>
      </c>
      <c r="AS271" s="406">
        <v>272000</v>
      </c>
      <c r="AT271" s="406">
        <v>272000</v>
      </c>
      <c r="AU271" s="406">
        <v>272000</v>
      </c>
      <c r="AV271" s="406">
        <v>272000</v>
      </c>
      <c r="AW271" s="406">
        <v>1</v>
      </c>
    </row>
    <row r="272" spans="2:49" ht="21.75" customHeight="1">
      <c r="B272" s="399">
        <v>23</v>
      </c>
      <c r="C272" s="414" t="s">
        <v>350</v>
      </c>
      <c r="D272" s="401">
        <v>425</v>
      </c>
      <c r="E272" s="389" t="s">
        <v>921</v>
      </c>
      <c r="F272" s="389">
        <f t="shared" si="21"/>
        <v>4210221</v>
      </c>
      <c r="G272" s="389" t="s">
        <v>922</v>
      </c>
      <c r="H272" s="389" t="s">
        <v>922</v>
      </c>
      <c r="I272" s="401" t="str">
        <f t="shared" si="22"/>
        <v>OK</v>
      </c>
      <c r="J272" s="401" t="str">
        <f t="shared" si="20"/>
        <v>OK</v>
      </c>
      <c r="K272" s="397"/>
      <c r="L272" s="415">
        <v>1063127</v>
      </c>
      <c r="M272" s="403" t="s">
        <v>1593</v>
      </c>
      <c r="N272" s="404" t="s">
        <v>1594</v>
      </c>
      <c r="O272" s="431" t="s">
        <v>1281</v>
      </c>
      <c r="P272" s="431" t="s">
        <v>1765</v>
      </c>
      <c r="Q272" s="392" t="s">
        <v>1120</v>
      </c>
      <c r="R272" s="404" t="s">
        <v>1594</v>
      </c>
      <c r="S272" s="431" t="s">
        <v>1281</v>
      </c>
      <c r="T272" s="431" t="s">
        <v>1765</v>
      </c>
      <c r="U272" s="406">
        <v>0</v>
      </c>
      <c r="V272" s="407"/>
      <c r="W272" s="406">
        <v>14</v>
      </c>
      <c r="X272" s="406">
        <v>23</v>
      </c>
      <c r="Y272" s="406">
        <v>5</v>
      </c>
      <c r="Z272" s="406">
        <v>4</v>
      </c>
      <c r="AA272" s="406">
        <v>4</v>
      </c>
      <c r="AB272" s="406">
        <v>4</v>
      </c>
      <c r="AC272" s="406">
        <v>4</v>
      </c>
      <c r="AD272" s="406">
        <v>4</v>
      </c>
      <c r="AE272" s="406">
        <v>4</v>
      </c>
      <c r="AF272" s="406">
        <v>4</v>
      </c>
      <c r="AG272" s="406">
        <v>4</v>
      </c>
      <c r="AH272" s="406">
        <v>4</v>
      </c>
      <c r="AI272" s="406">
        <v>4</v>
      </c>
      <c r="AJ272" s="406">
        <v>4</v>
      </c>
      <c r="AK272" s="406">
        <v>165000</v>
      </c>
      <c r="AL272" s="406">
        <v>132000</v>
      </c>
      <c r="AM272" s="406">
        <v>132000</v>
      </c>
      <c r="AN272" s="406">
        <v>132000</v>
      </c>
      <c r="AO272" s="406">
        <v>132000</v>
      </c>
      <c r="AP272" s="406">
        <v>132000</v>
      </c>
      <c r="AQ272" s="406">
        <v>132000</v>
      </c>
      <c r="AR272" s="406">
        <v>132000</v>
      </c>
      <c r="AS272" s="406">
        <v>132000</v>
      </c>
      <c r="AT272" s="406">
        <v>132000</v>
      </c>
      <c r="AU272" s="406">
        <v>132000</v>
      </c>
      <c r="AV272" s="406">
        <v>132000</v>
      </c>
      <c r="AW272" s="406">
        <v>1</v>
      </c>
    </row>
    <row r="273" spans="2:49" ht="21.75" customHeight="1">
      <c r="B273" s="399">
        <v>24</v>
      </c>
      <c r="C273" s="414" t="s">
        <v>273</v>
      </c>
      <c r="D273" s="401">
        <v>426</v>
      </c>
      <c r="E273" s="389" t="s">
        <v>923</v>
      </c>
      <c r="F273" s="389">
        <f t="shared" si="21"/>
        <v>4210222</v>
      </c>
      <c r="G273" s="389" t="s">
        <v>924</v>
      </c>
      <c r="H273" s="389" t="s">
        <v>924</v>
      </c>
      <c r="I273" s="401" t="str">
        <f t="shared" si="22"/>
        <v>OK</v>
      </c>
      <c r="J273" s="401" t="str">
        <f t="shared" si="20"/>
        <v>OK</v>
      </c>
      <c r="K273" s="397"/>
      <c r="L273" s="415">
        <v>1059288</v>
      </c>
      <c r="M273" s="403" t="s">
        <v>2021</v>
      </c>
      <c r="N273" s="404" t="s">
        <v>1832</v>
      </c>
      <c r="O273" s="431" t="s">
        <v>1281</v>
      </c>
      <c r="P273" s="431" t="s">
        <v>2029</v>
      </c>
      <c r="Q273" s="392" t="s">
        <v>1120</v>
      </c>
      <c r="R273" s="404" t="s">
        <v>1832</v>
      </c>
      <c r="S273" s="431" t="s">
        <v>1281</v>
      </c>
      <c r="T273" s="431" t="s">
        <v>2029</v>
      </c>
      <c r="U273" s="406">
        <v>1200000</v>
      </c>
      <c r="V273" s="407">
        <v>45838</v>
      </c>
      <c r="W273" s="406">
        <v>14</v>
      </c>
      <c r="X273" s="406">
        <v>24</v>
      </c>
      <c r="Y273" s="406">
        <v>5</v>
      </c>
      <c r="Z273" s="406">
        <v>5</v>
      </c>
      <c r="AA273" s="406">
        <v>5</v>
      </c>
      <c r="AB273" s="406">
        <v>5</v>
      </c>
      <c r="AC273" s="406">
        <v>5</v>
      </c>
      <c r="AD273" s="406">
        <v>5</v>
      </c>
      <c r="AE273" s="406">
        <v>5</v>
      </c>
      <c r="AF273" s="406">
        <v>5</v>
      </c>
      <c r="AG273" s="406">
        <v>5</v>
      </c>
      <c r="AH273" s="406">
        <v>5</v>
      </c>
      <c r="AI273" s="406">
        <v>5</v>
      </c>
      <c r="AJ273" s="406">
        <v>5</v>
      </c>
      <c r="AK273" s="406">
        <v>172500</v>
      </c>
      <c r="AL273" s="406">
        <v>172500</v>
      </c>
      <c r="AM273" s="406">
        <v>172500</v>
      </c>
      <c r="AN273" s="406">
        <v>172500</v>
      </c>
      <c r="AO273" s="406">
        <v>172500</v>
      </c>
      <c r="AP273" s="406">
        <v>172500</v>
      </c>
      <c r="AQ273" s="406">
        <v>172500</v>
      </c>
      <c r="AR273" s="406">
        <v>172500</v>
      </c>
      <c r="AS273" s="406">
        <v>172500</v>
      </c>
      <c r="AT273" s="406">
        <v>172500</v>
      </c>
      <c r="AU273" s="406">
        <v>172500</v>
      </c>
      <c r="AV273" s="406">
        <v>172500</v>
      </c>
      <c r="AW273" s="406">
        <v>1</v>
      </c>
    </row>
    <row r="274" spans="2:49" ht="21.75" customHeight="1">
      <c r="B274" s="399">
        <v>25</v>
      </c>
      <c r="C274" s="414" t="s">
        <v>240</v>
      </c>
      <c r="D274" s="401">
        <v>427</v>
      </c>
      <c r="E274" s="389" t="s">
        <v>925</v>
      </c>
      <c r="F274" s="389">
        <f t="shared" si="21"/>
        <v>4210237</v>
      </c>
      <c r="G274" s="389" t="s">
        <v>926</v>
      </c>
      <c r="H274" s="389" t="s">
        <v>926</v>
      </c>
      <c r="I274" s="401" t="str">
        <f t="shared" si="22"/>
        <v>OK</v>
      </c>
      <c r="J274" s="401" t="str">
        <f t="shared" si="20"/>
        <v>OK</v>
      </c>
      <c r="K274" s="397"/>
      <c r="L274" s="415">
        <v>1063362</v>
      </c>
      <c r="M274" s="403" t="s">
        <v>1595</v>
      </c>
      <c r="N274" s="404" t="s">
        <v>1596</v>
      </c>
      <c r="O274" s="431" t="s">
        <v>1281</v>
      </c>
      <c r="P274" s="431" t="s">
        <v>1597</v>
      </c>
      <c r="Q274" s="392" t="s">
        <v>1120</v>
      </c>
      <c r="R274" s="404" t="s">
        <v>1596</v>
      </c>
      <c r="S274" s="431" t="s">
        <v>1281</v>
      </c>
      <c r="T274" s="431" t="s">
        <v>1597</v>
      </c>
      <c r="U274" s="406">
        <v>0</v>
      </c>
      <c r="V274" s="407"/>
      <c r="W274" s="406">
        <v>14</v>
      </c>
      <c r="X274" s="406">
        <v>25</v>
      </c>
      <c r="Y274" s="406">
        <v>5</v>
      </c>
      <c r="Z274" s="406">
        <v>4</v>
      </c>
      <c r="AA274" s="406">
        <v>4</v>
      </c>
      <c r="AB274" s="406">
        <v>4</v>
      </c>
      <c r="AC274" s="406">
        <v>5</v>
      </c>
      <c r="AD274" s="406">
        <v>5</v>
      </c>
      <c r="AE274" s="406">
        <v>5</v>
      </c>
      <c r="AF274" s="406">
        <v>5</v>
      </c>
      <c r="AG274" s="406">
        <v>5</v>
      </c>
      <c r="AH274" s="406">
        <v>5</v>
      </c>
      <c r="AI274" s="406">
        <v>5</v>
      </c>
      <c r="AJ274" s="406">
        <v>5</v>
      </c>
      <c r="AK274" s="406">
        <v>180000</v>
      </c>
      <c r="AL274" s="406">
        <v>144000</v>
      </c>
      <c r="AM274" s="406">
        <v>144000</v>
      </c>
      <c r="AN274" s="406">
        <v>144000</v>
      </c>
      <c r="AO274" s="406">
        <v>180000</v>
      </c>
      <c r="AP274" s="406">
        <v>180000</v>
      </c>
      <c r="AQ274" s="406">
        <v>180000</v>
      </c>
      <c r="AR274" s="406">
        <v>180000</v>
      </c>
      <c r="AS274" s="406">
        <v>180000</v>
      </c>
      <c r="AT274" s="406">
        <v>180000</v>
      </c>
      <c r="AU274" s="406">
        <v>180000</v>
      </c>
      <c r="AV274" s="406">
        <v>180000</v>
      </c>
      <c r="AW274" s="406">
        <v>1</v>
      </c>
    </row>
    <row r="275" spans="2:49" ht="21.75" customHeight="1">
      <c r="B275" s="399">
        <v>26</v>
      </c>
      <c r="C275" s="414" t="s">
        <v>2274</v>
      </c>
      <c r="D275" s="401">
        <v>428</v>
      </c>
      <c r="E275" s="389" t="s">
        <v>927</v>
      </c>
      <c r="F275" s="389">
        <f t="shared" si="21"/>
        <v>4210258</v>
      </c>
      <c r="G275" s="389" t="s">
        <v>928</v>
      </c>
      <c r="H275" s="389" t="s">
        <v>928</v>
      </c>
      <c r="I275" s="401" t="str">
        <f t="shared" si="22"/>
        <v>OK</v>
      </c>
      <c r="J275" s="401" t="str">
        <f t="shared" si="20"/>
        <v>OK</v>
      </c>
      <c r="K275" s="397"/>
      <c r="L275" s="415">
        <v>1064013</v>
      </c>
      <c r="M275" s="403" t="s">
        <v>1382</v>
      </c>
      <c r="N275" s="404" t="s">
        <v>1563</v>
      </c>
      <c r="O275" s="431" t="s">
        <v>1281</v>
      </c>
      <c r="P275" s="431" t="s">
        <v>1384</v>
      </c>
      <c r="Q275" s="392" t="s">
        <v>1120</v>
      </c>
      <c r="R275" s="404" t="s">
        <v>1563</v>
      </c>
      <c r="S275" s="431" t="s">
        <v>1281</v>
      </c>
      <c r="T275" s="431" t="s">
        <v>1384</v>
      </c>
      <c r="U275" s="406">
        <v>1440000</v>
      </c>
      <c r="V275" s="407">
        <v>45838</v>
      </c>
      <c r="W275" s="406">
        <v>14</v>
      </c>
      <c r="X275" s="406">
        <v>26</v>
      </c>
      <c r="Y275" s="406">
        <v>6</v>
      </c>
      <c r="Z275" s="406">
        <v>7</v>
      </c>
      <c r="AA275" s="406">
        <v>6</v>
      </c>
      <c r="AB275" s="406">
        <v>7</v>
      </c>
      <c r="AC275" s="406">
        <v>7</v>
      </c>
      <c r="AD275" s="406">
        <v>7</v>
      </c>
      <c r="AE275" s="406">
        <v>7</v>
      </c>
      <c r="AF275" s="406">
        <v>7</v>
      </c>
      <c r="AG275" s="406">
        <v>7</v>
      </c>
      <c r="AH275" s="406">
        <v>7</v>
      </c>
      <c r="AI275" s="406">
        <v>7</v>
      </c>
      <c r="AJ275" s="406">
        <v>7</v>
      </c>
      <c r="AK275" s="406">
        <v>190000</v>
      </c>
      <c r="AL275" s="406">
        <v>223000</v>
      </c>
      <c r="AM275" s="406">
        <v>190000</v>
      </c>
      <c r="AN275" s="406">
        <v>223000</v>
      </c>
      <c r="AO275" s="406">
        <v>223000</v>
      </c>
      <c r="AP275" s="406">
        <v>223000</v>
      </c>
      <c r="AQ275" s="406">
        <v>223000</v>
      </c>
      <c r="AR275" s="406">
        <v>223000</v>
      </c>
      <c r="AS275" s="406">
        <v>223000</v>
      </c>
      <c r="AT275" s="406">
        <v>223000</v>
      </c>
      <c r="AU275" s="406">
        <v>223000</v>
      </c>
      <c r="AV275" s="406">
        <v>223000</v>
      </c>
      <c r="AW275" s="406">
        <v>1</v>
      </c>
    </row>
    <row r="276" spans="2:49" ht="21.75" customHeight="1">
      <c r="B276" s="399">
        <v>27</v>
      </c>
      <c r="C276" s="414" t="s">
        <v>2275</v>
      </c>
      <c r="D276" s="401">
        <v>429</v>
      </c>
      <c r="E276" s="389" t="s">
        <v>929</v>
      </c>
      <c r="F276" s="389">
        <f t="shared" si="21"/>
        <v>4210260</v>
      </c>
      <c r="G276" s="389" t="s">
        <v>930</v>
      </c>
      <c r="H276" s="389" t="s">
        <v>930</v>
      </c>
      <c r="I276" s="401" t="str">
        <f t="shared" si="22"/>
        <v>OK</v>
      </c>
      <c r="J276" s="401" t="str">
        <f t="shared" si="20"/>
        <v>OK</v>
      </c>
      <c r="K276" s="397"/>
      <c r="L276" s="415">
        <v>1063852</v>
      </c>
      <c r="M276" s="403" t="s">
        <v>1577</v>
      </c>
      <c r="N276" s="404" t="s">
        <v>1578</v>
      </c>
      <c r="O276" s="431" t="s">
        <v>1281</v>
      </c>
      <c r="P276" s="431" t="s">
        <v>1579</v>
      </c>
      <c r="Q276" s="392" t="s">
        <v>1120</v>
      </c>
      <c r="R276" s="404" t="s">
        <v>1578</v>
      </c>
      <c r="S276" s="431" t="s">
        <v>1281</v>
      </c>
      <c r="T276" s="431" t="s">
        <v>1579</v>
      </c>
      <c r="U276" s="406">
        <v>1440000</v>
      </c>
      <c r="V276" s="407">
        <v>45838</v>
      </c>
      <c r="W276" s="406">
        <v>14</v>
      </c>
      <c r="X276" s="406">
        <v>27</v>
      </c>
      <c r="Y276" s="406">
        <v>6</v>
      </c>
      <c r="Z276" s="406">
        <v>6</v>
      </c>
      <c r="AA276" s="406">
        <v>6</v>
      </c>
      <c r="AB276" s="406">
        <v>6</v>
      </c>
      <c r="AC276" s="406">
        <v>6</v>
      </c>
      <c r="AD276" s="406">
        <v>6</v>
      </c>
      <c r="AE276" s="406">
        <v>6</v>
      </c>
      <c r="AF276" s="406">
        <v>6</v>
      </c>
      <c r="AG276" s="406">
        <v>6</v>
      </c>
      <c r="AH276" s="406">
        <v>6</v>
      </c>
      <c r="AI276" s="406">
        <v>6</v>
      </c>
      <c r="AJ276" s="406">
        <v>6</v>
      </c>
      <c r="AK276" s="406">
        <v>207000</v>
      </c>
      <c r="AL276" s="406">
        <v>207000</v>
      </c>
      <c r="AM276" s="406">
        <v>207000</v>
      </c>
      <c r="AN276" s="406">
        <v>207000</v>
      </c>
      <c r="AO276" s="406">
        <v>207000</v>
      </c>
      <c r="AP276" s="406">
        <v>207000</v>
      </c>
      <c r="AQ276" s="406">
        <v>207000</v>
      </c>
      <c r="AR276" s="406">
        <v>207000</v>
      </c>
      <c r="AS276" s="406">
        <v>207000</v>
      </c>
      <c r="AT276" s="406">
        <v>207000</v>
      </c>
      <c r="AU276" s="406">
        <v>207000</v>
      </c>
      <c r="AV276" s="406">
        <v>207000</v>
      </c>
      <c r="AW276" s="406">
        <v>1</v>
      </c>
    </row>
    <row r="277" spans="2:49" ht="21.75" customHeight="1">
      <c r="B277" s="399">
        <v>28</v>
      </c>
      <c r="C277" s="414" t="s">
        <v>258</v>
      </c>
      <c r="D277" s="401">
        <v>430</v>
      </c>
      <c r="E277" s="389" t="s">
        <v>931</v>
      </c>
      <c r="F277" s="389">
        <f t="shared" si="21"/>
        <v>4210261</v>
      </c>
      <c r="G277" s="389" t="s">
        <v>932</v>
      </c>
      <c r="H277" s="389" t="s">
        <v>932</v>
      </c>
      <c r="I277" s="401" t="str">
        <f t="shared" si="22"/>
        <v>OK</v>
      </c>
      <c r="J277" s="401" t="str">
        <f t="shared" si="20"/>
        <v>OK</v>
      </c>
      <c r="K277" s="397"/>
      <c r="L277" s="415">
        <v>1031259</v>
      </c>
      <c r="M277" s="403" t="s">
        <v>1261</v>
      </c>
      <c r="N277" s="404" t="s">
        <v>1598</v>
      </c>
      <c r="O277" s="431" t="s">
        <v>1199</v>
      </c>
      <c r="P277" s="431" t="s">
        <v>1262</v>
      </c>
      <c r="Q277" s="392" t="s">
        <v>1120</v>
      </c>
      <c r="R277" s="404" t="s">
        <v>1598</v>
      </c>
      <c r="S277" s="431" t="s">
        <v>1199</v>
      </c>
      <c r="T277" s="431" t="s">
        <v>1262</v>
      </c>
      <c r="U277" s="406">
        <v>0</v>
      </c>
      <c r="V277" s="407"/>
      <c r="W277" s="406">
        <v>14</v>
      </c>
      <c r="X277" s="406">
        <v>28</v>
      </c>
      <c r="Y277" s="406">
        <v>6</v>
      </c>
      <c r="Z277" s="406">
        <v>6</v>
      </c>
      <c r="AA277" s="406">
        <v>6</v>
      </c>
      <c r="AB277" s="406">
        <v>6</v>
      </c>
      <c r="AC277" s="406">
        <v>6</v>
      </c>
      <c r="AD277" s="406">
        <v>6</v>
      </c>
      <c r="AE277" s="406">
        <v>6</v>
      </c>
      <c r="AF277" s="406">
        <v>6</v>
      </c>
      <c r="AG277" s="406">
        <v>6</v>
      </c>
      <c r="AH277" s="406">
        <v>6</v>
      </c>
      <c r="AI277" s="406">
        <v>6</v>
      </c>
      <c r="AJ277" s="406">
        <v>6</v>
      </c>
      <c r="AK277" s="406">
        <v>210000</v>
      </c>
      <c r="AL277" s="406">
        <v>210000</v>
      </c>
      <c r="AM277" s="406">
        <v>210000</v>
      </c>
      <c r="AN277" s="406">
        <v>210000</v>
      </c>
      <c r="AO277" s="406">
        <v>210000</v>
      </c>
      <c r="AP277" s="406">
        <v>210000</v>
      </c>
      <c r="AQ277" s="406">
        <v>210000</v>
      </c>
      <c r="AR277" s="406">
        <v>210000</v>
      </c>
      <c r="AS277" s="406">
        <v>210000</v>
      </c>
      <c r="AT277" s="406">
        <v>210000</v>
      </c>
      <c r="AU277" s="406">
        <v>210000</v>
      </c>
      <c r="AV277" s="406">
        <v>210000</v>
      </c>
      <c r="AW277" s="406">
        <v>1</v>
      </c>
    </row>
    <row r="278" spans="2:49" ht="21.75" customHeight="1">
      <c r="B278" s="399">
        <v>29</v>
      </c>
      <c r="C278" s="432" t="s">
        <v>365</v>
      </c>
      <c r="D278" s="401">
        <v>431</v>
      </c>
      <c r="E278" s="389" t="s">
        <v>934</v>
      </c>
      <c r="F278" s="389">
        <f t="shared" si="21"/>
        <v>4210329</v>
      </c>
      <c r="G278" s="389" t="s">
        <v>935</v>
      </c>
      <c r="H278" s="389" t="s">
        <v>935</v>
      </c>
      <c r="I278" s="401" t="str">
        <f t="shared" si="22"/>
        <v>OK</v>
      </c>
      <c r="J278" s="401" t="str">
        <f t="shared" si="20"/>
        <v>OK</v>
      </c>
      <c r="K278" s="397"/>
      <c r="L278" s="415">
        <v>1066666</v>
      </c>
      <c r="M278" s="403" t="s">
        <v>1601</v>
      </c>
      <c r="N278" s="404" t="s">
        <v>1602</v>
      </c>
      <c r="O278" s="431" t="s">
        <v>1199</v>
      </c>
      <c r="P278" s="431" t="s">
        <v>1603</v>
      </c>
      <c r="Q278" s="392" t="s">
        <v>1120</v>
      </c>
      <c r="R278" s="404" t="s">
        <v>1602</v>
      </c>
      <c r="S278" s="431" t="s">
        <v>1199</v>
      </c>
      <c r="T278" s="431" t="s">
        <v>1603</v>
      </c>
      <c r="U278" s="406">
        <v>2160000</v>
      </c>
      <c r="V278" s="407">
        <v>45838</v>
      </c>
      <c r="W278" s="406">
        <v>14</v>
      </c>
      <c r="X278" s="406">
        <v>29</v>
      </c>
      <c r="Y278" s="406">
        <v>5</v>
      </c>
      <c r="Z278" s="406">
        <v>5</v>
      </c>
      <c r="AA278" s="406">
        <v>6</v>
      </c>
      <c r="AB278" s="406">
        <v>6</v>
      </c>
      <c r="AC278" s="406">
        <v>6</v>
      </c>
      <c r="AD278" s="406">
        <v>6</v>
      </c>
      <c r="AE278" s="406">
        <v>6</v>
      </c>
      <c r="AF278" s="406">
        <v>6</v>
      </c>
      <c r="AG278" s="406">
        <v>6</v>
      </c>
      <c r="AH278" s="406">
        <v>6</v>
      </c>
      <c r="AI278" s="406">
        <v>6</v>
      </c>
      <c r="AJ278" s="406">
        <v>6</v>
      </c>
      <c r="AK278" s="406">
        <v>166000</v>
      </c>
      <c r="AL278" s="406">
        <v>166000</v>
      </c>
      <c r="AM278" s="406">
        <v>199200</v>
      </c>
      <c r="AN278" s="406">
        <v>199200</v>
      </c>
      <c r="AO278" s="406">
        <v>199200</v>
      </c>
      <c r="AP278" s="406">
        <v>199200</v>
      </c>
      <c r="AQ278" s="406">
        <v>199200</v>
      </c>
      <c r="AR278" s="406">
        <v>199200</v>
      </c>
      <c r="AS278" s="406">
        <v>199200</v>
      </c>
      <c r="AT278" s="406">
        <v>199200</v>
      </c>
      <c r="AU278" s="406">
        <v>199200</v>
      </c>
      <c r="AV278" s="406">
        <v>199200</v>
      </c>
      <c r="AW278" s="406">
        <v>1</v>
      </c>
    </row>
    <row r="279" spans="2:49" ht="21.75" customHeight="1">
      <c r="B279" s="399">
        <v>30</v>
      </c>
      <c r="C279" s="432" t="s">
        <v>371</v>
      </c>
      <c r="D279" s="401">
        <v>432</v>
      </c>
      <c r="E279" s="389" t="s">
        <v>936</v>
      </c>
      <c r="F279" s="389">
        <f t="shared" si="21"/>
        <v>4210330</v>
      </c>
      <c r="G279" s="389" t="s">
        <v>937</v>
      </c>
      <c r="H279" s="389" t="s">
        <v>937</v>
      </c>
      <c r="I279" s="401" t="str">
        <f t="shared" si="22"/>
        <v>OK</v>
      </c>
      <c r="J279" s="401" t="str">
        <f t="shared" si="20"/>
        <v>OK</v>
      </c>
      <c r="K279" s="397"/>
      <c r="L279" s="415">
        <v>1063127</v>
      </c>
      <c r="M279" s="403" t="s">
        <v>1593</v>
      </c>
      <c r="N279" s="404" t="s">
        <v>1594</v>
      </c>
      <c r="O279" s="431" t="s">
        <v>1281</v>
      </c>
      <c r="P279" s="431" t="s">
        <v>1765</v>
      </c>
      <c r="Q279" s="392" t="s">
        <v>1120</v>
      </c>
      <c r="R279" s="404" t="s">
        <v>1594</v>
      </c>
      <c r="S279" s="431" t="s">
        <v>1281</v>
      </c>
      <c r="T279" s="431" t="s">
        <v>1765</v>
      </c>
      <c r="U279" s="406">
        <v>0</v>
      </c>
      <c r="V279" s="407"/>
      <c r="W279" s="406">
        <v>14</v>
      </c>
      <c r="X279" s="406">
        <v>30</v>
      </c>
      <c r="Y279" s="406">
        <v>4</v>
      </c>
      <c r="Z279" s="406">
        <v>4</v>
      </c>
      <c r="AA279" s="406">
        <v>4</v>
      </c>
      <c r="AB279" s="406">
        <v>4</v>
      </c>
      <c r="AC279" s="406">
        <v>4</v>
      </c>
      <c r="AD279" s="406">
        <v>4</v>
      </c>
      <c r="AE279" s="406">
        <v>4</v>
      </c>
      <c r="AF279" s="406">
        <v>4</v>
      </c>
      <c r="AG279" s="406">
        <v>4</v>
      </c>
      <c r="AH279" s="406">
        <v>4</v>
      </c>
      <c r="AI279" s="406">
        <v>4</v>
      </c>
      <c r="AJ279" s="406">
        <v>4</v>
      </c>
      <c r="AK279" s="406">
        <v>132000</v>
      </c>
      <c r="AL279" s="406">
        <v>132000</v>
      </c>
      <c r="AM279" s="406">
        <v>132000</v>
      </c>
      <c r="AN279" s="406">
        <v>132000</v>
      </c>
      <c r="AO279" s="406">
        <v>132000</v>
      </c>
      <c r="AP279" s="406">
        <v>132000</v>
      </c>
      <c r="AQ279" s="406">
        <v>132000</v>
      </c>
      <c r="AR279" s="406">
        <v>132000</v>
      </c>
      <c r="AS279" s="406">
        <v>132000</v>
      </c>
      <c r="AT279" s="406">
        <v>132000</v>
      </c>
      <c r="AU279" s="406">
        <v>132000</v>
      </c>
      <c r="AV279" s="406">
        <v>132000</v>
      </c>
      <c r="AW279" s="406">
        <v>1</v>
      </c>
    </row>
    <row r="280" spans="2:49" ht="21.75" customHeight="1">
      <c r="B280" s="399">
        <v>31</v>
      </c>
      <c r="C280" s="432" t="s">
        <v>378</v>
      </c>
      <c r="D280" s="401">
        <v>433</v>
      </c>
      <c r="E280" s="389" t="s">
        <v>938</v>
      </c>
      <c r="F280" s="389">
        <f t="shared" si="21"/>
        <v>4210331</v>
      </c>
      <c r="G280" s="389" t="s">
        <v>939</v>
      </c>
      <c r="H280" s="389" t="s">
        <v>939</v>
      </c>
      <c r="I280" s="401" t="str">
        <f t="shared" si="22"/>
        <v>OK</v>
      </c>
      <c r="J280" s="401" t="str">
        <f t="shared" si="20"/>
        <v>OK</v>
      </c>
      <c r="K280" s="397"/>
      <c r="L280" s="415">
        <v>1063852</v>
      </c>
      <c r="M280" s="403" t="s">
        <v>1577</v>
      </c>
      <c r="N280" s="404" t="s">
        <v>1578</v>
      </c>
      <c r="O280" s="431" t="s">
        <v>1281</v>
      </c>
      <c r="P280" s="431" t="s">
        <v>1579</v>
      </c>
      <c r="Q280" s="392" t="s">
        <v>1120</v>
      </c>
      <c r="R280" s="404" t="s">
        <v>1578</v>
      </c>
      <c r="S280" s="431" t="s">
        <v>1281</v>
      </c>
      <c r="T280" s="431" t="s">
        <v>1579</v>
      </c>
      <c r="U280" s="406">
        <v>960000</v>
      </c>
      <c r="V280" s="407">
        <v>45838</v>
      </c>
      <c r="W280" s="406">
        <v>14</v>
      </c>
      <c r="X280" s="406">
        <v>31</v>
      </c>
      <c r="Y280" s="406">
        <v>4</v>
      </c>
      <c r="Z280" s="406">
        <v>4</v>
      </c>
      <c r="AA280" s="406">
        <v>4</v>
      </c>
      <c r="AB280" s="406">
        <v>4</v>
      </c>
      <c r="AC280" s="406">
        <v>3</v>
      </c>
      <c r="AD280" s="406">
        <v>3</v>
      </c>
      <c r="AE280" s="406">
        <v>3</v>
      </c>
      <c r="AF280" s="406">
        <v>3</v>
      </c>
      <c r="AG280" s="406">
        <v>3</v>
      </c>
      <c r="AH280" s="406">
        <v>3</v>
      </c>
      <c r="AI280" s="406">
        <v>3</v>
      </c>
      <c r="AJ280" s="406">
        <v>3</v>
      </c>
      <c r="AK280" s="406">
        <v>138000</v>
      </c>
      <c r="AL280" s="406">
        <v>138000</v>
      </c>
      <c r="AM280" s="406">
        <v>138000</v>
      </c>
      <c r="AN280" s="406">
        <v>138000</v>
      </c>
      <c r="AO280" s="406">
        <v>103500</v>
      </c>
      <c r="AP280" s="406">
        <v>103500</v>
      </c>
      <c r="AQ280" s="406">
        <v>103500</v>
      </c>
      <c r="AR280" s="406">
        <v>103500</v>
      </c>
      <c r="AS280" s="406">
        <v>103500</v>
      </c>
      <c r="AT280" s="406">
        <v>103500</v>
      </c>
      <c r="AU280" s="406">
        <v>103500</v>
      </c>
      <c r="AV280" s="406">
        <v>103500</v>
      </c>
      <c r="AW280" s="406">
        <v>1</v>
      </c>
    </row>
    <row r="281" spans="2:49" ht="21.75" customHeight="1">
      <c r="B281" s="399">
        <v>32</v>
      </c>
      <c r="C281" s="432" t="s">
        <v>298</v>
      </c>
      <c r="D281" s="401">
        <v>434</v>
      </c>
      <c r="E281" s="389" t="s">
        <v>940</v>
      </c>
      <c r="F281" s="389">
        <f t="shared" si="21"/>
        <v>4210338</v>
      </c>
      <c r="G281" s="389" t="s">
        <v>941</v>
      </c>
      <c r="H281" s="389" t="s">
        <v>941</v>
      </c>
      <c r="I281" s="401" t="str">
        <f t="shared" si="22"/>
        <v>OK</v>
      </c>
      <c r="J281" s="401" t="str">
        <f t="shared" si="20"/>
        <v>OK</v>
      </c>
      <c r="K281" s="397"/>
      <c r="L281" s="415">
        <v>1066335</v>
      </c>
      <c r="M281" s="403" t="s">
        <v>1766</v>
      </c>
      <c r="N281" s="404" t="s">
        <v>1604</v>
      </c>
      <c r="O281" s="431" t="s">
        <v>1281</v>
      </c>
      <c r="P281" s="431" t="s">
        <v>1605</v>
      </c>
      <c r="Q281" s="392" t="s">
        <v>1120</v>
      </c>
      <c r="R281" s="404" t="s">
        <v>1604</v>
      </c>
      <c r="S281" s="431" t="s">
        <v>1281</v>
      </c>
      <c r="T281" s="431" t="s">
        <v>1605</v>
      </c>
      <c r="U281" s="406">
        <v>2240000</v>
      </c>
      <c r="V281" s="407">
        <v>45838</v>
      </c>
      <c r="W281" s="406">
        <v>14</v>
      </c>
      <c r="X281" s="406">
        <v>32</v>
      </c>
      <c r="Y281" s="406">
        <v>7</v>
      </c>
      <c r="Z281" s="406">
        <v>7</v>
      </c>
      <c r="AA281" s="406">
        <v>7</v>
      </c>
      <c r="AB281" s="406">
        <v>7</v>
      </c>
      <c r="AC281" s="406">
        <v>7</v>
      </c>
      <c r="AD281" s="406">
        <v>7</v>
      </c>
      <c r="AE281" s="406">
        <v>7</v>
      </c>
      <c r="AF281" s="406">
        <v>7</v>
      </c>
      <c r="AG281" s="406">
        <v>7</v>
      </c>
      <c r="AH281" s="406">
        <v>7</v>
      </c>
      <c r="AI281" s="406">
        <v>7</v>
      </c>
      <c r="AJ281" s="406">
        <v>7</v>
      </c>
      <c r="AK281" s="406">
        <v>246000</v>
      </c>
      <c r="AL281" s="406">
        <v>246000</v>
      </c>
      <c r="AM281" s="406">
        <v>246000</v>
      </c>
      <c r="AN281" s="406">
        <v>246000</v>
      </c>
      <c r="AO281" s="406">
        <v>242200</v>
      </c>
      <c r="AP281" s="406">
        <v>242200</v>
      </c>
      <c r="AQ281" s="406">
        <v>242200</v>
      </c>
      <c r="AR281" s="406">
        <v>242200</v>
      </c>
      <c r="AS281" s="406">
        <v>242200</v>
      </c>
      <c r="AT281" s="406">
        <v>242200</v>
      </c>
      <c r="AU281" s="406">
        <v>242200</v>
      </c>
      <c r="AV281" s="406">
        <v>242200</v>
      </c>
      <c r="AW281" s="406">
        <v>1</v>
      </c>
    </row>
    <row r="282" spans="2:49" ht="21.75" customHeight="1">
      <c r="B282" s="399">
        <v>33</v>
      </c>
      <c r="C282" s="432" t="s">
        <v>309</v>
      </c>
      <c r="D282" s="401">
        <v>435</v>
      </c>
      <c r="E282" s="389" t="s">
        <v>942</v>
      </c>
      <c r="F282" s="389">
        <f t="shared" si="21"/>
        <v>4210339</v>
      </c>
      <c r="G282" s="389" t="s">
        <v>943</v>
      </c>
      <c r="H282" s="389" t="s">
        <v>943</v>
      </c>
      <c r="I282" s="401" t="str">
        <f t="shared" si="22"/>
        <v>OK</v>
      </c>
      <c r="J282" s="401" t="str">
        <f t="shared" si="20"/>
        <v>OK</v>
      </c>
      <c r="K282" s="397"/>
      <c r="L282" s="415">
        <v>1066464</v>
      </c>
      <c r="M282" s="403" t="s">
        <v>1475</v>
      </c>
      <c r="N282" s="404" t="s">
        <v>1732</v>
      </c>
      <c r="O282" s="431" t="s">
        <v>1281</v>
      </c>
      <c r="P282" s="431" t="s">
        <v>1476</v>
      </c>
      <c r="Q282" s="392" t="s">
        <v>1120</v>
      </c>
      <c r="R282" s="404" t="s">
        <v>1732</v>
      </c>
      <c r="S282" s="431" t="s">
        <v>1281</v>
      </c>
      <c r="T282" s="431" t="s">
        <v>1476</v>
      </c>
      <c r="U282" s="406">
        <v>2560000</v>
      </c>
      <c r="V282" s="407">
        <v>45838</v>
      </c>
      <c r="W282" s="406">
        <v>14</v>
      </c>
      <c r="X282" s="406">
        <v>33</v>
      </c>
      <c r="Y282" s="406">
        <v>8</v>
      </c>
      <c r="Z282" s="406">
        <v>8</v>
      </c>
      <c r="AA282" s="406">
        <v>8</v>
      </c>
      <c r="AB282" s="406">
        <v>8</v>
      </c>
      <c r="AC282" s="406">
        <v>8</v>
      </c>
      <c r="AD282" s="406">
        <v>8</v>
      </c>
      <c r="AE282" s="406">
        <v>8</v>
      </c>
      <c r="AF282" s="406">
        <v>8</v>
      </c>
      <c r="AG282" s="406">
        <v>8</v>
      </c>
      <c r="AH282" s="406">
        <v>8</v>
      </c>
      <c r="AI282" s="406">
        <v>8</v>
      </c>
      <c r="AJ282" s="406">
        <v>8</v>
      </c>
      <c r="AK282" s="406">
        <v>275200</v>
      </c>
      <c r="AL282" s="406">
        <v>275200</v>
      </c>
      <c r="AM282" s="406">
        <v>275200</v>
      </c>
      <c r="AN282" s="406">
        <v>275200</v>
      </c>
      <c r="AO282" s="406">
        <v>275200</v>
      </c>
      <c r="AP282" s="406">
        <v>275200</v>
      </c>
      <c r="AQ282" s="406">
        <v>275200</v>
      </c>
      <c r="AR282" s="406">
        <v>275200</v>
      </c>
      <c r="AS282" s="406">
        <v>275200</v>
      </c>
      <c r="AT282" s="406">
        <v>275200</v>
      </c>
      <c r="AU282" s="406">
        <v>275200</v>
      </c>
      <c r="AV282" s="406">
        <v>275200</v>
      </c>
      <c r="AW282" s="406">
        <v>1</v>
      </c>
    </row>
    <row r="283" spans="2:49" ht="21.75" customHeight="1">
      <c r="B283" s="399">
        <v>34</v>
      </c>
      <c r="C283" s="432" t="s">
        <v>2276</v>
      </c>
      <c r="D283" s="401">
        <v>436</v>
      </c>
      <c r="E283" s="389" t="s">
        <v>944</v>
      </c>
      <c r="F283" s="389">
        <f t="shared" si="21"/>
        <v>4210340</v>
      </c>
      <c r="G283" s="389" t="s">
        <v>945</v>
      </c>
      <c r="H283" s="389" t="s">
        <v>945</v>
      </c>
      <c r="I283" s="401" t="str">
        <f t="shared" si="22"/>
        <v>OK</v>
      </c>
      <c r="J283" s="401" t="str">
        <f t="shared" si="20"/>
        <v>OK</v>
      </c>
      <c r="K283" s="397"/>
      <c r="L283" s="415">
        <v>1066218</v>
      </c>
      <c r="M283" s="403" t="s">
        <v>2265</v>
      </c>
      <c r="N283" s="404" t="s">
        <v>1568</v>
      </c>
      <c r="O283" s="431" t="s">
        <v>1281</v>
      </c>
      <c r="P283" s="431" t="s">
        <v>1569</v>
      </c>
      <c r="Q283" s="392" t="s">
        <v>1120</v>
      </c>
      <c r="R283" s="404" t="s">
        <v>1568</v>
      </c>
      <c r="S283" s="431" t="s">
        <v>1281</v>
      </c>
      <c r="T283" s="431" t="s">
        <v>1569</v>
      </c>
      <c r="U283" s="406">
        <v>1920000</v>
      </c>
      <c r="V283" s="407">
        <v>45838</v>
      </c>
      <c r="W283" s="406">
        <v>14</v>
      </c>
      <c r="X283" s="406">
        <v>34</v>
      </c>
      <c r="Y283" s="406">
        <v>6</v>
      </c>
      <c r="Z283" s="406">
        <v>6</v>
      </c>
      <c r="AA283" s="406">
        <v>6</v>
      </c>
      <c r="AB283" s="406">
        <v>7</v>
      </c>
      <c r="AC283" s="406">
        <v>7</v>
      </c>
      <c r="AD283" s="406">
        <v>7</v>
      </c>
      <c r="AE283" s="406">
        <v>7</v>
      </c>
      <c r="AF283" s="406">
        <v>7</v>
      </c>
      <c r="AG283" s="406">
        <v>7</v>
      </c>
      <c r="AH283" s="406">
        <v>7</v>
      </c>
      <c r="AI283" s="406">
        <v>7</v>
      </c>
      <c r="AJ283" s="406">
        <v>7</v>
      </c>
      <c r="AK283" s="406">
        <v>210000</v>
      </c>
      <c r="AL283" s="406">
        <v>210000</v>
      </c>
      <c r="AM283" s="406">
        <v>210000</v>
      </c>
      <c r="AN283" s="406">
        <v>245000</v>
      </c>
      <c r="AO283" s="406">
        <v>245000</v>
      </c>
      <c r="AP283" s="406">
        <v>245000</v>
      </c>
      <c r="AQ283" s="406">
        <v>245000</v>
      </c>
      <c r="AR283" s="406">
        <v>245000</v>
      </c>
      <c r="AS283" s="406">
        <v>245000</v>
      </c>
      <c r="AT283" s="406">
        <v>245000</v>
      </c>
      <c r="AU283" s="406">
        <v>245000</v>
      </c>
      <c r="AV283" s="406">
        <v>245000</v>
      </c>
      <c r="AW283" s="406">
        <v>1</v>
      </c>
    </row>
    <row r="284" spans="2:49" ht="21.75" customHeight="1">
      <c r="B284" s="399">
        <v>35</v>
      </c>
      <c r="C284" s="432" t="s">
        <v>321</v>
      </c>
      <c r="D284" s="401">
        <v>437</v>
      </c>
      <c r="E284" s="389" t="s">
        <v>946</v>
      </c>
      <c r="F284" s="389">
        <f t="shared" si="21"/>
        <v>4210341</v>
      </c>
      <c r="G284" s="389" t="s">
        <v>947</v>
      </c>
      <c r="H284" s="389" t="s">
        <v>947</v>
      </c>
      <c r="I284" s="401" t="str">
        <f t="shared" si="22"/>
        <v>OK</v>
      </c>
      <c r="J284" s="401" t="str">
        <f t="shared" si="20"/>
        <v>OK</v>
      </c>
      <c r="K284" s="397"/>
      <c r="L284" s="415">
        <v>1063852</v>
      </c>
      <c r="M284" s="403" t="s">
        <v>1577</v>
      </c>
      <c r="N284" s="404" t="s">
        <v>1578</v>
      </c>
      <c r="O284" s="431" t="s">
        <v>1281</v>
      </c>
      <c r="P284" s="431" t="s">
        <v>1579</v>
      </c>
      <c r="Q284" s="392" t="s">
        <v>1120</v>
      </c>
      <c r="R284" s="404" t="s">
        <v>1578</v>
      </c>
      <c r="S284" s="431" t="s">
        <v>1281</v>
      </c>
      <c r="T284" s="431" t="s">
        <v>1579</v>
      </c>
      <c r="U284" s="406">
        <v>1440000</v>
      </c>
      <c r="V284" s="407">
        <v>45838</v>
      </c>
      <c r="W284" s="406">
        <v>14</v>
      </c>
      <c r="X284" s="406">
        <v>35</v>
      </c>
      <c r="Y284" s="406">
        <v>6</v>
      </c>
      <c r="Z284" s="406">
        <v>6</v>
      </c>
      <c r="AA284" s="406">
        <v>5</v>
      </c>
      <c r="AB284" s="406">
        <v>5</v>
      </c>
      <c r="AC284" s="406">
        <v>4</v>
      </c>
      <c r="AD284" s="406">
        <v>5</v>
      </c>
      <c r="AE284" s="406">
        <v>5</v>
      </c>
      <c r="AF284" s="406">
        <v>5</v>
      </c>
      <c r="AG284" s="406">
        <v>5</v>
      </c>
      <c r="AH284" s="406">
        <v>5</v>
      </c>
      <c r="AI284" s="406">
        <v>5</v>
      </c>
      <c r="AJ284" s="406">
        <v>5</v>
      </c>
      <c r="AK284" s="406">
        <v>207000</v>
      </c>
      <c r="AL284" s="406">
        <v>207000</v>
      </c>
      <c r="AM284" s="406">
        <v>172500</v>
      </c>
      <c r="AN284" s="406">
        <v>172500</v>
      </c>
      <c r="AO284" s="406">
        <v>138000</v>
      </c>
      <c r="AP284" s="406">
        <v>172500</v>
      </c>
      <c r="AQ284" s="406">
        <v>172500</v>
      </c>
      <c r="AR284" s="406">
        <v>172500</v>
      </c>
      <c r="AS284" s="406">
        <v>172500</v>
      </c>
      <c r="AT284" s="406">
        <v>172500</v>
      </c>
      <c r="AU284" s="406">
        <v>172500</v>
      </c>
      <c r="AV284" s="406">
        <v>172500</v>
      </c>
      <c r="AW284" s="406">
        <v>1</v>
      </c>
    </row>
    <row r="285" spans="2:49" ht="21.75" customHeight="1">
      <c r="B285" s="399">
        <v>36</v>
      </c>
      <c r="C285" s="432" t="s">
        <v>327</v>
      </c>
      <c r="D285" s="401">
        <v>438</v>
      </c>
      <c r="E285" s="389" t="s">
        <v>948</v>
      </c>
      <c r="F285" s="389">
        <f t="shared" si="21"/>
        <v>4210342</v>
      </c>
      <c r="G285" s="389" t="s">
        <v>949</v>
      </c>
      <c r="H285" s="389" t="s">
        <v>949</v>
      </c>
      <c r="I285" s="401" t="str">
        <f t="shared" si="22"/>
        <v>OK</v>
      </c>
      <c r="J285" s="401" t="str">
        <f t="shared" si="20"/>
        <v>OK</v>
      </c>
      <c r="K285" s="397"/>
      <c r="L285" s="415">
        <v>1066753</v>
      </c>
      <c r="M285" s="403" t="s">
        <v>1767</v>
      </c>
      <c r="N285" s="404" t="s">
        <v>1606</v>
      </c>
      <c r="O285" s="431" t="s">
        <v>1281</v>
      </c>
      <c r="P285" s="431" t="s">
        <v>1607</v>
      </c>
      <c r="Q285" s="392" t="s">
        <v>1120</v>
      </c>
      <c r="R285" s="404" t="s">
        <v>1606</v>
      </c>
      <c r="S285" s="431" t="s">
        <v>1281</v>
      </c>
      <c r="T285" s="431" t="s">
        <v>1607</v>
      </c>
      <c r="U285" s="406">
        <v>0</v>
      </c>
      <c r="V285" s="407"/>
      <c r="W285" s="406">
        <v>14</v>
      </c>
      <c r="X285" s="406">
        <v>36</v>
      </c>
      <c r="Y285" s="406">
        <v>6</v>
      </c>
      <c r="Z285" s="406">
        <v>6</v>
      </c>
      <c r="AA285" s="406">
        <v>6</v>
      </c>
      <c r="AB285" s="406">
        <v>6</v>
      </c>
      <c r="AC285" s="406">
        <v>6</v>
      </c>
      <c r="AD285" s="406">
        <v>6</v>
      </c>
      <c r="AE285" s="406">
        <v>6</v>
      </c>
      <c r="AF285" s="406">
        <v>6</v>
      </c>
      <c r="AG285" s="406">
        <v>6</v>
      </c>
      <c r="AH285" s="406">
        <v>6</v>
      </c>
      <c r="AI285" s="406">
        <v>6</v>
      </c>
      <c r="AJ285" s="406">
        <v>6</v>
      </c>
      <c r="AK285" s="406">
        <v>216000</v>
      </c>
      <c r="AL285" s="406">
        <v>216000</v>
      </c>
      <c r="AM285" s="406">
        <v>216000</v>
      </c>
      <c r="AN285" s="406">
        <v>216000</v>
      </c>
      <c r="AO285" s="406">
        <v>216000</v>
      </c>
      <c r="AP285" s="406">
        <v>216000</v>
      </c>
      <c r="AQ285" s="406">
        <v>216000</v>
      </c>
      <c r="AR285" s="406">
        <v>216000</v>
      </c>
      <c r="AS285" s="406">
        <v>216000</v>
      </c>
      <c r="AT285" s="406">
        <v>216000</v>
      </c>
      <c r="AU285" s="406">
        <v>216000</v>
      </c>
      <c r="AV285" s="406">
        <v>216000</v>
      </c>
      <c r="AW285" s="406">
        <v>1</v>
      </c>
    </row>
    <row r="286" spans="2:49" ht="21.75" customHeight="1">
      <c r="B286" s="399">
        <v>37</v>
      </c>
      <c r="C286" s="432" t="s">
        <v>299</v>
      </c>
      <c r="D286" s="401">
        <v>440</v>
      </c>
      <c r="E286" s="389" t="s">
        <v>950</v>
      </c>
      <c r="F286" s="389">
        <f t="shared" si="21"/>
        <v>4210349</v>
      </c>
      <c r="G286" s="389" t="s">
        <v>951</v>
      </c>
      <c r="H286" s="389" t="s">
        <v>951</v>
      </c>
      <c r="I286" s="401" t="str">
        <f t="shared" si="22"/>
        <v>OK</v>
      </c>
      <c r="J286" s="401" t="str">
        <f t="shared" si="20"/>
        <v>OK</v>
      </c>
      <c r="K286" s="397"/>
      <c r="L286" s="415">
        <v>1066651</v>
      </c>
      <c r="M286" s="403" t="s">
        <v>1768</v>
      </c>
      <c r="N286" s="404" t="s">
        <v>1493</v>
      </c>
      <c r="O286" s="431" t="s">
        <v>1199</v>
      </c>
      <c r="P286" s="431" t="s">
        <v>2118</v>
      </c>
      <c r="Q286" s="392" t="s">
        <v>1120</v>
      </c>
      <c r="R286" s="404" t="s">
        <v>1493</v>
      </c>
      <c r="S286" s="431" t="s">
        <v>1199</v>
      </c>
      <c r="T286" s="431" t="s">
        <v>2118</v>
      </c>
      <c r="U286" s="406">
        <v>1760000</v>
      </c>
      <c r="V286" s="407">
        <v>45838</v>
      </c>
      <c r="W286" s="406">
        <v>14</v>
      </c>
      <c r="X286" s="406">
        <v>37</v>
      </c>
      <c r="Y286" s="406">
        <v>4</v>
      </c>
      <c r="Z286" s="406">
        <v>4</v>
      </c>
      <c r="AA286" s="406">
        <v>4</v>
      </c>
      <c r="AB286" s="406">
        <v>4</v>
      </c>
      <c r="AC286" s="406">
        <v>4</v>
      </c>
      <c r="AD286" s="406">
        <v>4</v>
      </c>
      <c r="AE286" s="406">
        <v>4</v>
      </c>
      <c r="AF286" s="406">
        <v>4</v>
      </c>
      <c r="AG286" s="406">
        <v>3</v>
      </c>
      <c r="AH286" s="406">
        <v>3</v>
      </c>
      <c r="AI286" s="406">
        <v>3</v>
      </c>
      <c r="AJ286" s="406">
        <v>3</v>
      </c>
      <c r="AK286" s="406">
        <v>136000</v>
      </c>
      <c r="AL286" s="406">
        <v>136000</v>
      </c>
      <c r="AM286" s="406">
        <v>136000</v>
      </c>
      <c r="AN286" s="406">
        <v>136000</v>
      </c>
      <c r="AO286" s="406">
        <v>136000</v>
      </c>
      <c r="AP286" s="406">
        <v>136000</v>
      </c>
      <c r="AQ286" s="406">
        <v>136000</v>
      </c>
      <c r="AR286" s="406">
        <v>136000</v>
      </c>
      <c r="AS286" s="406">
        <v>102000</v>
      </c>
      <c r="AT286" s="406">
        <v>102000</v>
      </c>
      <c r="AU286" s="406">
        <v>102000</v>
      </c>
      <c r="AV286" s="406">
        <v>102000</v>
      </c>
      <c r="AW286" s="406">
        <v>1</v>
      </c>
    </row>
    <row r="287" spans="2:49" ht="21.75" customHeight="1">
      <c r="B287" s="399">
        <v>38</v>
      </c>
      <c r="C287" s="432" t="s">
        <v>263</v>
      </c>
      <c r="D287" s="401">
        <v>441</v>
      </c>
      <c r="E287" s="389" t="s">
        <v>952</v>
      </c>
      <c r="F287" s="389">
        <f t="shared" si="21"/>
        <v>4210354</v>
      </c>
      <c r="G287" s="389" t="s">
        <v>953</v>
      </c>
      <c r="H287" s="389" t="s">
        <v>953</v>
      </c>
      <c r="I287" s="401" t="str">
        <f t="shared" si="22"/>
        <v>OK</v>
      </c>
      <c r="J287" s="401" t="str">
        <f t="shared" si="20"/>
        <v>OK</v>
      </c>
      <c r="K287" s="397"/>
      <c r="L287" s="415">
        <v>1066992</v>
      </c>
      <c r="M287" s="403" t="s">
        <v>1479</v>
      </c>
      <c r="N287" s="404" t="s">
        <v>1608</v>
      </c>
      <c r="O287" s="431" t="s">
        <v>1281</v>
      </c>
      <c r="P287" s="431" t="s">
        <v>1481</v>
      </c>
      <c r="Q287" s="392" t="s">
        <v>1120</v>
      </c>
      <c r="R287" s="404" t="s">
        <v>1608</v>
      </c>
      <c r="S287" s="431" t="s">
        <v>1281</v>
      </c>
      <c r="T287" s="431" t="s">
        <v>1481</v>
      </c>
      <c r="U287" s="406">
        <v>1600000</v>
      </c>
      <c r="V287" s="407">
        <v>45838</v>
      </c>
      <c r="W287" s="406">
        <v>14</v>
      </c>
      <c r="X287" s="406">
        <v>38</v>
      </c>
      <c r="Y287" s="406">
        <v>4</v>
      </c>
      <c r="Z287" s="406">
        <v>4</v>
      </c>
      <c r="AA287" s="406">
        <v>3</v>
      </c>
      <c r="AB287" s="406">
        <v>3</v>
      </c>
      <c r="AC287" s="406">
        <v>3</v>
      </c>
      <c r="AD287" s="406">
        <v>3</v>
      </c>
      <c r="AE287" s="406">
        <v>3</v>
      </c>
      <c r="AF287" s="406">
        <v>3</v>
      </c>
      <c r="AG287" s="406">
        <v>3</v>
      </c>
      <c r="AH287" s="406">
        <v>3</v>
      </c>
      <c r="AI287" s="406">
        <v>3</v>
      </c>
      <c r="AJ287" s="406">
        <v>3</v>
      </c>
      <c r="AK287" s="406">
        <v>140000</v>
      </c>
      <c r="AL287" s="406">
        <v>140000</v>
      </c>
      <c r="AM287" s="406">
        <v>105000</v>
      </c>
      <c r="AN287" s="406">
        <v>105000</v>
      </c>
      <c r="AO287" s="406">
        <v>105000</v>
      </c>
      <c r="AP287" s="406">
        <v>105000</v>
      </c>
      <c r="AQ287" s="406">
        <v>105000</v>
      </c>
      <c r="AR287" s="406">
        <v>105000</v>
      </c>
      <c r="AS287" s="406">
        <v>105000</v>
      </c>
      <c r="AT287" s="406">
        <v>105000</v>
      </c>
      <c r="AU287" s="406">
        <v>105000</v>
      </c>
      <c r="AV287" s="406">
        <v>105000</v>
      </c>
      <c r="AW287" s="406">
        <v>1</v>
      </c>
    </row>
    <row r="288" spans="2:49" ht="24" customHeight="1">
      <c r="B288" s="399">
        <v>39</v>
      </c>
      <c r="C288" s="432" t="s">
        <v>384</v>
      </c>
      <c r="D288" s="401">
        <v>442</v>
      </c>
      <c r="E288" s="389" t="s">
        <v>954</v>
      </c>
      <c r="F288" s="389">
        <f t="shared" si="21"/>
        <v>4210393</v>
      </c>
      <c r="G288" s="389" t="s">
        <v>955</v>
      </c>
      <c r="H288" s="389" t="s">
        <v>955</v>
      </c>
      <c r="I288" s="401" t="str">
        <f t="shared" si="22"/>
        <v>OK</v>
      </c>
      <c r="J288" s="401" t="str">
        <f t="shared" si="20"/>
        <v>OK</v>
      </c>
      <c r="K288" s="397"/>
      <c r="L288" s="415">
        <v>1061839</v>
      </c>
      <c r="M288" s="403" t="s">
        <v>1368</v>
      </c>
      <c r="N288" s="404" t="s">
        <v>1609</v>
      </c>
      <c r="O288" s="431" t="s">
        <v>1281</v>
      </c>
      <c r="P288" s="431" t="s">
        <v>1370</v>
      </c>
      <c r="Q288" s="392" t="s">
        <v>1120</v>
      </c>
      <c r="R288" s="404" t="s">
        <v>1609</v>
      </c>
      <c r="S288" s="431" t="s">
        <v>1281</v>
      </c>
      <c r="T288" s="431" t="s">
        <v>1370</v>
      </c>
      <c r="U288" s="406">
        <v>2880000</v>
      </c>
      <c r="V288" s="407">
        <v>45838</v>
      </c>
      <c r="W288" s="406">
        <v>14</v>
      </c>
      <c r="X288" s="406">
        <v>39</v>
      </c>
      <c r="Y288" s="406">
        <v>9</v>
      </c>
      <c r="Z288" s="406">
        <v>8</v>
      </c>
      <c r="AA288" s="406">
        <v>7</v>
      </c>
      <c r="AB288" s="406">
        <v>8</v>
      </c>
      <c r="AC288" s="406">
        <v>8</v>
      </c>
      <c r="AD288" s="406">
        <v>7</v>
      </c>
      <c r="AE288" s="406">
        <v>8</v>
      </c>
      <c r="AF288" s="406">
        <v>8</v>
      </c>
      <c r="AG288" s="406">
        <v>8</v>
      </c>
      <c r="AH288" s="406">
        <v>8</v>
      </c>
      <c r="AI288" s="406">
        <v>8</v>
      </c>
      <c r="AJ288" s="406">
        <v>8</v>
      </c>
      <c r="AK288" s="406">
        <v>306000</v>
      </c>
      <c r="AL288" s="406">
        <v>272000</v>
      </c>
      <c r="AM288" s="406">
        <v>238000</v>
      </c>
      <c r="AN288" s="406">
        <v>272000</v>
      </c>
      <c r="AO288" s="406">
        <v>272000</v>
      </c>
      <c r="AP288" s="406">
        <v>238000</v>
      </c>
      <c r="AQ288" s="406">
        <v>272000</v>
      </c>
      <c r="AR288" s="406">
        <v>272000</v>
      </c>
      <c r="AS288" s="406">
        <v>272000</v>
      </c>
      <c r="AT288" s="406">
        <v>272000</v>
      </c>
      <c r="AU288" s="406">
        <v>272000</v>
      </c>
      <c r="AV288" s="406">
        <v>272000</v>
      </c>
      <c r="AW288" s="406">
        <v>1</v>
      </c>
    </row>
    <row r="289" spans="2:49" ht="21.75" customHeight="1">
      <c r="B289" s="399">
        <v>40</v>
      </c>
      <c r="C289" s="432" t="s">
        <v>339</v>
      </c>
      <c r="D289" s="401">
        <v>443</v>
      </c>
      <c r="E289" s="389" t="s">
        <v>956</v>
      </c>
      <c r="F289" s="389">
        <f t="shared" si="21"/>
        <v>4210394</v>
      </c>
      <c r="G289" s="389" t="s">
        <v>957</v>
      </c>
      <c r="H289" s="389" t="s">
        <v>957</v>
      </c>
      <c r="I289" s="401" t="str">
        <f t="shared" si="22"/>
        <v>OK</v>
      </c>
      <c r="J289" s="401" t="str">
        <f t="shared" si="20"/>
        <v>OK</v>
      </c>
      <c r="K289" s="397"/>
      <c r="L289" s="415">
        <v>1061371</v>
      </c>
      <c r="M289" s="403" t="s">
        <v>1580</v>
      </c>
      <c r="N289" s="404" t="s">
        <v>1581</v>
      </c>
      <c r="O289" s="431" t="s">
        <v>1281</v>
      </c>
      <c r="P289" s="431" t="s">
        <v>1582</v>
      </c>
      <c r="Q289" s="392" t="s">
        <v>1120</v>
      </c>
      <c r="R289" s="404" t="s">
        <v>1581</v>
      </c>
      <c r="S289" s="431" t="s">
        <v>1281</v>
      </c>
      <c r="T289" s="431" t="s">
        <v>1582</v>
      </c>
      <c r="U289" s="406">
        <v>0</v>
      </c>
      <c r="V289" s="407"/>
      <c r="W289" s="406">
        <v>14</v>
      </c>
      <c r="X289" s="406">
        <v>40</v>
      </c>
      <c r="Y289" s="406">
        <v>4</v>
      </c>
      <c r="Z289" s="406">
        <v>4</v>
      </c>
      <c r="AA289" s="406">
        <v>4</v>
      </c>
      <c r="AB289" s="406">
        <v>4</v>
      </c>
      <c r="AC289" s="406">
        <v>4</v>
      </c>
      <c r="AD289" s="406">
        <v>4</v>
      </c>
      <c r="AE289" s="406">
        <v>4</v>
      </c>
      <c r="AF289" s="406">
        <v>4</v>
      </c>
      <c r="AG289" s="406">
        <v>4</v>
      </c>
      <c r="AH289" s="406">
        <v>4</v>
      </c>
      <c r="AI289" s="406">
        <v>4</v>
      </c>
      <c r="AJ289" s="406">
        <v>4</v>
      </c>
      <c r="AK289" s="406">
        <v>137932</v>
      </c>
      <c r="AL289" s="406">
        <v>137932</v>
      </c>
      <c r="AM289" s="406">
        <v>137932</v>
      </c>
      <c r="AN289" s="406">
        <v>137932</v>
      </c>
      <c r="AO289" s="406">
        <v>137932</v>
      </c>
      <c r="AP289" s="406">
        <v>137932</v>
      </c>
      <c r="AQ289" s="406">
        <v>137932</v>
      </c>
      <c r="AR289" s="406">
        <v>137932</v>
      </c>
      <c r="AS289" s="406">
        <v>137932</v>
      </c>
      <c r="AT289" s="406">
        <v>137932</v>
      </c>
      <c r="AU289" s="406">
        <v>137932</v>
      </c>
      <c r="AV289" s="406">
        <v>137932</v>
      </c>
      <c r="AW289" s="406">
        <v>2</v>
      </c>
    </row>
    <row r="290" spans="2:49" ht="21.75" customHeight="1">
      <c r="B290" s="399">
        <v>41</v>
      </c>
      <c r="C290" s="432" t="s">
        <v>344</v>
      </c>
      <c r="D290" s="401">
        <v>444</v>
      </c>
      <c r="E290" s="389" t="s">
        <v>958</v>
      </c>
      <c r="F290" s="389">
        <f t="shared" si="21"/>
        <v>4210395</v>
      </c>
      <c r="G290" s="389" t="s">
        <v>959</v>
      </c>
      <c r="H290" s="389" t="s">
        <v>959</v>
      </c>
      <c r="I290" s="401" t="str">
        <f t="shared" si="22"/>
        <v>OK</v>
      </c>
      <c r="J290" s="401" t="str">
        <f t="shared" si="20"/>
        <v>OK</v>
      </c>
      <c r="K290" s="397"/>
      <c r="L290" s="415">
        <v>1059151</v>
      </c>
      <c r="M290" s="403" t="s">
        <v>1350</v>
      </c>
      <c r="N290" s="404" t="s">
        <v>1351</v>
      </c>
      <c r="O290" s="431" t="s">
        <v>1199</v>
      </c>
      <c r="P290" s="431" t="s">
        <v>1352</v>
      </c>
      <c r="Q290" s="392" t="s">
        <v>1120</v>
      </c>
      <c r="R290" s="404" t="s">
        <v>1351</v>
      </c>
      <c r="S290" s="431" t="s">
        <v>1199</v>
      </c>
      <c r="T290" s="431" t="s">
        <v>1352</v>
      </c>
      <c r="U290" s="406">
        <v>0</v>
      </c>
      <c r="V290" s="407"/>
      <c r="W290" s="406">
        <v>14</v>
      </c>
      <c r="X290" s="406">
        <v>41</v>
      </c>
      <c r="Y290" s="406">
        <v>3</v>
      </c>
      <c r="Z290" s="406">
        <v>5</v>
      </c>
      <c r="AA290" s="406">
        <v>5</v>
      </c>
      <c r="AB290" s="406">
        <v>5</v>
      </c>
      <c r="AC290" s="406">
        <v>5</v>
      </c>
      <c r="AD290" s="406">
        <v>5</v>
      </c>
      <c r="AE290" s="406">
        <v>5</v>
      </c>
      <c r="AF290" s="406">
        <v>5</v>
      </c>
      <c r="AG290" s="406">
        <v>5</v>
      </c>
      <c r="AH290" s="406">
        <v>5</v>
      </c>
      <c r="AI290" s="406">
        <v>5</v>
      </c>
      <c r="AJ290" s="406">
        <v>5</v>
      </c>
      <c r="AK290" s="406">
        <v>108000</v>
      </c>
      <c r="AL290" s="406">
        <v>182000</v>
      </c>
      <c r="AM290" s="406">
        <v>182000</v>
      </c>
      <c r="AN290" s="406">
        <v>182000</v>
      </c>
      <c r="AO290" s="406">
        <v>182000</v>
      </c>
      <c r="AP290" s="406">
        <v>182000</v>
      </c>
      <c r="AQ290" s="406">
        <v>182000</v>
      </c>
      <c r="AR290" s="406">
        <v>182000</v>
      </c>
      <c r="AS290" s="406">
        <v>182000</v>
      </c>
      <c r="AT290" s="406">
        <v>182000</v>
      </c>
      <c r="AU290" s="406">
        <v>182000</v>
      </c>
      <c r="AV290" s="406">
        <v>182000</v>
      </c>
      <c r="AW290" s="406">
        <v>1</v>
      </c>
    </row>
    <row r="291" spans="2:49" ht="21.75" customHeight="1">
      <c r="B291" s="399">
        <v>42</v>
      </c>
      <c r="C291" s="432" t="s">
        <v>352</v>
      </c>
      <c r="D291" s="401">
        <v>445</v>
      </c>
      <c r="E291" s="389" t="s">
        <v>960</v>
      </c>
      <c r="F291" s="389">
        <f t="shared" si="21"/>
        <v>4210396</v>
      </c>
      <c r="G291" s="389" t="s">
        <v>961</v>
      </c>
      <c r="H291" s="389" t="s">
        <v>961</v>
      </c>
      <c r="I291" s="401" t="str">
        <f t="shared" si="22"/>
        <v>OK</v>
      </c>
      <c r="J291" s="401" t="str">
        <f t="shared" si="20"/>
        <v>OK</v>
      </c>
      <c r="K291" s="397"/>
      <c r="L291" s="415">
        <v>1066679</v>
      </c>
      <c r="M291" s="403" t="s">
        <v>1610</v>
      </c>
      <c r="N291" s="404" t="s">
        <v>1611</v>
      </c>
      <c r="O291" s="431" t="s">
        <v>1281</v>
      </c>
      <c r="P291" s="431" t="s">
        <v>1612</v>
      </c>
      <c r="Q291" s="392" t="s">
        <v>1120</v>
      </c>
      <c r="R291" s="404" t="s">
        <v>1611</v>
      </c>
      <c r="S291" s="431" t="s">
        <v>1281</v>
      </c>
      <c r="T291" s="431" t="s">
        <v>1612</v>
      </c>
      <c r="U291" s="406">
        <v>960000</v>
      </c>
      <c r="V291" s="407">
        <v>45838</v>
      </c>
      <c r="W291" s="406">
        <v>14</v>
      </c>
      <c r="X291" s="406">
        <v>42</v>
      </c>
      <c r="Y291" s="406">
        <v>4</v>
      </c>
      <c r="Z291" s="406">
        <v>4</v>
      </c>
      <c r="AA291" s="406">
        <v>4</v>
      </c>
      <c r="AB291" s="406">
        <v>4</v>
      </c>
      <c r="AC291" s="406">
        <v>4</v>
      </c>
      <c r="AD291" s="406">
        <v>4</v>
      </c>
      <c r="AE291" s="406">
        <v>4</v>
      </c>
      <c r="AF291" s="406">
        <v>4</v>
      </c>
      <c r="AG291" s="406">
        <v>4</v>
      </c>
      <c r="AH291" s="406">
        <v>4</v>
      </c>
      <c r="AI291" s="406">
        <v>4</v>
      </c>
      <c r="AJ291" s="406">
        <v>4</v>
      </c>
      <c r="AK291" s="406">
        <v>144000</v>
      </c>
      <c r="AL291" s="406">
        <v>144000</v>
      </c>
      <c r="AM291" s="406">
        <v>144000</v>
      </c>
      <c r="AN291" s="406">
        <v>144000</v>
      </c>
      <c r="AO291" s="406">
        <v>144000</v>
      </c>
      <c r="AP291" s="406">
        <v>144000</v>
      </c>
      <c r="AQ291" s="406">
        <v>144000</v>
      </c>
      <c r="AR291" s="406">
        <v>144000</v>
      </c>
      <c r="AS291" s="406">
        <v>144000</v>
      </c>
      <c r="AT291" s="406">
        <v>144000</v>
      </c>
      <c r="AU291" s="406">
        <v>144000</v>
      </c>
      <c r="AV291" s="406">
        <v>144000</v>
      </c>
      <c r="AW291" s="406">
        <v>1</v>
      </c>
    </row>
    <row r="292" spans="2:49" ht="21.75" customHeight="1">
      <c r="B292" s="399">
        <v>43</v>
      </c>
      <c r="C292" s="432" t="s">
        <v>291</v>
      </c>
      <c r="D292" s="401">
        <v>446</v>
      </c>
      <c r="E292" s="389" t="s">
        <v>962</v>
      </c>
      <c r="F292" s="389">
        <f t="shared" si="21"/>
        <v>4210398</v>
      </c>
      <c r="G292" s="389" t="s">
        <v>963</v>
      </c>
      <c r="H292" s="389" t="s">
        <v>963</v>
      </c>
      <c r="I292" s="401" t="str">
        <f t="shared" si="22"/>
        <v>OK</v>
      </c>
      <c r="J292" s="401" t="str">
        <f t="shared" si="20"/>
        <v>OK</v>
      </c>
      <c r="K292" s="397"/>
      <c r="L292" s="408">
        <v>1075222</v>
      </c>
      <c r="M292" s="403" t="s">
        <v>2069</v>
      </c>
      <c r="N292" s="404" t="s">
        <v>1838</v>
      </c>
      <c r="O292" s="431" t="s">
        <v>1281</v>
      </c>
      <c r="P292" s="431" t="s">
        <v>2070</v>
      </c>
      <c r="Q292" s="392" t="s">
        <v>1120</v>
      </c>
      <c r="R292" s="404" t="s">
        <v>1838</v>
      </c>
      <c r="S292" s="431" t="s">
        <v>1281</v>
      </c>
      <c r="T292" s="431" t="s">
        <v>2070</v>
      </c>
      <c r="U292" s="406">
        <v>1600000</v>
      </c>
      <c r="V292" s="407">
        <v>45838</v>
      </c>
      <c r="W292" s="406">
        <v>14</v>
      </c>
      <c r="X292" s="406">
        <v>43</v>
      </c>
      <c r="Y292" s="406">
        <v>5</v>
      </c>
      <c r="Z292" s="406">
        <v>4</v>
      </c>
      <c r="AA292" s="406">
        <v>4</v>
      </c>
      <c r="AB292" s="406">
        <v>4</v>
      </c>
      <c r="AC292" s="406">
        <v>4</v>
      </c>
      <c r="AD292" s="406">
        <v>4</v>
      </c>
      <c r="AE292" s="406">
        <v>3</v>
      </c>
      <c r="AF292" s="406">
        <v>3</v>
      </c>
      <c r="AG292" s="406">
        <v>3</v>
      </c>
      <c r="AH292" s="406">
        <v>3</v>
      </c>
      <c r="AI292" s="406">
        <v>3</v>
      </c>
      <c r="AJ292" s="406">
        <v>3</v>
      </c>
      <c r="AK292" s="406">
        <v>175000</v>
      </c>
      <c r="AL292" s="406">
        <v>140000</v>
      </c>
      <c r="AM292" s="406">
        <v>140000</v>
      </c>
      <c r="AN292" s="406">
        <v>140000</v>
      </c>
      <c r="AO292" s="406">
        <v>140000</v>
      </c>
      <c r="AP292" s="406">
        <v>140000</v>
      </c>
      <c r="AQ292" s="406">
        <v>105000</v>
      </c>
      <c r="AR292" s="406">
        <v>105000</v>
      </c>
      <c r="AS292" s="406">
        <v>105000</v>
      </c>
      <c r="AT292" s="406">
        <v>105000</v>
      </c>
      <c r="AU292" s="406">
        <v>105000</v>
      </c>
      <c r="AV292" s="406">
        <v>105000</v>
      </c>
      <c r="AW292" s="406">
        <v>1</v>
      </c>
    </row>
    <row r="293" spans="2:49" ht="21.75" customHeight="1">
      <c r="B293" s="399">
        <v>44</v>
      </c>
      <c r="C293" s="432" t="s">
        <v>2277</v>
      </c>
      <c r="D293" s="401">
        <v>447</v>
      </c>
      <c r="E293" s="389" t="s">
        <v>964</v>
      </c>
      <c r="F293" s="389">
        <f t="shared" si="21"/>
        <v>4210481</v>
      </c>
      <c r="G293" s="389" t="s">
        <v>965</v>
      </c>
      <c r="H293" s="389" t="s">
        <v>965</v>
      </c>
      <c r="I293" s="401" t="str">
        <f t="shared" si="22"/>
        <v>OK</v>
      </c>
      <c r="J293" s="401" t="str">
        <f t="shared" si="20"/>
        <v>OK</v>
      </c>
      <c r="K293" s="397"/>
      <c r="L293" s="415">
        <v>1069003</v>
      </c>
      <c r="M293" s="403" t="s">
        <v>1417</v>
      </c>
      <c r="N293" s="404" t="s">
        <v>1534</v>
      </c>
      <c r="O293" s="431" t="s">
        <v>1199</v>
      </c>
      <c r="P293" s="431" t="s">
        <v>1419</v>
      </c>
      <c r="Q293" s="392" t="s">
        <v>1120</v>
      </c>
      <c r="R293" s="404" t="s">
        <v>1534</v>
      </c>
      <c r="S293" s="431" t="s">
        <v>1199</v>
      </c>
      <c r="T293" s="431" t="s">
        <v>1419</v>
      </c>
      <c r="U293" s="406">
        <v>0</v>
      </c>
      <c r="V293" s="407"/>
      <c r="W293" s="406">
        <v>14</v>
      </c>
      <c r="X293" s="406">
        <v>44</v>
      </c>
      <c r="Y293" s="406">
        <v>6</v>
      </c>
      <c r="Z293" s="406">
        <v>6</v>
      </c>
      <c r="AA293" s="406">
        <v>6</v>
      </c>
      <c r="AB293" s="406">
        <v>6</v>
      </c>
      <c r="AC293" s="406">
        <v>6</v>
      </c>
      <c r="AD293" s="406">
        <v>6</v>
      </c>
      <c r="AE293" s="406">
        <v>6</v>
      </c>
      <c r="AF293" s="406">
        <v>6</v>
      </c>
      <c r="AG293" s="406">
        <v>6</v>
      </c>
      <c r="AH293" s="406">
        <v>6</v>
      </c>
      <c r="AI293" s="406">
        <v>6</v>
      </c>
      <c r="AJ293" s="406">
        <v>6</v>
      </c>
      <c r="AK293" s="406">
        <v>213000</v>
      </c>
      <c r="AL293" s="406">
        <v>213000</v>
      </c>
      <c r="AM293" s="406">
        <v>213000</v>
      </c>
      <c r="AN293" s="406">
        <v>213000</v>
      </c>
      <c r="AO293" s="406">
        <v>213000</v>
      </c>
      <c r="AP293" s="406">
        <v>213000</v>
      </c>
      <c r="AQ293" s="406">
        <v>213000</v>
      </c>
      <c r="AR293" s="406">
        <v>213000</v>
      </c>
      <c r="AS293" s="406">
        <v>213000</v>
      </c>
      <c r="AT293" s="406">
        <v>213000</v>
      </c>
      <c r="AU293" s="406">
        <v>213000</v>
      </c>
      <c r="AV293" s="406">
        <v>213000</v>
      </c>
      <c r="AW293" s="406">
        <v>1</v>
      </c>
    </row>
    <row r="294" spans="2:49" ht="21.75" customHeight="1">
      <c r="B294" s="399">
        <v>45</v>
      </c>
      <c r="C294" s="432" t="s">
        <v>2278</v>
      </c>
      <c r="D294" s="401">
        <v>448</v>
      </c>
      <c r="E294" s="389" t="s">
        <v>966</v>
      </c>
      <c r="F294" s="389">
        <f t="shared" si="21"/>
        <v>4210483</v>
      </c>
      <c r="G294" s="389" t="s">
        <v>967</v>
      </c>
      <c r="H294" s="389" t="s">
        <v>967</v>
      </c>
      <c r="I294" s="401" t="str">
        <f t="shared" si="22"/>
        <v>OK</v>
      </c>
      <c r="J294" s="401" t="str">
        <f t="shared" si="20"/>
        <v>OK</v>
      </c>
      <c r="K294" s="397"/>
      <c r="L294" s="415">
        <v>1068718</v>
      </c>
      <c r="M294" s="403" t="s">
        <v>1769</v>
      </c>
      <c r="N294" s="404" t="s">
        <v>1613</v>
      </c>
      <c r="O294" s="431" t="s">
        <v>1281</v>
      </c>
      <c r="P294" s="431" t="s">
        <v>1614</v>
      </c>
      <c r="Q294" s="392" t="s">
        <v>1120</v>
      </c>
      <c r="R294" s="404" t="s">
        <v>1613</v>
      </c>
      <c r="S294" s="431" t="s">
        <v>1281</v>
      </c>
      <c r="T294" s="431" t="s">
        <v>1614</v>
      </c>
      <c r="U294" s="406">
        <v>1680000</v>
      </c>
      <c r="V294" s="407">
        <v>45838</v>
      </c>
      <c r="W294" s="406">
        <v>14</v>
      </c>
      <c r="X294" s="406">
        <v>45</v>
      </c>
      <c r="Y294" s="406">
        <v>7</v>
      </c>
      <c r="Z294" s="406">
        <v>7</v>
      </c>
      <c r="AA294" s="406">
        <v>8</v>
      </c>
      <c r="AB294" s="406">
        <v>8</v>
      </c>
      <c r="AC294" s="406">
        <v>8</v>
      </c>
      <c r="AD294" s="406">
        <v>8</v>
      </c>
      <c r="AE294" s="406">
        <v>8</v>
      </c>
      <c r="AF294" s="406">
        <v>8</v>
      </c>
      <c r="AG294" s="406">
        <v>8</v>
      </c>
      <c r="AH294" s="406">
        <v>8</v>
      </c>
      <c r="AI294" s="406">
        <v>8</v>
      </c>
      <c r="AJ294" s="406">
        <v>8</v>
      </c>
      <c r="AK294" s="406">
        <v>252000</v>
      </c>
      <c r="AL294" s="406">
        <v>252000</v>
      </c>
      <c r="AM294" s="406">
        <v>288000</v>
      </c>
      <c r="AN294" s="406">
        <v>288000</v>
      </c>
      <c r="AO294" s="406">
        <v>288000</v>
      </c>
      <c r="AP294" s="406">
        <v>288000</v>
      </c>
      <c r="AQ294" s="406">
        <v>288000</v>
      </c>
      <c r="AR294" s="406">
        <v>288000</v>
      </c>
      <c r="AS294" s="406">
        <v>288000</v>
      </c>
      <c r="AT294" s="406">
        <v>288000</v>
      </c>
      <c r="AU294" s="406">
        <v>288000</v>
      </c>
      <c r="AV294" s="406">
        <v>288000</v>
      </c>
      <c r="AW294" s="406">
        <v>1</v>
      </c>
    </row>
    <row r="295" spans="2:49" ht="21.75" customHeight="1">
      <c r="B295" s="399">
        <v>46</v>
      </c>
      <c r="C295" s="432" t="s">
        <v>359</v>
      </c>
      <c r="D295" s="401">
        <v>449</v>
      </c>
      <c r="E295" s="389" t="s">
        <v>968</v>
      </c>
      <c r="F295" s="389">
        <f t="shared" si="21"/>
        <v>4210487</v>
      </c>
      <c r="G295" s="389" t="s">
        <v>969</v>
      </c>
      <c r="H295" s="389" t="s">
        <v>969</v>
      </c>
      <c r="I295" s="401" t="str">
        <f t="shared" si="22"/>
        <v>OK</v>
      </c>
      <c r="J295" s="401" t="str">
        <f t="shared" si="20"/>
        <v>OK</v>
      </c>
      <c r="K295" s="397"/>
      <c r="L295" s="410">
        <v>1051446</v>
      </c>
      <c r="M295" s="403" t="s">
        <v>1615</v>
      </c>
      <c r="N295" s="404" t="s">
        <v>1616</v>
      </c>
      <c r="O295" s="431" t="s">
        <v>1199</v>
      </c>
      <c r="P295" s="431" t="s">
        <v>1617</v>
      </c>
      <c r="Q295" s="392" t="s">
        <v>1120</v>
      </c>
      <c r="R295" s="404" t="s">
        <v>1616</v>
      </c>
      <c r="S295" s="431" t="s">
        <v>1199</v>
      </c>
      <c r="T295" s="431" t="s">
        <v>1617</v>
      </c>
      <c r="U295" s="406">
        <v>1680000</v>
      </c>
      <c r="V295" s="407">
        <v>45838</v>
      </c>
      <c r="W295" s="406">
        <v>14</v>
      </c>
      <c r="X295" s="406">
        <v>46</v>
      </c>
      <c r="Y295" s="406">
        <v>5</v>
      </c>
      <c r="Z295" s="406">
        <v>6</v>
      </c>
      <c r="AA295" s="406">
        <v>7</v>
      </c>
      <c r="AB295" s="406">
        <v>6</v>
      </c>
      <c r="AC295" s="406">
        <v>6</v>
      </c>
      <c r="AD295" s="406">
        <v>5</v>
      </c>
      <c r="AE295" s="406">
        <v>5</v>
      </c>
      <c r="AF295" s="406">
        <v>5</v>
      </c>
      <c r="AG295" s="406">
        <v>5</v>
      </c>
      <c r="AH295" s="406">
        <v>5</v>
      </c>
      <c r="AI295" s="406">
        <v>5</v>
      </c>
      <c r="AJ295" s="406">
        <v>5</v>
      </c>
      <c r="AK295" s="406">
        <v>200000</v>
      </c>
      <c r="AL295" s="406">
        <v>240000</v>
      </c>
      <c r="AM295" s="406">
        <v>280000</v>
      </c>
      <c r="AN295" s="406">
        <v>240000</v>
      </c>
      <c r="AO295" s="406">
        <v>240000</v>
      </c>
      <c r="AP295" s="406">
        <v>200000</v>
      </c>
      <c r="AQ295" s="406">
        <v>200000</v>
      </c>
      <c r="AR295" s="406">
        <v>200000</v>
      </c>
      <c r="AS295" s="406">
        <v>200000</v>
      </c>
      <c r="AT295" s="406">
        <v>200000</v>
      </c>
      <c r="AU295" s="406">
        <v>200000</v>
      </c>
      <c r="AV295" s="406">
        <v>200000</v>
      </c>
      <c r="AW295" s="406">
        <v>1</v>
      </c>
    </row>
    <row r="296" spans="2:49" ht="21.75" customHeight="1">
      <c r="B296" s="399">
        <v>47</v>
      </c>
      <c r="C296" s="432" t="s">
        <v>2279</v>
      </c>
      <c r="D296" s="401">
        <v>450</v>
      </c>
      <c r="E296" s="389" t="s">
        <v>970</v>
      </c>
      <c r="F296" s="389">
        <f t="shared" si="21"/>
        <v>4210488</v>
      </c>
      <c r="G296" s="389" t="s">
        <v>971</v>
      </c>
      <c r="H296" s="389" t="s">
        <v>971</v>
      </c>
      <c r="I296" s="401" t="str">
        <f t="shared" si="22"/>
        <v>OK</v>
      </c>
      <c r="J296" s="401" t="str">
        <f t="shared" si="20"/>
        <v>OK</v>
      </c>
      <c r="K296" s="397"/>
      <c r="L296" s="415">
        <v>1069202</v>
      </c>
      <c r="M296" s="403" t="s">
        <v>1618</v>
      </c>
      <c r="N296" s="404" t="s">
        <v>1691</v>
      </c>
      <c r="O296" s="431" t="s">
        <v>1281</v>
      </c>
      <c r="P296" s="431" t="s">
        <v>1619</v>
      </c>
      <c r="Q296" s="392" t="s">
        <v>1120</v>
      </c>
      <c r="R296" s="404" t="s">
        <v>1691</v>
      </c>
      <c r="S296" s="431" t="s">
        <v>1281</v>
      </c>
      <c r="T296" s="431" t="s">
        <v>1619</v>
      </c>
      <c r="U296" s="406">
        <v>2400000</v>
      </c>
      <c r="V296" s="407">
        <v>45838</v>
      </c>
      <c r="W296" s="406">
        <v>14</v>
      </c>
      <c r="X296" s="406">
        <v>47</v>
      </c>
      <c r="Y296" s="406">
        <v>5</v>
      </c>
      <c r="Z296" s="406">
        <v>5</v>
      </c>
      <c r="AA296" s="406">
        <v>6</v>
      </c>
      <c r="AB296" s="406">
        <v>6</v>
      </c>
      <c r="AC296" s="406">
        <v>6</v>
      </c>
      <c r="AD296" s="406">
        <v>6</v>
      </c>
      <c r="AE296" s="406">
        <v>6</v>
      </c>
      <c r="AF296" s="406">
        <v>6</v>
      </c>
      <c r="AG296" s="406">
        <v>6</v>
      </c>
      <c r="AH296" s="406">
        <v>6</v>
      </c>
      <c r="AI296" s="406">
        <v>6</v>
      </c>
      <c r="AJ296" s="406">
        <v>6</v>
      </c>
      <c r="AK296" s="406">
        <v>150681</v>
      </c>
      <c r="AL296" s="406">
        <v>176000</v>
      </c>
      <c r="AM296" s="406">
        <v>211200</v>
      </c>
      <c r="AN296" s="406">
        <v>211200</v>
      </c>
      <c r="AO296" s="406">
        <v>211200</v>
      </c>
      <c r="AP296" s="406">
        <v>211200</v>
      </c>
      <c r="AQ296" s="406">
        <v>211200</v>
      </c>
      <c r="AR296" s="406">
        <v>211200</v>
      </c>
      <c r="AS296" s="406">
        <v>211200</v>
      </c>
      <c r="AT296" s="406">
        <v>211200</v>
      </c>
      <c r="AU296" s="406">
        <v>211200</v>
      </c>
      <c r="AV296" s="406">
        <v>211200</v>
      </c>
      <c r="AW296" s="406">
        <v>1</v>
      </c>
    </row>
    <row r="297" spans="2:49" ht="21.75" customHeight="1">
      <c r="B297" s="399">
        <v>48</v>
      </c>
      <c r="C297" s="432" t="s">
        <v>2280</v>
      </c>
      <c r="D297" s="401">
        <v>451</v>
      </c>
      <c r="E297" s="389" t="s">
        <v>972</v>
      </c>
      <c r="F297" s="389">
        <f t="shared" si="21"/>
        <v>4210489</v>
      </c>
      <c r="G297" s="389" t="s">
        <v>973</v>
      </c>
      <c r="H297" s="389" t="s">
        <v>973</v>
      </c>
      <c r="I297" s="401" t="str">
        <f t="shared" si="22"/>
        <v>OK</v>
      </c>
      <c r="J297" s="401" t="str">
        <f t="shared" si="20"/>
        <v>OK</v>
      </c>
      <c r="K297" s="397"/>
      <c r="L297" s="415">
        <v>1068987</v>
      </c>
      <c r="M297" s="403" t="s">
        <v>1620</v>
      </c>
      <c r="N297" s="404" t="s">
        <v>1770</v>
      </c>
      <c r="O297" s="431" t="s">
        <v>1281</v>
      </c>
      <c r="P297" s="431" t="s">
        <v>1621</v>
      </c>
      <c r="Q297" s="392" t="s">
        <v>1120</v>
      </c>
      <c r="R297" s="404" t="s">
        <v>1770</v>
      </c>
      <c r="S297" s="431" t="s">
        <v>1281</v>
      </c>
      <c r="T297" s="431" t="s">
        <v>1621</v>
      </c>
      <c r="U297" s="406">
        <v>0</v>
      </c>
      <c r="V297" s="407"/>
      <c r="W297" s="406">
        <v>14</v>
      </c>
      <c r="X297" s="406">
        <v>48</v>
      </c>
      <c r="Y297" s="406">
        <v>6</v>
      </c>
      <c r="Z297" s="406">
        <v>6</v>
      </c>
      <c r="AA297" s="406">
        <v>6</v>
      </c>
      <c r="AB297" s="406">
        <v>6</v>
      </c>
      <c r="AC297" s="406">
        <v>6</v>
      </c>
      <c r="AD297" s="406">
        <v>5</v>
      </c>
      <c r="AE297" s="406">
        <v>6</v>
      </c>
      <c r="AF297" s="406">
        <v>6</v>
      </c>
      <c r="AG297" s="406">
        <v>6</v>
      </c>
      <c r="AH297" s="406">
        <v>6</v>
      </c>
      <c r="AI297" s="406">
        <v>6</v>
      </c>
      <c r="AJ297" s="406">
        <v>6</v>
      </c>
      <c r="AK297" s="406">
        <v>210000</v>
      </c>
      <c r="AL297" s="406">
        <v>210000</v>
      </c>
      <c r="AM297" s="406">
        <v>210000</v>
      </c>
      <c r="AN297" s="406">
        <v>210000</v>
      </c>
      <c r="AO297" s="406">
        <v>210000</v>
      </c>
      <c r="AP297" s="406">
        <v>175000</v>
      </c>
      <c r="AQ297" s="406">
        <v>210000</v>
      </c>
      <c r="AR297" s="406">
        <v>0</v>
      </c>
      <c r="AS297" s="406">
        <v>0</v>
      </c>
      <c r="AT297" s="406">
        <v>0</v>
      </c>
      <c r="AU297" s="406">
        <v>0</v>
      </c>
      <c r="AV297" s="406">
        <v>0</v>
      </c>
      <c r="AW297" s="406">
        <v>1</v>
      </c>
    </row>
    <row r="298" spans="2:49" ht="21.75" customHeight="1">
      <c r="B298" s="399">
        <v>49</v>
      </c>
      <c r="C298" s="432" t="s">
        <v>2281</v>
      </c>
      <c r="D298" s="401">
        <v>452</v>
      </c>
      <c r="E298" s="389" t="s">
        <v>976</v>
      </c>
      <c r="F298" s="389">
        <f t="shared" si="21"/>
        <v>4210536</v>
      </c>
      <c r="G298" s="389" t="s">
        <v>977</v>
      </c>
      <c r="H298" s="389" t="s">
        <v>977</v>
      </c>
      <c r="I298" s="401" t="str">
        <f t="shared" si="22"/>
        <v>OK</v>
      </c>
      <c r="J298" s="401" t="str">
        <f t="shared" si="20"/>
        <v>OK</v>
      </c>
      <c r="K298" s="397"/>
      <c r="L298" s="415">
        <v>1069108</v>
      </c>
      <c r="M298" s="403" t="s">
        <v>1651</v>
      </c>
      <c r="N298" s="404" t="s">
        <v>1622</v>
      </c>
      <c r="O298" s="431" t="s">
        <v>1281</v>
      </c>
      <c r="P298" s="431" t="s">
        <v>1623</v>
      </c>
      <c r="Q298" s="392" t="s">
        <v>1120</v>
      </c>
      <c r="R298" s="404" t="s">
        <v>1622</v>
      </c>
      <c r="S298" s="431" t="s">
        <v>1281</v>
      </c>
      <c r="T298" s="431" t="s">
        <v>1623</v>
      </c>
      <c r="U298" s="406">
        <v>0</v>
      </c>
      <c r="V298" s="407"/>
      <c r="W298" s="406">
        <v>14</v>
      </c>
      <c r="X298" s="406">
        <v>49</v>
      </c>
      <c r="Y298" s="406">
        <v>5</v>
      </c>
      <c r="Z298" s="406">
        <v>5</v>
      </c>
      <c r="AA298" s="406">
        <v>4</v>
      </c>
      <c r="AB298" s="406">
        <v>4</v>
      </c>
      <c r="AC298" s="406">
        <v>4</v>
      </c>
      <c r="AD298" s="406">
        <v>4</v>
      </c>
      <c r="AE298" s="406">
        <v>4</v>
      </c>
      <c r="AF298" s="406">
        <v>4</v>
      </c>
      <c r="AG298" s="406">
        <v>4</v>
      </c>
      <c r="AH298" s="406">
        <v>4</v>
      </c>
      <c r="AI298" s="406">
        <v>4</v>
      </c>
      <c r="AJ298" s="406">
        <v>4</v>
      </c>
      <c r="AK298" s="406">
        <v>200000</v>
      </c>
      <c r="AL298" s="406">
        <v>200000</v>
      </c>
      <c r="AM298" s="406">
        <v>160000</v>
      </c>
      <c r="AN298" s="406">
        <v>160000</v>
      </c>
      <c r="AO298" s="406">
        <v>160000</v>
      </c>
      <c r="AP298" s="406">
        <v>160000</v>
      </c>
      <c r="AQ298" s="406">
        <v>160000</v>
      </c>
      <c r="AR298" s="406">
        <v>160000</v>
      </c>
      <c r="AS298" s="406">
        <v>160000</v>
      </c>
      <c r="AT298" s="406">
        <v>160000</v>
      </c>
      <c r="AU298" s="406">
        <v>160000</v>
      </c>
      <c r="AV298" s="406">
        <v>160000</v>
      </c>
      <c r="AW298" s="406">
        <v>1</v>
      </c>
    </row>
    <row r="299" spans="2:49" ht="21.75" customHeight="1">
      <c r="B299" s="399">
        <v>50</v>
      </c>
      <c r="C299" s="432" t="s">
        <v>2282</v>
      </c>
      <c r="D299" s="401">
        <v>453</v>
      </c>
      <c r="E299" s="389" t="s">
        <v>978</v>
      </c>
      <c r="F299" s="389">
        <f t="shared" si="21"/>
        <v>4210590</v>
      </c>
      <c r="G299" s="389" t="s">
        <v>979</v>
      </c>
      <c r="H299" s="389" t="s">
        <v>979</v>
      </c>
      <c r="I299" s="401" t="str">
        <f t="shared" si="22"/>
        <v>OK</v>
      </c>
      <c r="J299" s="401" t="str">
        <f t="shared" si="20"/>
        <v>OK</v>
      </c>
      <c r="K299" s="397"/>
      <c r="L299" s="415">
        <v>1066679</v>
      </c>
      <c r="M299" s="403" t="s">
        <v>1610</v>
      </c>
      <c r="N299" s="404" t="s">
        <v>1624</v>
      </c>
      <c r="O299" s="431" t="s">
        <v>1281</v>
      </c>
      <c r="P299" s="431" t="s">
        <v>1612</v>
      </c>
      <c r="Q299" s="392" t="s">
        <v>1120</v>
      </c>
      <c r="R299" s="404" t="s">
        <v>1624</v>
      </c>
      <c r="S299" s="431" t="s">
        <v>1281</v>
      </c>
      <c r="T299" s="431" t="s">
        <v>1612</v>
      </c>
      <c r="U299" s="406">
        <v>1440000</v>
      </c>
      <c r="V299" s="407">
        <v>45838</v>
      </c>
      <c r="W299" s="406">
        <v>14</v>
      </c>
      <c r="X299" s="406">
        <v>50</v>
      </c>
      <c r="Y299" s="406">
        <v>6</v>
      </c>
      <c r="Z299" s="406">
        <v>6</v>
      </c>
      <c r="AA299" s="406">
        <v>6</v>
      </c>
      <c r="AB299" s="406">
        <v>6</v>
      </c>
      <c r="AC299" s="406">
        <v>6</v>
      </c>
      <c r="AD299" s="406">
        <v>6</v>
      </c>
      <c r="AE299" s="406">
        <v>6</v>
      </c>
      <c r="AF299" s="406">
        <v>6</v>
      </c>
      <c r="AG299" s="406">
        <v>6</v>
      </c>
      <c r="AH299" s="406">
        <v>6</v>
      </c>
      <c r="AI299" s="406">
        <v>6</v>
      </c>
      <c r="AJ299" s="406">
        <v>6</v>
      </c>
      <c r="AK299" s="406">
        <v>216000</v>
      </c>
      <c r="AL299" s="406">
        <v>216000</v>
      </c>
      <c r="AM299" s="406">
        <v>216000</v>
      </c>
      <c r="AN299" s="406">
        <v>216000</v>
      </c>
      <c r="AO299" s="406">
        <v>216000</v>
      </c>
      <c r="AP299" s="406">
        <v>216000</v>
      </c>
      <c r="AQ299" s="406">
        <v>216000</v>
      </c>
      <c r="AR299" s="406">
        <v>216000</v>
      </c>
      <c r="AS299" s="406">
        <v>216000</v>
      </c>
      <c r="AT299" s="406">
        <v>216000</v>
      </c>
      <c r="AU299" s="406">
        <v>216000</v>
      </c>
      <c r="AV299" s="406">
        <v>216000</v>
      </c>
      <c r="AW299" s="406">
        <v>1</v>
      </c>
    </row>
    <row r="300" spans="2:49" ht="21.75" customHeight="1">
      <c r="B300" s="399">
        <v>51</v>
      </c>
      <c r="C300" s="432" t="s">
        <v>2283</v>
      </c>
      <c r="D300" s="401">
        <v>454</v>
      </c>
      <c r="E300" s="389" t="s">
        <v>980</v>
      </c>
      <c r="F300" s="389">
        <f t="shared" si="21"/>
        <v>4210596</v>
      </c>
      <c r="G300" s="389" t="s">
        <v>981</v>
      </c>
      <c r="H300" s="389" t="s">
        <v>981</v>
      </c>
      <c r="I300" s="401" t="str">
        <f t="shared" si="22"/>
        <v>OK</v>
      </c>
      <c r="J300" s="401" t="str">
        <f t="shared" si="20"/>
        <v>OK</v>
      </c>
      <c r="K300" s="397"/>
      <c r="L300" s="415">
        <v>1071476</v>
      </c>
      <c r="M300" s="403" t="s">
        <v>1625</v>
      </c>
      <c r="N300" s="404" t="s">
        <v>1626</v>
      </c>
      <c r="O300" s="431" t="s">
        <v>1281</v>
      </c>
      <c r="P300" s="431" t="s">
        <v>1627</v>
      </c>
      <c r="Q300" s="392" t="s">
        <v>1120</v>
      </c>
      <c r="R300" s="404" t="s">
        <v>1626</v>
      </c>
      <c r="S300" s="431" t="s">
        <v>1281</v>
      </c>
      <c r="T300" s="431" t="s">
        <v>1627</v>
      </c>
      <c r="U300" s="406">
        <v>0</v>
      </c>
      <c r="V300" s="407"/>
      <c r="W300" s="406">
        <v>14</v>
      </c>
      <c r="X300" s="406">
        <v>51</v>
      </c>
      <c r="Y300" s="406">
        <v>7</v>
      </c>
      <c r="Z300" s="406">
        <v>7</v>
      </c>
      <c r="AA300" s="406">
        <v>6</v>
      </c>
      <c r="AB300" s="406">
        <v>6</v>
      </c>
      <c r="AC300" s="406">
        <v>6</v>
      </c>
      <c r="AD300" s="406">
        <v>6</v>
      </c>
      <c r="AE300" s="406">
        <v>6</v>
      </c>
      <c r="AF300" s="406">
        <v>6</v>
      </c>
      <c r="AG300" s="406">
        <v>6</v>
      </c>
      <c r="AH300" s="406">
        <v>6</v>
      </c>
      <c r="AI300" s="406">
        <v>6</v>
      </c>
      <c r="AJ300" s="406">
        <v>6</v>
      </c>
      <c r="AK300" s="406">
        <v>245000</v>
      </c>
      <c r="AL300" s="406">
        <v>245000</v>
      </c>
      <c r="AM300" s="406">
        <v>210000</v>
      </c>
      <c r="AN300" s="406">
        <v>210000</v>
      </c>
      <c r="AO300" s="406">
        <v>210000</v>
      </c>
      <c r="AP300" s="406">
        <v>210000</v>
      </c>
      <c r="AQ300" s="406">
        <v>210000</v>
      </c>
      <c r="AR300" s="406">
        <v>210000</v>
      </c>
      <c r="AS300" s="406">
        <v>210000</v>
      </c>
      <c r="AT300" s="406">
        <v>210000</v>
      </c>
      <c r="AU300" s="406">
        <v>210000</v>
      </c>
      <c r="AV300" s="406">
        <v>210000</v>
      </c>
      <c r="AW300" s="406">
        <v>1</v>
      </c>
    </row>
    <row r="301" spans="2:49" ht="21.75" customHeight="1">
      <c r="B301" s="399">
        <v>52</v>
      </c>
      <c r="C301" s="432" t="s">
        <v>304</v>
      </c>
      <c r="D301" s="401">
        <v>455</v>
      </c>
      <c r="E301" s="389" t="s">
        <v>982</v>
      </c>
      <c r="F301" s="389">
        <f t="shared" si="21"/>
        <v>4210597</v>
      </c>
      <c r="G301" s="389" t="s">
        <v>983</v>
      </c>
      <c r="H301" s="389" t="s">
        <v>983</v>
      </c>
      <c r="I301" s="401" t="str">
        <f t="shared" si="22"/>
        <v>OK</v>
      </c>
      <c r="J301" s="401" t="str">
        <f t="shared" si="20"/>
        <v>OK</v>
      </c>
      <c r="K301" s="397"/>
      <c r="L301" s="410">
        <v>1071406</v>
      </c>
      <c r="M301" s="403" t="s">
        <v>1225</v>
      </c>
      <c r="N301" s="404" t="s">
        <v>1628</v>
      </c>
      <c r="O301" s="431" t="s">
        <v>1199</v>
      </c>
      <c r="P301" s="431" t="s">
        <v>1226</v>
      </c>
      <c r="Q301" s="392" t="s">
        <v>1120</v>
      </c>
      <c r="R301" s="404" t="s">
        <v>1628</v>
      </c>
      <c r="S301" s="431" t="s">
        <v>1199</v>
      </c>
      <c r="T301" s="431" t="s">
        <v>1226</v>
      </c>
      <c r="U301" s="406">
        <v>2560000</v>
      </c>
      <c r="V301" s="407">
        <v>45838</v>
      </c>
      <c r="W301" s="406">
        <v>14</v>
      </c>
      <c r="X301" s="406">
        <v>52</v>
      </c>
      <c r="Y301" s="406">
        <v>8</v>
      </c>
      <c r="Z301" s="406">
        <v>8</v>
      </c>
      <c r="AA301" s="406">
        <v>8</v>
      </c>
      <c r="AB301" s="406">
        <v>8</v>
      </c>
      <c r="AC301" s="406">
        <v>8</v>
      </c>
      <c r="AD301" s="406">
        <v>8</v>
      </c>
      <c r="AE301" s="406">
        <v>8</v>
      </c>
      <c r="AF301" s="406">
        <v>8</v>
      </c>
      <c r="AG301" s="406">
        <v>8</v>
      </c>
      <c r="AH301" s="406">
        <v>8</v>
      </c>
      <c r="AI301" s="406">
        <v>8</v>
      </c>
      <c r="AJ301" s="406">
        <v>8</v>
      </c>
      <c r="AK301" s="406">
        <v>277600</v>
      </c>
      <c r="AL301" s="406">
        <v>277600</v>
      </c>
      <c r="AM301" s="406">
        <v>277600</v>
      </c>
      <c r="AN301" s="406">
        <v>277600</v>
      </c>
      <c r="AO301" s="406">
        <v>277600</v>
      </c>
      <c r="AP301" s="406">
        <v>277600</v>
      </c>
      <c r="AQ301" s="406">
        <v>277600</v>
      </c>
      <c r="AR301" s="406">
        <v>277600</v>
      </c>
      <c r="AS301" s="406">
        <v>277600</v>
      </c>
      <c r="AT301" s="406">
        <v>277600</v>
      </c>
      <c r="AU301" s="406">
        <v>277600</v>
      </c>
      <c r="AV301" s="406">
        <v>277600</v>
      </c>
      <c r="AW301" s="406">
        <v>1</v>
      </c>
    </row>
    <row r="302" spans="2:49" ht="21.75" customHeight="1">
      <c r="B302" s="399">
        <v>53</v>
      </c>
      <c r="C302" s="432" t="s">
        <v>2284</v>
      </c>
      <c r="D302" s="401">
        <v>456</v>
      </c>
      <c r="E302" s="389" t="s">
        <v>985</v>
      </c>
      <c r="F302" s="389">
        <f t="shared" si="21"/>
        <v>4210600</v>
      </c>
      <c r="G302" s="389" t="s">
        <v>986</v>
      </c>
      <c r="H302" s="389" t="s">
        <v>986</v>
      </c>
      <c r="I302" s="401" t="str">
        <f t="shared" si="22"/>
        <v>OK</v>
      </c>
      <c r="J302" s="401" t="str">
        <f t="shared" si="20"/>
        <v>OK</v>
      </c>
      <c r="K302" s="397"/>
      <c r="L302" s="415">
        <v>1066783</v>
      </c>
      <c r="M302" s="403" t="s">
        <v>1477</v>
      </c>
      <c r="N302" s="404" t="s">
        <v>1629</v>
      </c>
      <c r="O302" s="431" t="s">
        <v>1277</v>
      </c>
      <c r="P302" s="431" t="s">
        <v>1733</v>
      </c>
      <c r="Q302" s="392" t="s">
        <v>1120</v>
      </c>
      <c r="R302" s="404" t="s">
        <v>1629</v>
      </c>
      <c r="S302" s="431" t="s">
        <v>1277</v>
      </c>
      <c r="T302" s="431" t="s">
        <v>1733</v>
      </c>
      <c r="U302" s="406">
        <v>2200000</v>
      </c>
      <c r="V302" s="407">
        <v>45838</v>
      </c>
      <c r="W302" s="406">
        <v>14</v>
      </c>
      <c r="X302" s="406">
        <v>53</v>
      </c>
      <c r="Y302" s="406">
        <v>5</v>
      </c>
      <c r="Z302" s="406">
        <v>5</v>
      </c>
      <c r="AA302" s="406">
        <v>5</v>
      </c>
      <c r="AB302" s="406">
        <v>4</v>
      </c>
      <c r="AC302" s="406">
        <v>4</v>
      </c>
      <c r="AD302" s="406">
        <v>4</v>
      </c>
      <c r="AE302" s="406">
        <v>4</v>
      </c>
      <c r="AF302" s="406">
        <v>4</v>
      </c>
      <c r="AG302" s="406">
        <v>4</v>
      </c>
      <c r="AH302" s="406">
        <v>4</v>
      </c>
      <c r="AI302" s="406">
        <v>5</v>
      </c>
      <c r="AJ302" s="406">
        <v>5</v>
      </c>
      <c r="AK302" s="406">
        <v>175000</v>
      </c>
      <c r="AL302" s="406">
        <v>175000</v>
      </c>
      <c r="AM302" s="406">
        <v>175000</v>
      </c>
      <c r="AN302" s="406">
        <v>140000</v>
      </c>
      <c r="AO302" s="406">
        <v>140000</v>
      </c>
      <c r="AP302" s="406">
        <v>140000</v>
      </c>
      <c r="AQ302" s="406">
        <v>140000</v>
      </c>
      <c r="AR302" s="406">
        <v>140000</v>
      </c>
      <c r="AS302" s="406">
        <v>140000</v>
      </c>
      <c r="AT302" s="406">
        <v>140000</v>
      </c>
      <c r="AU302" s="406">
        <v>175000</v>
      </c>
      <c r="AV302" s="406">
        <v>175000</v>
      </c>
      <c r="AW302" s="406">
        <v>1</v>
      </c>
    </row>
    <row r="303" spans="2:49" ht="21.75" customHeight="1">
      <c r="B303" s="399">
        <v>54</v>
      </c>
      <c r="C303" s="432" t="s">
        <v>465</v>
      </c>
      <c r="D303" s="401">
        <v>457</v>
      </c>
      <c r="E303" s="389">
        <v>4220001</v>
      </c>
      <c r="F303" s="389">
        <f t="shared" si="21"/>
        <v>4220001</v>
      </c>
      <c r="G303" s="389" t="s">
        <v>988</v>
      </c>
      <c r="H303" s="389" t="s">
        <v>988</v>
      </c>
      <c r="I303" s="401" t="str">
        <f t="shared" si="22"/>
        <v>OK</v>
      </c>
      <c r="J303" s="401" t="str">
        <f t="shared" si="20"/>
        <v>OK</v>
      </c>
      <c r="K303" s="397"/>
      <c r="L303" s="415">
        <v>1063127</v>
      </c>
      <c r="M303" s="403" t="s">
        <v>1593</v>
      </c>
      <c r="N303" s="404" t="s">
        <v>1594</v>
      </c>
      <c r="O303" s="431" t="s">
        <v>1281</v>
      </c>
      <c r="P303" s="431" t="s">
        <v>1765</v>
      </c>
      <c r="Q303" s="392" t="s">
        <v>1120</v>
      </c>
      <c r="R303" s="404" t="s">
        <v>1594</v>
      </c>
      <c r="S303" s="431" t="s">
        <v>1281</v>
      </c>
      <c r="T303" s="431" t="s">
        <v>1765</v>
      </c>
      <c r="U303" s="406">
        <v>0</v>
      </c>
      <c r="V303" s="407"/>
      <c r="W303" s="406">
        <v>14</v>
      </c>
      <c r="X303" s="406">
        <v>54</v>
      </c>
      <c r="Y303" s="406">
        <v>4</v>
      </c>
      <c r="Z303" s="406">
        <v>4</v>
      </c>
      <c r="AA303" s="406">
        <v>4</v>
      </c>
      <c r="AB303" s="406">
        <v>4</v>
      </c>
      <c r="AC303" s="406">
        <v>4</v>
      </c>
      <c r="AD303" s="406">
        <v>4</v>
      </c>
      <c r="AE303" s="406">
        <v>4</v>
      </c>
      <c r="AF303" s="406">
        <v>4</v>
      </c>
      <c r="AG303" s="406">
        <v>4</v>
      </c>
      <c r="AH303" s="406">
        <v>4</v>
      </c>
      <c r="AI303" s="406">
        <v>4</v>
      </c>
      <c r="AJ303" s="406">
        <v>4</v>
      </c>
      <c r="AK303" s="406">
        <v>132000</v>
      </c>
      <c r="AL303" s="406">
        <v>132000</v>
      </c>
      <c r="AM303" s="406">
        <v>132000</v>
      </c>
      <c r="AN303" s="406">
        <v>132000</v>
      </c>
      <c r="AO303" s="406">
        <v>132000</v>
      </c>
      <c r="AP303" s="406">
        <v>132000</v>
      </c>
      <c r="AQ303" s="406">
        <v>132000</v>
      </c>
      <c r="AR303" s="406">
        <v>132000</v>
      </c>
      <c r="AS303" s="406">
        <v>132000</v>
      </c>
      <c r="AT303" s="406">
        <v>132000</v>
      </c>
      <c r="AU303" s="406">
        <v>132000</v>
      </c>
      <c r="AV303" s="406">
        <v>132000</v>
      </c>
      <c r="AW303" s="406">
        <v>1</v>
      </c>
    </row>
    <row r="304" spans="2:49" ht="21.75" customHeight="1">
      <c r="B304" s="399">
        <v>55</v>
      </c>
      <c r="C304" s="432" t="s">
        <v>2285</v>
      </c>
      <c r="D304" s="401">
        <v>458</v>
      </c>
      <c r="E304" s="389">
        <v>4220002</v>
      </c>
      <c r="F304" s="389">
        <f t="shared" si="21"/>
        <v>4220002</v>
      </c>
      <c r="G304" s="389" t="s">
        <v>1892</v>
      </c>
      <c r="H304" s="389" t="s">
        <v>1892</v>
      </c>
      <c r="I304" s="401" t="str">
        <f t="shared" si="22"/>
        <v>OK</v>
      </c>
      <c r="J304" s="401" t="str">
        <f t="shared" si="20"/>
        <v>OK</v>
      </c>
      <c r="K304" s="397"/>
      <c r="L304" s="408">
        <v>1078366</v>
      </c>
      <c r="M304" s="403" t="s">
        <v>1362</v>
      </c>
      <c r="N304" s="404" t="s">
        <v>1893</v>
      </c>
      <c r="O304" s="431" t="s">
        <v>1281</v>
      </c>
      <c r="P304" s="431" t="s">
        <v>1364</v>
      </c>
      <c r="Q304" s="392" t="s">
        <v>1120</v>
      </c>
      <c r="R304" s="404" t="s">
        <v>1893</v>
      </c>
      <c r="S304" s="431" t="s">
        <v>1281</v>
      </c>
      <c r="T304" s="431" t="s">
        <v>1364</v>
      </c>
      <c r="U304" s="406">
        <v>1760000</v>
      </c>
      <c r="V304" s="407">
        <v>45838</v>
      </c>
      <c r="W304" s="406">
        <v>14</v>
      </c>
      <c r="X304" s="406">
        <v>55</v>
      </c>
      <c r="Y304" s="406">
        <v>4</v>
      </c>
      <c r="Z304" s="406">
        <v>4</v>
      </c>
      <c r="AA304" s="406">
        <v>5</v>
      </c>
      <c r="AB304" s="406">
        <v>5</v>
      </c>
      <c r="AC304" s="406">
        <v>6</v>
      </c>
      <c r="AD304" s="406">
        <v>5</v>
      </c>
      <c r="AE304" s="406">
        <v>5</v>
      </c>
      <c r="AF304" s="406">
        <v>5</v>
      </c>
      <c r="AG304" s="406">
        <v>6</v>
      </c>
      <c r="AH304" s="406">
        <v>6</v>
      </c>
      <c r="AI304" s="406">
        <v>6</v>
      </c>
      <c r="AJ304" s="406">
        <v>6</v>
      </c>
      <c r="AK304" s="406">
        <v>135816</v>
      </c>
      <c r="AL304" s="406">
        <v>135816</v>
      </c>
      <c r="AM304" s="406">
        <v>169770</v>
      </c>
      <c r="AN304" s="406">
        <v>169770</v>
      </c>
      <c r="AO304" s="406">
        <v>203724</v>
      </c>
      <c r="AP304" s="406">
        <v>169770</v>
      </c>
      <c r="AQ304" s="406">
        <v>169770</v>
      </c>
      <c r="AR304" s="406">
        <v>169770</v>
      </c>
      <c r="AS304" s="406">
        <v>203724</v>
      </c>
      <c r="AT304" s="406">
        <v>203724</v>
      </c>
      <c r="AU304" s="406">
        <v>203724</v>
      </c>
      <c r="AV304" s="406">
        <v>203724</v>
      </c>
      <c r="AW304" s="406">
        <v>1</v>
      </c>
    </row>
    <row r="305" spans="1:50" ht="21.75" customHeight="1">
      <c r="B305" s="399">
        <v>56</v>
      </c>
      <c r="C305" s="432" t="s">
        <v>2286</v>
      </c>
      <c r="D305" s="401">
        <v>459</v>
      </c>
      <c r="E305" s="389">
        <v>4220003</v>
      </c>
      <c r="F305" s="389">
        <f t="shared" si="21"/>
        <v>4220003</v>
      </c>
      <c r="G305" s="389" t="s">
        <v>1894</v>
      </c>
      <c r="H305" s="389" t="s">
        <v>1894</v>
      </c>
      <c r="I305" s="401" t="str">
        <f t="shared" si="22"/>
        <v>OK</v>
      </c>
      <c r="J305" s="401" t="str">
        <f t="shared" si="20"/>
        <v>OK</v>
      </c>
      <c r="K305" s="397"/>
      <c r="L305" s="410">
        <v>1063669</v>
      </c>
      <c r="M305" s="403" t="s">
        <v>1385</v>
      </c>
      <c r="N305" s="404" t="s">
        <v>1895</v>
      </c>
      <c r="O305" s="431" t="s">
        <v>1281</v>
      </c>
      <c r="P305" s="431" t="s">
        <v>1387</v>
      </c>
      <c r="Q305" s="392" t="s">
        <v>1120</v>
      </c>
      <c r="R305" s="404" t="s">
        <v>1895</v>
      </c>
      <c r="S305" s="431" t="s">
        <v>1281</v>
      </c>
      <c r="T305" s="431" t="s">
        <v>1387</v>
      </c>
      <c r="U305" s="406">
        <v>2240000</v>
      </c>
      <c r="V305" s="407">
        <v>45838</v>
      </c>
      <c r="W305" s="406">
        <v>14</v>
      </c>
      <c r="X305" s="406">
        <v>56</v>
      </c>
      <c r="Y305" s="406">
        <v>7</v>
      </c>
      <c r="Z305" s="406">
        <v>8</v>
      </c>
      <c r="AA305" s="406">
        <v>8</v>
      </c>
      <c r="AB305" s="406">
        <v>7</v>
      </c>
      <c r="AC305" s="406">
        <v>6</v>
      </c>
      <c r="AD305" s="406">
        <v>6</v>
      </c>
      <c r="AE305" s="406">
        <v>6</v>
      </c>
      <c r="AF305" s="406">
        <v>6</v>
      </c>
      <c r="AG305" s="406">
        <v>6</v>
      </c>
      <c r="AH305" s="406">
        <v>6</v>
      </c>
      <c r="AI305" s="406">
        <v>6</v>
      </c>
      <c r="AJ305" s="406">
        <v>6</v>
      </c>
      <c r="AK305" s="406">
        <v>238000</v>
      </c>
      <c r="AL305" s="406">
        <v>272000</v>
      </c>
      <c r="AM305" s="406">
        <v>272000</v>
      </c>
      <c r="AN305" s="406">
        <v>238000</v>
      </c>
      <c r="AO305" s="406">
        <v>204000</v>
      </c>
      <c r="AP305" s="406">
        <v>204000</v>
      </c>
      <c r="AQ305" s="406">
        <v>204000</v>
      </c>
      <c r="AR305" s="406">
        <v>204000</v>
      </c>
      <c r="AS305" s="406">
        <v>204000</v>
      </c>
      <c r="AT305" s="406">
        <v>204000</v>
      </c>
      <c r="AU305" s="406">
        <v>204000</v>
      </c>
      <c r="AV305" s="406">
        <v>204000</v>
      </c>
      <c r="AW305" s="406">
        <v>1</v>
      </c>
    </row>
    <row r="306" spans="1:50" s="384" customFormat="1" ht="21.75" customHeight="1">
      <c r="A306" s="383"/>
      <c r="B306" s="399">
        <v>57</v>
      </c>
      <c r="C306" s="433" t="s">
        <v>2287</v>
      </c>
      <c r="D306" s="401">
        <v>460</v>
      </c>
      <c r="E306" s="389">
        <v>4220004</v>
      </c>
      <c r="F306" s="389">
        <f t="shared" si="21"/>
        <v>4220004</v>
      </c>
      <c r="G306" s="389" t="s">
        <v>1896</v>
      </c>
      <c r="H306" s="389" t="s">
        <v>1896</v>
      </c>
      <c r="I306" s="401" t="str">
        <f t="shared" si="22"/>
        <v>OK</v>
      </c>
      <c r="J306" s="401" t="str">
        <f t="shared" si="20"/>
        <v>OK</v>
      </c>
      <c r="K306" s="397"/>
      <c r="L306" s="410">
        <v>1068987</v>
      </c>
      <c r="M306" s="403" t="s">
        <v>1620</v>
      </c>
      <c r="N306" s="404" t="s">
        <v>1897</v>
      </c>
      <c r="O306" s="431" t="s">
        <v>1281</v>
      </c>
      <c r="P306" s="431" t="s">
        <v>1621</v>
      </c>
      <c r="Q306" s="392" t="s">
        <v>1120</v>
      </c>
      <c r="R306" s="404" t="s">
        <v>1897</v>
      </c>
      <c r="S306" s="431" t="s">
        <v>1281</v>
      </c>
      <c r="T306" s="431" t="s">
        <v>1621</v>
      </c>
      <c r="U306" s="406">
        <v>0</v>
      </c>
      <c r="V306" s="407"/>
      <c r="W306" s="406">
        <v>14</v>
      </c>
      <c r="X306" s="406">
        <v>57</v>
      </c>
      <c r="Y306" s="406">
        <v>8</v>
      </c>
      <c r="Z306" s="406">
        <v>6</v>
      </c>
      <c r="AA306" s="406">
        <v>7</v>
      </c>
      <c r="AB306" s="406">
        <v>7</v>
      </c>
      <c r="AC306" s="406">
        <v>7</v>
      </c>
      <c r="AD306" s="406">
        <v>7</v>
      </c>
      <c r="AE306" s="406">
        <v>7</v>
      </c>
      <c r="AF306" s="406">
        <v>7</v>
      </c>
      <c r="AG306" s="406">
        <v>7</v>
      </c>
      <c r="AH306" s="406">
        <v>7</v>
      </c>
      <c r="AI306" s="406">
        <v>7</v>
      </c>
      <c r="AJ306" s="406">
        <v>7</v>
      </c>
      <c r="AK306" s="406">
        <v>280000</v>
      </c>
      <c r="AL306" s="406">
        <v>210000</v>
      </c>
      <c r="AM306" s="406">
        <v>245000</v>
      </c>
      <c r="AN306" s="406">
        <v>245000</v>
      </c>
      <c r="AO306" s="406">
        <v>245000</v>
      </c>
      <c r="AP306" s="406">
        <v>245000</v>
      </c>
      <c r="AQ306" s="406">
        <v>245000</v>
      </c>
      <c r="AR306" s="406">
        <v>0</v>
      </c>
      <c r="AS306" s="406">
        <v>0</v>
      </c>
      <c r="AT306" s="406">
        <v>0</v>
      </c>
      <c r="AU306" s="406">
        <v>0</v>
      </c>
      <c r="AV306" s="406">
        <v>0</v>
      </c>
      <c r="AW306" s="406">
        <v>1</v>
      </c>
      <c r="AX306" s="383"/>
    </row>
    <row r="307" spans="1:50" s="384" customFormat="1" ht="21.75" customHeight="1" thickBot="1">
      <c r="A307" s="417" t="s">
        <v>989</v>
      </c>
      <c r="B307" s="410">
        <v>1</v>
      </c>
      <c r="C307" s="416" t="s">
        <v>2288</v>
      </c>
      <c r="D307" s="401">
        <f>B307+500</f>
        <v>501</v>
      </c>
      <c r="E307" s="389" t="s">
        <v>990</v>
      </c>
      <c r="F307" s="389">
        <f t="shared" si="21"/>
        <v>7210041</v>
      </c>
      <c r="G307" s="389" t="s">
        <v>991</v>
      </c>
      <c r="H307" s="389" t="s">
        <v>991</v>
      </c>
      <c r="I307" s="401" t="str">
        <f t="shared" si="22"/>
        <v>OK</v>
      </c>
      <c r="J307" s="401" t="str">
        <f t="shared" si="20"/>
        <v>OK</v>
      </c>
      <c r="K307" s="397"/>
      <c r="L307" s="405">
        <v>1060121</v>
      </c>
      <c r="M307" s="403" t="s">
        <v>1898</v>
      </c>
      <c r="N307" s="418" t="s">
        <v>1630</v>
      </c>
      <c r="O307" s="405" t="s">
        <v>1631</v>
      </c>
      <c r="P307" s="405" t="s">
        <v>1899</v>
      </c>
      <c r="Q307" s="392" t="s">
        <v>1120</v>
      </c>
      <c r="R307" s="418" t="s">
        <v>1630</v>
      </c>
      <c r="S307" s="405" t="s">
        <v>1631</v>
      </c>
      <c r="T307" s="405" t="s">
        <v>1899</v>
      </c>
      <c r="U307" s="406">
        <v>0</v>
      </c>
      <c r="V307" s="407"/>
      <c r="W307" s="406">
        <v>15</v>
      </c>
      <c r="X307" s="406"/>
      <c r="Y307" s="406">
        <v>8</v>
      </c>
      <c r="Z307" s="406">
        <v>9</v>
      </c>
      <c r="AA307" s="406">
        <v>9</v>
      </c>
      <c r="AB307" s="406">
        <v>9</v>
      </c>
      <c r="AC307" s="406">
        <v>9</v>
      </c>
      <c r="AD307" s="406">
        <v>9</v>
      </c>
      <c r="AE307" s="406">
        <v>9</v>
      </c>
      <c r="AF307" s="406">
        <v>9</v>
      </c>
      <c r="AG307" s="406">
        <v>9</v>
      </c>
      <c r="AH307" s="406">
        <v>9</v>
      </c>
      <c r="AI307" s="406">
        <v>9</v>
      </c>
      <c r="AJ307" s="406">
        <v>9</v>
      </c>
      <c r="AK307" s="406">
        <v>272000</v>
      </c>
      <c r="AL307" s="406">
        <v>306000</v>
      </c>
      <c r="AM307" s="406">
        <v>306000</v>
      </c>
      <c r="AN307" s="406">
        <v>306000</v>
      </c>
      <c r="AO307" s="406">
        <v>306000</v>
      </c>
      <c r="AP307" s="406">
        <v>306000</v>
      </c>
      <c r="AQ307" s="406">
        <v>306000</v>
      </c>
      <c r="AR307" s="406">
        <v>306000</v>
      </c>
      <c r="AS307" s="406">
        <v>306000</v>
      </c>
      <c r="AT307" s="406">
        <v>306000</v>
      </c>
      <c r="AU307" s="406">
        <v>306000</v>
      </c>
      <c r="AV307" s="406">
        <v>306000</v>
      </c>
      <c r="AW307" s="406">
        <v>1</v>
      </c>
      <c r="AX307" s="383"/>
    </row>
    <row r="308" spans="1:50" ht="21.75" customHeight="1">
      <c r="B308" s="410">
        <f>B307+1</f>
        <v>2</v>
      </c>
      <c r="C308" s="416" t="s">
        <v>2289</v>
      </c>
      <c r="D308" s="401">
        <f t="shared" ref="D308:D320" si="23">B308+500</f>
        <v>502</v>
      </c>
      <c r="E308" s="389" t="s">
        <v>992</v>
      </c>
      <c r="F308" s="389">
        <f t="shared" si="21"/>
        <v>7210042</v>
      </c>
      <c r="G308" s="389" t="s">
        <v>993</v>
      </c>
      <c r="H308" s="389" t="s">
        <v>993</v>
      </c>
      <c r="I308" s="401" t="str">
        <f t="shared" si="22"/>
        <v>OK</v>
      </c>
      <c r="J308" s="401" t="str">
        <f t="shared" si="20"/>
        <v>OK</v>
      </c>
      <c r="K308" s="397"/>
      <c r="L308" s="410">
        <v>1060103</v>
      </c>
      <c r="M308" s="403" t="s">
        <v>1900</v>
      </c>
      <c r="N308" s="418" t="s">
        <v>1632</v>
      </c>
      <c r="O308" s="405" t="s">
        <v>1199</v>
      </c>
      <c r="P308" s="405" t="s">
        <v>1633</v>
      </c>
      <c r="Q308" s="392" t="s">
        <v>1120</v>
      </c>
      <c r="R308" s="418" t="s">
        <v>1632</v>
      </c>
      <c r="S308" s="405" t="s">
        <v>1199</v>
      </c>
      <c r="T308" s="405" t="s">
        <v>1633</v>
      </c>
      <c r="U308" s="406">
        <v>0</v>
      </c>
      <c r="V308" s="407"/>
      <c r="W308" s="406">
        <v>15</v>
      </c>
      <c r="X308" s="406">
        <v>2</v>
      </c>
      <c r="Y308" s="406">
        <v>6</v>
      </c>
      <c r="Z308" s="406">
        <v>7</v>
      </c>
      <c r="AA308" s="406">
        <v>7</v>
      </c>
      <c r="AB308" s="406">
        <v>7</v>
      </c>
      <c r="AC308" s="406">
        <v>7</v>
      </c>
      <c r="AD308" s="406">
        <v>7</v>
      </c>
      <c r="AE308" s="406">
        <v>7</v>
      </c>
      <c r="AF308" s="406">
        <v>7</v>
      </c>
      <c r="AG308" s="406">
        <v>7</v>
      </c>
      <c r="AH308" s="406">
        <v>7</v>
      </c>
      <c r="AI308" s="406">
        <v>7</v>
      </c>
      <c r="AJ308" s="406">
        <v>7</v>
      </c>
      <c r="AK308" s="406">
        <v>210000</v>
      </c>
      <c r="AL308" s="406">
        <v>245000</v>
      </c>
      <c r="AM308" s="406">
        <v>245000</v>
      </c>
      <c r="AN308" s="406">
        <v>245000</v>
      </c>
      <c r="AO308" s="406">
        <v>245000</v>
      </c>
      <c r="AP308" s="406">
        <v>245000</v>
      </c>
      <c r="AQ308" s="406">
        <v>245000</v>
      </c>
      <c r="AR308" s="406">
        <v>245000</v>
      </c>
      <c r="AS308" s="406">
        <v>245000</v>
      </c>
      <c r="AT308" s="406">
        <v>245000</v>
      </c>
      <c r="AU308" s="406">
        <v>245000</v>
      </c>
      <c r="AV308" s="406">
        <v>245000</v>
      </c>
      <c r="AW308" s="406">
        <v>1</v>
      </c>
    </row>
    <row r="309" spans="1:50">
      <c r="B309" s="410">
        <f t="shared" ref="B309:B325" si="24">B308+1</f>
        <v>3</v>
      </c>
      <c r="C309" s="416" t="s">
        <v>2290</v>
      </c>
      <c r="D309" s="401">
        <f t="shared" si="23"/>
        <v>503</v>
      </c>
      <c r="E309" s="389" t="s">
        <v>994</v>
      </c>
      <c r="F309" s="389">
        <f t="shared" si="21"/>
        <v>7210043</v>
      </c>
      <c r="G309" s="389" t="s">
        <v>995</v>
      </c>
      <c r="H309" s="389" t="s">
        <v>995</v>
      </c>
      <c r="I309" s="401" t="str">
        <f t="shared" si="22"/>
        <v>OK</v>
      </c>
      <c r="J309" s="401" t="str">
        <f t="shared" si="20"/>
        <v>OK</v>
      </c>
      <c r="K309" s="397"/>
      <c r="L309" s="410">
        <v>1060117</v>
      </c>
      <c r="M309" s="403" t="s">
        <v>1901</v>
      </c>
      <c r="N309" s="418" t="s">
        <v>1634</v>
      </c>
      <c r="O309" s="405" t="s">
        <v>1281</v>
      </c>
      <c r="P309" s="405" t="s">
        <v>1635</v>
      </c>
      <c r="Q309" s="392" t="s">
        <v>1120</v>
      </c>
      <c r="R309" s="418" t="s">
        <v>1634</v>
      </c>
      <c r="S309" s="405" t="s">
        <v>1281</v>
      </c>
      <c r="T309" s="405" t="s">
        <v>1635</v>
      </c>
      <c r="U309" s="406">
        <v>0</v>
      </c>
      <c r="V309" s="407"/>
      <c r="W309" s="406">
        <v>15</v>
      </c>
      <c r="X309" s="406">
        <v>3</v>
      </c>
      <c r="Y309" s="406">
        <v>5</v>
      </c>
      <c r="Z309" s="406">
        <v>6</v>
      </c>
      <c r="AA309" s="406">
        <v>6</v>
      </c>
      <c r="AB309" s="406">
        <v>6</v>
      </c>
      <c r="AC309" s="406">
        <v>6</v>
      </c>
      <c r="AD309" s="406">
        <v>6</v>
      </c>
      <c r="AE309" s="406">
        <v>6</v>
      </c>
      <c r="AF309" s="406">
        <v>6</v>
      </c>
      <c r="AG309" s="406">
        <v>6</v>
      </c>
      <c r="AH309" s="406">
        <v>6</v>
      </c>
      <c r="AI309" s="406">
        <v>6</v>
      </c>
      <c r="AJ309" s="406">
        <v>6</v>
      </c>
      <c r="AK309" s="406">
        <v>135000</v>
      </c>
      <c r="AL309" s="406">
        <v>162000</v>
      </c>
      <c r="AM309" s="406">
        <v>162000</v>
      </c>
      <c r="AN309" s="406">
        <v>162000</v>
      </c>
      <c r="AO309" s="406">
        <v>162000</v>
      </c>
      <c r="AP309" s="406">
        <v>162000</v>
      </c>
      <c r="AQ309" s="406">
        <v>162000</v>
      </c>
      <c r="AR309" s="406">
        <v>162000</v>
      </c>
      <c r="AS309" s="406">
        <v>162000</v>
      </c>
      <c r="AT309" s="406">
        <v>162000</v>
      </c>
      <c r="AU309" s="406">
        <v>162000</v>
      </c>
      <c r="AV309" s="406">
        <v>162000</v>
      </c>
      <c r="AW309" s="406">
        <v>1</v>
      </c>
    </row>
    <row r="310" spans="1:50">
      <c r="B310" s="410">
        <f t="shared" si="24"/>
        <v>4</v>
      </c>
      <c r="C310" s="416" t="s">
        <v>2291</v>
      </c>
      <c r="D310" s="401">
        <f t="shared" si="23"/>
        <v>504</v>
      </c>
      <c r="E310" s="389" t="s">
        <v>996</v>
      </c>
      <c r="F310" s="389">
        <f t="shared" si="21"/>
        <v>7210044</v>
      </c>
      <c r="G310" s="389" t="s">
        <v>997</v>
      </c>
      <c r="H310" s="389" t="s">
        <v>997</v>
      </c>
      <c r="I310" s="401" t="str">
        <f t="shared" si="22"/>
        <v>OK</v>
      </c>
      <c r="J310" s="401" t="str">
        <f t="shared" si="20"/>
        <v>OK</v>
      </c>
      <c r="K310" s="397"/>
      <c r="L310" s="410">
        <v>1060116</v>
      </c>
      <c r="M310" s="403" t="s">
        <v>1902</v>
      </c>
      <c r="N310" s="418" t="s">
        <v>1636</v>
      </c>
      <c r="O310" s="405" t="s">
        <v>1199</v>
      </c>
      <c r="P310" s="405" t="s">
        <v>1637</v>
      </c>
      <c r="Q310" s="392" t="s">
        <v>1120</v>
      </c>
      <c r="R310" s="418" t="s">
        <v>1636</v>
      </c>
      <c r="S310" s="405" t="s">
        <v>1199</v>
      </c>
      <c r="T310" s="405" t="s">
        <v>1637</v>
      </c>
      <c r="U310" s="406">
        <v>0</v>
      </c>
      <c r="V310" s="407"/>
      <c r="W310" s="406">
        <v>15</v>
      </c>
      <c r="X310" s="406">
        <v>4</v>
      </c>
      <c r="Y310" s="406">
        <v>8</v>
      </c>
      <c r="Z310" s="406">
        <v>8</v>
      </c>
      <c r="AA310" s="406">
        <v>8</v>
      </c>
      <c r="AB310" s="406">
        <v>8</v>
      </c>
      <c r="AC310" s="406">
        <v>8</v>
      </c>
      <c r="AD310" s="406">
        <v>7</v>
      </c>
      <c r="AE310" s="406">
        <v>7</v>
      </c>
      <c r="AF310" s="406">
        <v>7</v>
      </c>
      <c r="AG310" s="406">
        <v>7</v>
      </c>
      <c r="AH310" s="406">
        <v>7</v>
      </c>
      <c r="AI310" s="406">
        <v>7</v>
      </c>
      <c r="AJ310" s="406">
        <v>7</v>
      </c>
      <c r="AK310" s="406">
        <v>240000</v>
      </c>
      <c r="AL310" s="406">
        <v>240000</v>
      </c>
      <c r="AM310" s="406">
        <v>240000</v>
      </c>
      <c r="AN310" s="406">
        <v>240000</v>
      </c>
      <c r="AO310" s="406">
        <v>240000</v>
      </c>
      <c r="AP310" s="406">
        <v>210000</v>
      </c>
      <c r="AQ310" s="406">
        <v>210000</v>
      </c>
      <c r="AR310" s="406">
        <v>210000</v>
      </c>
      <c r="AS310" s="406">
        <v>210000</v>
      </c>
      <c r="AT310" s="406">
        <v>210000</v>
      </c>
      <c r="AU310" s="406">
        <v>210000</v>
      </c>
      <c r="AV310" s="406">
        <v>210000</v>
      </c>
      <c r="AW310" s="406">
        <v>1</v>
      </c>
    </row>
    <row r="311" spans="1:50">
      <c r="B311" s="410">
        <f t="shared" si="24"/>
        <v>5</v>
      </c>
      <c r="C311" s="416" t="s">
        <v>2292</v>
      </c>
      <c r="D311" s="401">
        <f t="shared" si="23"/>
        <v>505</v>
      </c>
      <c r="E311" s="389" t="s">
        <v>998</v>
      </c>
      <c r="F311" s="389">
        <f t="shared" si="21"/>
        <v>7210045</v>
      </c>
      <c r="G311" s="389" t="s">
        <v>999</v>
      </c>
      <c r="H311" s="389" t="s">
        <v>999</v>
      </c>
      <c r="I311" s="401" t="str">
        <f t="shared" si="22"/>
        <v>OK</v>
      </c>
      <c r="J311" s="401" t="str">
        <f t="shared" ref="J311:J334" si="25">IF(EXACT(G311,H311),"OK","変更あり！")</f>
        <v>OK</v>
      </c>
      <c r="K311" s="397"/>
      <c r="L311" s="410">
        <v>1061862</v>
      </c>
      <c r="M311" s="403" t="s">
        <v>1903</v>
      </c>
      <c r="N311" s="418" t="s">
        <v>1638</v>
      </c>
      <c r="O311" s="405" t="s">
        <v>1199</v>
      </c>
      <c r="P311" s="405" t="s">
        <v>1639</v>
      </c>
      <c r="Q311" s="392" t="s">
        <v>1120</v>
      </c>
      <c r="R311" s="418" t="s">
        <v>1638</v>
      </c>
      <c r="S311" s="405" t="s">
        <v>1199</v>
      </c>
      <c r="T311" s="405" t="s">
        <v>1639</v>
      </c>
      <c r="U311" s="406">
        <v>3520000</v>
      </c>
      <c r="V311" s="407">
        <v>45838</v>
      </c>
      <c r="W311" s="406">
        <v>15</v>
      </c>
      <c r="X311" s="406">
        <v>5</v>
      </c>
      <c r="Y311" s="406">
        <v>8</v>
      </c>
      <c r="Z311" s="406">
        <v>8</v>
      </c>
      <c r="AA311" s="406">
        <v>8</v>
      </c>
      <c r="AB311" s="406">
        <v>8</v>
      </c>
      <c r="AC311" s="406">
        <v>8</v>
      </c>
      <c r="AD311" s="406">
        <v>7</v>
      </c>
      <c r="AE311" s="406">
        <v>7</v>
      </c>
      <c r="AF311" s="406">
        <v>7</v>
      </c>
      <c r="AG311" s="406">
        <v>7</v>
      </c>
      <c r="AH311" s="406">
        <v>7</v>
      </c>
      <c r="AI311" s="406">
        <v>7</v>
      </c>
      <c r="AJ311" s="406">
        <v>7</v>
      </c>
      <c r="AK311" s="406">
        <v>268000</v>
      </c>
      <c r="AL311" s="406">
        <v>268000</v>
      </c>
      <c r="AM311" s="406">
        <v>268000</v>
      </c>
      <c r="AN311" s="406">
        <v>268000</v>
      </c>
      <c r="AO311" s="406">
        <v>268000</v>
      </c>
      <c r="AP311" s="406">
        <v>234500</v>
      </c>
      <c r="AQ311" s="406">
        <v>234500</v>
      </c>
      <c r="AR311" s="406">
        <v>234500</v>
      </c>
      <c r="AS311" s="406">
        <v>234500</v>
      </c>
      <c r="AT311" s="406">
        <v>234500</v>
      </c>
      <c r="AU311" s="406">
        <v>234500</v>
      </c>
      <c r="AV311" s="406">
        <v>234500</v>
      </c>
      <c r="AW311" s="406">
        <v>1</v>
      </c>
    </row>
    <row r="312" spans="1:50">
      <c r="B312" s="410">
        <f t="shared" si="24"/>
        <v>6</v>
      </c>
      <c r="C312" s="416" t="s">
        <v>2293</v>
      </c>
      <c r="D312" s="401">
        <f t="shared" si="23"/>
        <v>506</v>
      </c>
      <c r="E312" s="389" t="s">
        <v>1000</v>
      </c>
      <c r="F312" s="389">
        <f t="shared" si="21"/>
        <v>7210097</v>
      </c>
      <c r="G312" s="389" t="s">
        <v>1001</v>
      </c>
      <c r="H312" s="389" t="s">
        <v>1001</v>
      </c>
      <c r="I312" s="401" t="str">
        <f t="shared" si="22"/>
        <v>OK</v>
      </c>
      <c r="J312" s="401" t="str">
        <f t="shared" si="25"/>
        <v>OK</v>
      </c>
      <c r="K312" s="397"/>
      <c r="L312" s="410">
        <v>1061019</v>
      </c>
      <c r="M312" s="403" t="s">
        <v>1904</v>
      </c>
      <c r="N312" s="418" t="s">
        <v>1640</v>
      </c>
      <c r="O312" s="405" t="s">
        <v>1285</v>
      </c>
      <c r="P312" s="405" t="s">
        <v>1905</v>
      </c>
      <c r="Q312" s="392" t="s">
        <v>1120</v>
      </c>
      <c r="R312" s="418" t="s">
        <v>1640</v>
      </c>
      <c r="S312" s="405" t="s">
        <v>1285</v>
      </c>
      <c r="T312" s="405" t="s">
        <v>1905</v>
      </c>
      <c r="U312" s="406">
        <v>0</v>
      </c>
      <c r="V312" s="407"/>
      <c r="W312" s="406">
        <v>15</v>
      </c>
      <c r="X312" s="406">
        <v>6</v>
      </c>
      <c r="Y312" s="406">
        <v>5</v>
      </c>
      <c r="Z312" s="406">
        <v>5</v>
      </c>
      <c r="AA312" s="406">
        <v>5</v>
      </c>
      <c r="AB312" s="406">
        <v>5</v>
      </c>
      <c r="AC312" s="406">
        <v>5</v>
      </c>
      <c r="AD312" s="406">
        <v>5</v>
      </c>
      <c r="AE312" s="406">
        <v>5</v>
      </c>
      <c r="AF312" s="406">
        <v>5</v>
      </c>
      <c r="AG312" s="406">
        <v>5</v>
      </c>
      <c r="AH312" s="406">
        <v>5</v>
      </c>
      <c r="AI312" s="406">
        <v>5</v>
      </c>
      <c r="AJ312" s="406">
        <v>5</v>
      </c>
      <c r="AK312" s="406">
        <v>173000</v>
      </c>
      <c r="AL312" s="406">
        <v>173000</v>
      </c>
      <c r="AM312" s="406">
        <v>173000</v>
      </c>
      <c r="AN312" s="406">
        <v>173000</v>
      </c>
      <c r="AO312" s="406">
        <v>173000</v>
      </c>
      <c r="AP312" s="406">
        <v>173000</v>
      </c>
      <c r="AQ312" s="406">
        <v>173000</v>
      </c>
      <c r="AR312" s="406">
        <v>173000</v>
      </c>
      <c r="AS312" s="406">
        <v>173000</v>
      </c>
      <c r="AT312" s="406">
        <v>173000</v>
      </c>
      <c r="AU312" s="406">
        <v>173000</v>
      </c>
      <c r="AV312" s="406">
        <v>173000</v>
      </c>
      <c r="AW312" s="406">
        <v>1</v>
      </c>
    </row>
    <row r="313" spans="1:50">
      <c r="B313" s="410">
        <f t="shared" si="24"/>
        <v>7</v>
      </c>
      <c r="C313" s="434" t="s">
        <v>222</v>
      </c>
      <c r="D313" s="401">
        <f t="shared" si="23"/>
        <v>507</v>
      </c>
      <c r="E313" s="389" t="s">
        <v>1002</v>
      </c>
      <c r="F313" s="389">
        <f t="shared" si="21"/>
        <v>7210238</v>
      </c>
      <c r="G313" s="389" t="s">
        <v>1003</v>
      </c>
      <c r="H313" s="389" t="s">
        <v>1003</v>
      </c>
      <c r="I313" s="401" t="str">
        <f t="shared" si="22"/>
        <v>OK</v>
      </c>
      <c r="J313" s="401" t="str">
        <f t="shared" si="25"/>
        <v>OK</v>
      </c>
      <c r="K313" s="397"/>
      <c r="L313" s="410">
        <v>1064018</v>
      </c>
      <c r="M313" s="403" t="s">
        <v>1771</v>
      </c>
      <c r="N313" s="418" t="s">
        <v>1641</v>
      </c>
      <c r="O313" s="405" t="s">
        <v>1281</v>
      </c>
      <c r="P313" s="405" t="s">
        <v>1906</v>
      </c>
      <c r="Q313" s="392" t="s">
        <v>1120</v>
      </c>
      <c r="R313" s="418" t="s">
        <v>1641</v>
      </c>
      <c r="S313" s="405" t="s">
        <v>1281</v>
      </c>
      <c r="T313" s="405" t="s">
        <v>1906</v>
      </c>
      <c r="U313" s="406">
        <v>0</v>
      </c>
      <c r="V313" s="407"/>
      <c r="W313" s="406">
        <v>15</v>
      </c>
      <c r="X313" s="406">
        <v>7</v>
      </c>
      <c r="Y313" s="406">
        <v>6</v>
      </c>
      <c r="Z313" s="406">
        <v>8</v>
      </c>
      <c r="AA313" s="406">
        <v>8</v>
      </c>
      <c r="AB313" s="406">
        <v>8</v>
      </c>
      <c r="AC313" s="406">
        <v>8</v>
      </c>
      <c r="AD313" s="406">
        <v>8</v>
      </c>
      <c r="AE313" s="406">
        <v>8</v>
      </c>
      <c r="AF313" s="406">
        <v>8</v>
      </c>
      <c r="AG313" s="406">
        <v>8</v>
      </c>
      <c r="AH313" s="406">
        <v>8</v>
      </c>
      <c r="AI313" s="406">
        <v>8</v>
      </c>
      <c r="AJ313" s="406">
        <v>8</v>
      </c>
      <c r="AK313" s="406">
        <v>149597</v>
      </c>
      <c r="AL313" s="406">
        <v>212000</v>
      </c>
      <c r="AM313" s="406">
        <v>212000</v>
      </c>
      <c r="AN313" s="406">
        <v>212000</v>
      </c>
      <c r="AO313" s="406">
        <v>212000</v>
      </c>
      <c r="AP313" s="406">
        <v>212000</v>
      </c>
      <c r="AQ313" s="406">
        <v>212000</v>
      </c>
      <c r="AR313" s="406">
        <v>212000</v>
      </c>
      <c r="AS313" s="406">
        <v>212000</v>
      </c>
      <c r="AT313" s="406">
        <v>212000</v>
      </c>
      <c r="AU313" s="406">
        <v>212000</v>
      </c>
      <c r="AV313" s="406">
        <v>212000</v>
      </c>
      <c r="AW313" s="406">
        <v>1</v>
      </c>
    </row>
    <row r="314" spans="1:50">
      <c r="B314" s="410">
        <v>8</v>
      </c>
      <c r="C314" s="434" t="s">
        <v>1935</v>
      </c>
      <c r="D314" s="401">
        <v>508</v>
      </c>
      <c r="E314" s="389">
        <v>7220009</v>
      </c>
      <c r="F314" s="389">
        <v>7220009</v>
      </c>
      <c r="G314" s="389" t="s">
        <v>2294</v>
      </c>
      <c r="H314" s="389" t="s">
        <v>2294</v>
      </c>
      <c r="I314" s="401" t="s">
        <v>1841</v>
      </c>
      <c r="J314" s="401" t="s">
        <v>1841</v>
      </c>
      <c r="K314" s="397"/>
      <c r="L314" s="410">
        <v>1080508</v>
      </c>
      <c r="M314" s="403" t="s">
        <v>2295</v>
      </c>
      <c r="N314" s="418" t="s">
        <v>2296</v>
      </c>
      <c r="O314" s="405" t="s">
        <v>1281</v>
      </c>
      <c r="P314" s="405" t="s">
        <v>2297</v>
      </c>
      <c r="Q314" s="392" t="s">
        <v>1120</v>
      </c>
      <c r="R314" s="418" t="s">
        <v>2296</v>
      </c>
      <c r="S314" s="405" t="s">
        <v>1281</v>
      </c>
      <c r="T314" s="405" t="s">
        <v>2297</v>
      </c>
      <c r="U314" s="406">
        <v>0</v>
      </c>
      <c r="V314" s="407"/>
      <c r="W314" s="406">
        <v>16</v>
      </c>
      <c r="X314" s="406"/>
      <c r="Y314" s="406">
        <v>0</v>
      </c>
      <c r="Z314" s="406">
        <v>4</v>
      </c>
      <c r="AA314" s="406">
        <v>5</v>
      </c>
      <c r="AB314" s="406">
        <v>4</v>
      </c>
      <c r="AC314" s="406">
        <v>4</v>
      </c>
      <c r="AD314" s="406">
        <v>4</v>
      </c>
      <c r="AE314" s="406">
        <v>4</v>
      </c>
      <c r="AF314" s="406">
        <v>5</v>
      </c>
      <c r="AG314" s="406">
        <v>5</v>
      </c>
      <c r="AH314" s="406">
        <v>5</v>
      </c>
      <c r="AI314" s="406">
        <v>5</v>
      </c>
      <c r="AJ314" s="406">
        <v>5</v>
      </c>
      <c r="AK314" s="406">
        <v>0</v>
      </c>
      <c r="AL314" s="406">
        <v>160000</v>
      </c>
      <c r="AM314" s="406">
        <v>200000</v>
      </c>
      <c r="AN314" s="406">
        <v>160000</v>
      </c>
      <c r="AO314" s="406">
        <v>160000</v>
      </c>
      <c r="AP314" s="406">
        <v>160000</v>
      </c>
      <c r="AQ314" s="406">
        <v>160000</v>
      </c>
      <c r="AR314" s="406">
        <v>200000</v>
      </c>
      <c r="AS314" s="406">
        <v>200000</v>
      </c>
      <c r="AT314" s="406">
        <v>200000</v>
      </c>
      <c r="AU314" s="406">
        <v>200000</v>
      </c>
      <c r="AV314" s="406">
        <v>200000</v>
      </c>
      <c r="AW314" s="406">
        <v>1</v>
      </c>
    </row>
    <row r="315" spans="1:50">
      <c r="B315" s="410">
        <v>9</v>
      </c>
      <c r="C315" s="434" t="s">
        <v>1937</v>
      </c>
      <c r="D315" s="401">
        <v>509</v>
      </c>
      <c r="E315" s="389">
        <v>7220010</v>
      </c>
      <c r="F315" s="389">
        <v>7220010</v>
      </c>
      <c r="G315" s="389" t="s">
        <v>2298</v>
      </c>
      <c r="H315" s="389" t="s">
        <v>2298</v>
      </c>
      <c r="I315" s="401" t="s">
        <v>1841</v>
      </c>
      <c r="J315" s="401" t="s">
        <v>1841</v>
      </c>
      <c r="K315" s="397"/>
      <c r="L315" s="410">
        <v>1080508</v>
      </c>
      <c r="M315" s="403" t="s">
        <v>2295</v>
      </c>
      <c r="N315" s="418" t="s">
        <v>2296</v>
      </c>
      <c r="O315" s="405" t="s">
        <v>1281</v>
      </c>
      <c r="P315" s="405" t="s">
        <v>2297</v>
      </c>
      <c r="Q315" s="392" t="s">
        <v>1120</v>
      </c>
      <c r="R315" s="418" t="s">
        <v>2296</v>
      </c>
      <c r="S315" s="405" t="s">
        <v>1281</v>
      </c>
      <c r="T315" s="405" t="s">
        <v>2297</v>
      </c>
      <c r="U315" s="406">
        <v>0</v>
      </c>
      <c r="V315" s="407"/>
      <c r="W315" s="406">
        <v>16</v>
      </c>
      <c r="X315" s="406">
        <v>2</v>
      </c>
      <c r="Y315" s="406">
        <v>0</v>
      </c>
      <c r="Z315" s="406">
        <v>2</v>
      </c>
      <c r="AA315" s="406">
        <v>2</v>
      </c>
      <c r="AB315" s="406">
        <v>2</v>
      </c>
      <c r="AC315" s="406">
        <v>2</v>
      </c>
      <c r="AD315" s="406">
        <v>2</v>
      </c>
      <c r="AE315" s="406">
        <v>2</v>
      </c>
      <c r="AF315" s="406">
        <v>2</v>
      </c>
      <c r="AG315" s="406">
        <v>2</v>
      </c>
      <c r="AH315" s="406">
        <v>2</v>
      </c>
      <c r="AI315" s="406">
        <v>2</v>
      </c>
      <c r="AJ315" s="406">
        <v>2</v>
      </c>
      <c r="AK315" s="406">
        <v>0</v>
      </c>
      <c r="AL315" s="406">
        <v>80000</v>
      </c>
      <c r="AM315" s="406">
        <v>80000</v>
      </c>
      <c r="AN315" s="406">
        <v>80000</v>
      </c>
      <c r="AO315" s="406">
        <v>80000</v>
      </c>
      <c r="AP315" s="406">
        <v>80000</v>
      </c>
      <c r="AQ315" s="406">
        <v>80000</v>
      </c>
      <c r="AR315" s="406">
        <v>80000</v>
      </c>
      <c r="AS315" s="406">
        <v>80000</v>
      </c>
      <c r="AT315" s="406">
        <v>80000</v>
      </c>
      <c r="AU315" s="406">
        <v>80000</v>
      </c>
      <c r="AV315" s="406">
        <v>80000</v>
      </c>
      <c r="AW315" s="406">
        <v>1</v>
      </c>
    </row>
    <row r="316" spans="1:50" ht="26">
      <c r="B316" s="410">
        <f t="shared" si="24"/>
        <v>10</v>
      </c>
      <c r="C316" s="435" t="s">
        <v>274</v>
      </c>
      <c r="D316" s="401">
        <f t="shared" si="23"/>
        <v>510</v>
      </c>
      <c r="E316" s="389" t="s">
        <v>1004</v>
      </c>
      <c r="F316" s="389">
        <f t="shared" ref="F316:F323" si="26">VALUE(E316)</f>
        <v>7210351</v>
      </c>
      <c r="G316" s="389" t="s">
        <v>1005</v>
      </c>
      <c r="H316" s="389" t="s">
        <v>1005</v>
      </c>
      <c r="I316" s="401" t="str">
        <f t="shared" ref="I316:I321" si="27">IF(COUNTIF($G$5:$G$335,G316)=1,"OK","重複あり！")</f>
        <v>OK</v>
      </c>
      <c r="J316" s="401" t="str">
        <f t="shared" si="25"/>
        <v>OK</v>
      </c>
      <c r="K316" s="397"/>
      <c r="L316" s="410">
        <v>1066661</v>
      </c>
      <c r="M316" s="403" t="s">
        <v>1907</v>
      </c>
      <c r="N316" s="436" t="s">
        <v>1642</v>
      </c>
      <c r="O316" s="437" t="s">
        <v>1199</v>
      </c>
      <c r="P316" s="437" t="s">
        <v>1643</v>
      </c>
      <c r="Q316" s="392" t="s">
        <v>1120</v>
      </c>
      <c r="R316" s="418" t="s">
        <v>1642</v>
      </c>
      <c r="S316" s="405" t="s">
        <v>1199</v>
      </c>
      <c r="T316" s="405" t="s">
        <v>1643</v>
      </c>
      <c r="U316" s="406">
        <v>1760000</v>
      </c>
      <c r="V316" s="407">
        <v>45838</v>
      </c>
      <c r="W316" s="406">
        <v>15</v>
      </c>
      <c r="X316" s="406">
        <v>8</v>
      </c>
      <c r="Y316" s="406">
        <v>4</v>
      </c>
      <c r="Z316" s="406">
        <v>4</v>
      </c>
      <c r="AA316" s="406">
        <v>4</v>
      </c>
      <c r="AB316" s="406">
        <v>4</v>
      </c>
      <c r="AC316" s="406">
        <v>4</v>
      </c>
      <c r="AD316" s="406">
        <v>4</v>
      </c>
      <c r="AE316" s="406">
        <v>4</v>
      </c>
      <c r="AF316" s="406">
        <v>4</v>
      </c>
      <c r="AG316" s="406">
        <v>4</v>
      </c>
      <c r="AH316" s="406">
        <v>4</v>
      </c>
      <c r="AI316" s="406">
        <v>4</v>
      </c>
      <c r="AJ316" s="406">
        <v>4</v>
      </c>
      <c r="AK316" s="406">
        <v>136000</v>
      </c>
      <c r="AL316" s="406">
        <v>136000</v>
      </c>
      <c r="AM316" s="406">
        <v>136000</v>
      </c>
      <c r="AN316" s="406">
        <v>136000</v>
      </c>
      <c r="AO316" s="406">
        <v>136000</v>
      </c>
      <c r="AP316" s="406">
        <v>136000</v>
      </c>
      <c r="AQ316" s="406">
        <v>136000</v>
      </c>
      <c r="AR316" s="406">
        <v>136000</v>
      </c>
      <c r="AS316" s="406">
        <v>136000</v>
      </c>
      <c r="AT316" s="406">
        <v>136000</v>
      </c>
      <c r="AU316" s="406">
        <v>136000</v>
      </c>
      <c r="AV316" s="406">
        <v>136000</v>
      </c>
      <c r="AW316" s="406">
        <v>1</v>
      </c>
    </row>
    <row r="317" spans="1:50" ht="13.5" customHeight="1">
      <c r="A317" s="397"/>
      <c r="B317" s="410">
        <f t="shared" si="24"/>
        <v>11</v>
      </c>
      <c r="C317" s="438" t="s">
        <v>245</v>
      </c>
      <c r="D317" s="401">
        <f t="shared" si="23"/>
        <v>511</v>
      </c>
      <c r="E317" s="389" t="s">
        <v>1006</v>
      </c>
      <c r="F317" s="389">
        <f t="shared" si="26"/>
        <v>7210399</v>
      </c>
      <c r="G317" s="389" t="s">
        <v>1007</v>
      </c>
      <c r="H317" s="389" t="s">
        <v>1007</v>
      </c>
      <c r="I317" s="401" t="str">
        <f t="shared" si="27"/>
        <v>OK</v>
      </c>
      <c r="J317" s="401" t="str">
        <f t="shared" si="25"/>
        <v>OK</v>
      </c>
      <c r="K317" s="397"/>
      <c r="L317" s="410">
        <v>1066668</v>
      </c>
      <c r="M317" s="403" t="s">
        <v>1908</v>
      </c>
      <c r="N317" s="400" t="s">
        <v>2299</v>
      </c>
      <c r="O317" s="410" t="s">
        <v>2300</v>
      </c>
      <c r="P317" s="410" t="s">
        <v>2301</v>
      </c>
      <c r="Q317" s="392" t="s">
        <v>1202</v>
      </c>
      <c r="R317" s="418" t="s">
        <v>1692</v>
      </c>
      <c r="S317" s="405" t="s">
        <v>1111</v>
      </c>
      <c r="T317" s="405" t="s">
        <v>1644</v>
      </c>
      <c r="U317" s="406">
        <v>0</v>
      </c>
      <c r="V317" s="407"/>
      <c r="W317" s="406">
        <v>15</v>
      </c>
      <c r="X317" s="406">
        <v>9</v>
      </c>
      <c r="Y317" s="406">
        <v>4</v>
      </c>
      <c r="Z317" s="406">
        <v>4</v>
      </c>
      <c r="AA317" s="406">
        <v>4</v>
      </c>
      <c r="AB317" s="406">
        <v>4</v>
      </c>
      <c r="AC317" s="406">
        <v>4</v>
      </c>
      <c r="AD317" s="406">
        <v>4</v>
      </c>
      <c r="AE317" s="406">
        <v>4</v>
      </c>
      <c r="AF317" s="406">
        <v>4</v>
      </c>
      <c r="AG317" s="406">
        <v>4</v>
      </c>
      <c r="AH317" s="406">
        <v>4</v>
      </c>
      <c r="AI317" s="406">
        <v>4</v>
      </c>
      <c r="AJ317" s="406">
        <v>4</v>
      </c>
      <c r="AK317" s="406">
        <v>160000</v>
      </c>
      <c r="AL317" s="406">
        <v>160000</v>
      </c>
      <c r="AM317" s="406">
        <v>160000</v>
      </c>
      <c r="AN317" s="406">
        <v>160000</v>
      </c>
      <c r="AO317" s="406">
        <v>160000</v>
      </c>
      <c r="AP317" s="406">
        <v>160000</v>
      </c>
      <c r="AQ317" s="406">
        <v>160000</v>
      </c>
      <c r="AR317" s="406">
        <v>160000</v>
      </c>
      <c r="AS317" s="406">
        <v>160000</v>
      </c>
      <c r="AT317" s="406">
        <v>160000</v>
      </c>
      <c r="AU317" s="406">
        <v>160000</v>
      </c>
      <c r="AV317" s="406">
        <v>160000</v>
      </c>
      <c r="AW317" s="406">
        <v>1</v>
      </c>
    </row>
    <row r="318" spans="1:50">
      <c r="B318" s="410">
        <f t="shared" si="24"/>
        <v>12</v>
      </c>
      <c r="C318" s="438" t="s">
        <v>2302</v>
      </c>
      <c r="D318" s="401">
        <f t="shared" si="23"/>
        <v>512</v>
      </c>
      <c r="E318" s="389" t="s">
        <v>1008</v>
      </c>
      <c r="F318" s="389">
        <f t="shared" si="26"/>
        <v>7210602</v>
      </c>
      <c r="G318" s="389" t="s">
        <v>1009</v>
      </c>
      <c r="H318" s="389" t="s">
        <v>1009</v>
      </c>
      <c r="I318" s="401" t="str">
        <f t="shared" si="27"/>
        <v>OK</v>
      </c>
      <c r="J318" s="401" t="str">
        <f t="shared" si="25"/>
        <v>OK</v>
      </c>
      <c r="K318" s="397"/>
      <c r="L318" s="410">
        <v>1071405</v>
      </c>
      <c r="M318" s="403" t="s">
        <v>1463</v>
      </c>
      <c r="N318" s="418" t="s">
        <v>1464</v>
      </c>
      <c r="O318" s="405" t="s">
        <v>1281</v>
      </c>
      <c r="P318" s="405" t="s">
        <v>2101</v>
      </c>
      <c r="Q318" s="392" t="s">
        <v>1120</v>
      </c>
      <c r="R318" s="418" t="s">
        <v>1464</v>
      </c>
      <c r="S318" s="405" t="s">
        <v>1281</v>
      </c>
      <c r="T318" s="405" t="s">
        <v>2101</v>
      </c>
      <c r="U318" s="406">
        <v>2240000</v>
      </c>
      <c r="V318" s="407">
        <v>45838</v>
      </c>
      <c r="W318" s="406">
        <v>15</v>
      </c>
      <c r="X318" s="406">
        <v>10</v>
      </c>
      <c r="Y318" s="406">
        <v>7</v>
      </c>
      <c r="Z318" s="406">
        <v>7</v>
      </c>
      <c r="AA318" s="406">
        <v>7</v>
      </c>
      <c r="AB318" s="406">
        <v>7</v>
      </c>
      <c r="AC318" s="406">
        <v>7</v>
      </c>
      <c r="AD318" s="406">
        <v>7</v>
      </c>
      <c r="AE318" s="406">
        <v>7</v>
      </c>
      <c r="AF318" s="406">
        <v>7</v>
      </c>
      <c r="AG318" s="406">
        <v>7</v>
      </c>
      <c r="AH318" s="406">
        <v>7</v>
      </c>
      <c r="AI318" s="406">
        <v>7</v>
      </c>
      <c r="AJ318" s="406">
        <v>7</v>
      </c>
      <c r="AK318" s="406">
        <v>238000</v>
      </c>
      <c r="AL318" s="406">
        <v>238000</v>
      </c>
      <c r="AM318" s="406">
        <v>238000</v>
      </c>
      <c r="AN318" s="406">
        <v>238000</v>
      </c>
      <c r="AO318" s="406">
        <v>238000</v>
      </c>
      <c r="AP318" s="406">
        <v>238000</v>
      </c>
      <c r="AQ318" s="406">
        <v>238000</v>
      </c>
      <c r="AR318" s="406">
        <v>238000</v>
      </c>
      <c r="AS318" s="406">
        <v>238000</v>
      </c>
      <c r="AT318" s="406">
        <v>238000</v>
      </c>
      <c r="AU318" s="406">
        <v>238000</v>
      </c>
      <c r="AV318" s="406">
        <v>238000</v>
      </c>
      <c r="AW318" s="406">
        <v>1</v>
      </c>
    </row>
    <row r="319" spans="1:50">
      <c r="B319" s="410">
        <f t="shared" si="24"/>
        <v>13</v>
      </c>
      <c r="C319" s="438" t="s">
        <v>2303</v>
      </c>
      <c r="D319" s="401">
        <f t="shared" si="23"/>
        <v>513</v>
      </c>
      <c r="E319" s="389">
        <v>7220002</v>
      </c>
      <c r="F319" s="389">
        <f t="shared" si="26"/>
        <v>7220002</v>
      </c>
      <c r="G319" s="389" t="s">
        <v>1011</v>
      </c>
      <c r="H319" s="389" t="s">
        <v>1011</v>
      </c>
      <c r="I319" s="401" t="str">
        <f t="shared" si="27"/>
        <v>OK</v>
      </c>
      <c r="J319" s="401" t="str">
        <f t="shared" si="25"/>
        <v>OK</v>
      </c>
      <c r="K319" s="397"/>
      <c r="L319" s="410">
        <v>1064040</v>
      </c>
      <c r="M319" s="403" t="s">
        <v>1398</v>
      </c>
      <c r="N319" s="418" t="s">
        <v>1399</v>
      </c>
      <c r="O319" s="405" t="s">
        <v>1400</v>
      </c>
      <c r="P319" s="405" t="s">
        <v>1401</v>
      </c>
      <c r="Q319" s="392" t="s">
        <v>1120</v>
      </c>
      <c r="R319" s="418" t="s">
        <v>1399</v>
      </c>
      <c r="S319" s="405" t="s">
        <v>1400</v>
      </c>
      <c r="T319" s="405" t="s">
        <v>1401</v>
      </c>
      <c r="U319" s="406">
        <v>0</v>
      </c>
      <c r="V319" s="407"/>
      <c r="W319" s="406">
        <v>15</v>
      </c>
      <c r="X319" s="406">
        <v>11</v>
      </c>
      <c r="Y319" s="406">
        <v>6</v>
      </c>
      <c r="Z319" s="406">
        <v>6</v>
      </c>
      <c r="AA319" s="406">
        <v>6</v>
      </c>
      <c r="AB319" s="406">
        <v>6</v>
      </c>
      <c r="AC319" s="406">
        <v>6</v>
      </c>
      <c r="AD319" s="406">
        <v>6</v>
      </c>
      <c r="AE319" s="406">
        <v>6</v>
      </c>
      <c r="AF319" s="406">
        <v>6</v>
      </c>
      <c r="AG319" s="406">
        <v>6</v>
      </c>
      <c r="AH319" s="406">
        <v>6</v>
      </c>
      <c r="AI319" s="406">
        <v>6</v>
      </c>
      <c r="AJ319" s="406">
        <v>6</v>
      </c>
      <c r="AK319" s="406">
        <v>204000</v>
      </c>
      <c r="AL319" s="406">
        <v>204000</v>
      </c>
      <c r="AM319" s="406">
        <v>204000</v>
      </c>
      <c r="AN319" s="406">
        <v>204000</v>
      </c>
      <c r="AO319" s="406">
        <v>204000</v>
      </c>
      <c r="AP319" s="406">
        <v>204000</v>
      </c>
      <c r="AQ319" s="406">
        <v>204000</v>
      </c>
      <c r="AR319" s="406">
        <v>204000</v>
      </c>
      <c r="AS319" s="406">
        <v>204000</v>
      </c>
      <c r="AT319" s="406">
        <v>204000</v>
      </c>
      <c r="AU319" s="406">
        <v>204000</v>
      </c>
      <c r="AV319" s="406">
        <v>204000</v>
      </c>
      <c r="AW319" s="406">
        <v>1</v>
      </c>
    </row>
    <row r="320" spans="1:50">
      <c r="B320" s="410">
        <f t="shared" si="24"/>
        <v>14</v>
      </c>
      <c r="C320" s="438" t="s">
        <v>2304</v>
      </c>
      <c r="D320" s="401">
        <f t="shared" si="23"/>
        <v>514</v>
      </c>
      <c r="E320" s="389">
        <v>7220003</v>
      </c>
      <c r="F320" s="389">
        <f t="shared" si="26"/>
        <v>7220003</v>
      </c>
      <c r="G320" s="389" t="s">
        <v>1772</v>
      </c>
      <c r="H320" s="389" t="s">
        <v>1772</v>
      </c>
      <c r="I320" s="401" t="str">
        <f t="shared" si="27"/>
        <v>OK</v>
      </c>
      <c r="J320" s="401" t="str">
        <f t="shared" si="25"/>
        <v>OK</v>
      </c>
      <c r="K320" s="397"/>
      <c r="L320" s="410">
        <v>1076471</v>
      </c>
      <c r="M320" s="403" t="s">
        <v>1773</v>
      </c>
      <c r="N320" s="418" t="s">
        <v>1774</v>
      </c>
      <c r="O320" s="405" t="s">
        <v>1199</v>
      </c>
      <c r="P320" s="405" t="s">
        <v>1775</v>
      </c>
      <c r="Q320" s="392" t="s">
        <v>1120</v>
      </c>
      <c r="R320" s="418" t="s">
        <v>1774</v>
      </c>
      <c r="S320" s="405" t="s">
        <v>1199</v>
      </c>
      <c r="T320" s="405" t="s">
        <v>1775</v>
      </c>
      <c r="U320" s="406">
        <v>2640000</v>
      </c>
      <c r="V320" s="407">
        <v>45838</v>
      </c>
      <c r="W320" s="406">
        <v>15</v>
      </c>
      <c r="X320" s="406">
        <v>12</v>
      </c>
      <c r="Y320" s="406">
        <v>6</v>
      </c>
      <c r="Z320" s="406">
        <v>6</v>
      </c>
      <c r="AA320" s="406">
        <v>6</v>
      </c>
      <c r="AB320" s="406">
        <v>6</v>
      </c>
      <c r="AC320" s="406">
        <v>6</v>
      </c>
      <c r="AD320" s="406">
        <v>6</v>
      </c>
      <c r="AE320" s="406">
        <v>6</v>
      </c>
      <c r="AF320" s="406">
        <v>6</v>
      </c>
      <c r="AG320" s="406">
        <v>6</v>
      </c>
      <c r="AH320" s="406">
        <v>5</v>
      </c>
      <c r="AI320" s="406">
        <v>5</v>
      </c>
      <c r="AJ320" s="406">
        <v>5</v>
      </c>
      <c r="AK320" s="406">
        <v>207000</v>
      </c>
      <c r="AL320" s="406">
        <v>207000</v>
      </c>
      <c r="AM320" s="406">
        <v>207000</v>
      </c>
      <c r="AN320" s="406">
        <v>207000</v>
      </c>
      <c r="AO320" s="406">
        <v>207000</v>
      </c>
      <c r="AP320" s="406">
        <v>207000</v>
      </c>
      <c r="AQ320" s="406">
        <v>207000</v>
      </c>
      <c r="AR320" s="406">
        <v>207000</v>
      </c>
      <c r="AS320" s="406">
        <v>207000</v>
      </c>
      <c r="AT320" s="406">
        <v>172500</v>
      </c>
      <c r="AU320" s="406">
        <v>172500</v>
      </c>
      <c r="AV320" s="406">
        <v>172500</v>
      </c>
      <c r="AW320" s="406">
        <v>1</v>
      </c>
    </row>
    <row r="321" spans="1:50">
      <c r="B321" s="410">
        <f t="shared" si="24"/>
        <v>15</v>
      </c>
      <c r="C321" s="438" t="s">
        <v>2305</v>
      </c>
      <c r="D321" s="401">
        <f>B321+500</f>
        <v>515</v>
      </c>
      <c r="E321" s="389">
        <v>7220004</v>
      </c>
      <c r="F321" s="389">
        <f t="shared" si="26"/>
        <v>7220004</v>
      </c>
      <c r="G321" s="389" t="s">
        <v>1776</v>
      </c>
      <c r="H321" s="389" t="s">
        <v>1776</v>
      </c>
      <c r="I321" s="401" t="str">
        <f t="shared" si="27"/>
        <v>OK</v>
      </c>
      <c r="J321" s="401" t="str">
        <f t="shared" si="25"/>
        <v>OK</v>
      </c>
      <c r="K321" s="397"/>
      <c r="L321" s="410">
        <v>1076618</v>
      </c>
      <c r="M321" s="403" t="s">
        <v>1777</v>
      </c>
      <c r="N321" s="418" t="s">
        <v>1778</v>
      </c>
      <c r="O321" s="405" t="s">
        <v>1199</v>
      </c>
      <c r="P321" s="405" t="s">
        <v>1779</v>
      </c>
      <c r="Q321" s="392" t="s">
        <v>1120</v>
      </c>
      <c r="R321" s="418" t="s">
        <v>1778</v>
      </c>
      <c r="S321" s="405" t="s">
        <v>1199</v>
      </c>
      <c r="T321" s="405" t="s">
        <v>1779</v>
      </c>
      <c r="U321" s="406">
        <v>0</v>
      </c>
      <c r="V321" s="407"/>
      <c r="W321" s="406">
        <v>15</v>
      </c>
      <c r="X321" s="406">
        <v>13</v>
      </c>
      <c r="Y321" s="406">
        <v>13</v>
      </c>
      <c r="Z321" s="406">
        <v>13</v>
      </c>
      <c r="AA321" s="406">
        <v>13</v>
      </c>
      <c r="AB321" s="406">
        <v>11</v>
      </c>
      <c r="AC321" s="406">
        <v>11</v>
      </c>
      <c r="AD321" s="406">
        <v>10</v>
      </c>
      <c r="AE321" s="406">
        <v>10</v>
      </c>
      <c r="AF321" s="406">
        <v>0</v>
      </c>
      <c r="AG321" s="406">
        <v>0</v>
      </c>
      <c r="AH321" s="406">
        <v>0</v>
      </c>
      <c r="AI321" s="406">
        <v>0</v>
      </c>
      <c r="AJ321" s="406">
        <v>0</v>
      </c>
      <c r="AK321" s="406">
        <v>411249</v>
      </c>
      <c r="AL321" s="406">
        <v>410631</v>
      </c>
      <c r="AM321" s="406">
        <v>410895</v>
      </c>
      <c r="AN321" s="406">
        <v>344534</v>
      </c>
      <c r="AO321" s="406">
        <v>342706</v>
      </c>
      <c r="AP321" s="406">
        <v>297328</v>
      </c>
      <c r="AQ321" s="406">
        <v>316729</v>
      </c>
      <c r="AR321" s="406">
        <v>0</v>
      </c>
      <c r="AS321" s="406">
        <v>0</v>
      </c>
      <c r="AT321" s="406">
        <v>0</v>
      </c>
      <c r="AU321" s="406">
        <v>0</v>
      </c>
      <c r="AV321" s="406">
        <v>0</v>
      </c>
      <c r="AW321" s="406">
        <v>1</v>
      </c>
    </row>
    <row r="322" spans="1:50">
      <c r="B322" s="410">
        <v>16</v>
      </c>
      <c r="C322" s="438" t="s">
        <v>1940</v>
      </c>
      <c r="D322" s="401">
        <v>516</v>
      </c>
      <c r="E322" s="389">
        <v>7220011</v>
      </c>
      <c r="F322" s="389">
        <v>7220011</v>
      </c>
      <c r="G322" s="389" t="s">
        <v>2306</v>
      </c>
      <c r="H322" s="389" t="s">
        <v>2306</v>
      </c>
      <c r="I322" s="401" t="s">
        <v>1841</v>
      </c>
      <c r="J322" s="401" t="s">
        <v>1841</v>
      </c>
      <c r="K322" s="397"/>
      <c r="L322" s="410">
        <v>1080508</v>
      </c>
      <c r="M322" s="403" t="s">
        <v>2295</v>
      </c>
      <c r="N322" s="418" t="s">
        <v>2296</v>
      </c>
      <c r="O322" s="405" t="s">
        <v>1281</v>
      </c>
      <c r="P322" s="405" t="s">
        <v>2297</v>
      </c>
      <c r="Q322" s="392" t="s">
        <v>1120</v>
      </c>
      <c r="R322" s="418" t="s">
        <v>2296</v>
      </c>
      <c r="S322" s="405" t="s">
        <v>1281</v>
      </c>
      <c r="T322" s="405" t="s">
        <v>2297</v>
      </c>
      <c r="U322" s="406">
        <v>0</v>
      </c>
      <c r="V322" s="407"/>
      <c r="W322" s="406">
        <v>16</v>
      </c>
      <c r="X322" s="406">
        <v>3</v>
      </c>
      <c r="Y322" s="406">
        <v>0</v>
      </c>
      <c r="Z322" s="406">
        <v>3</v>
      </c>
      <c r="AA322" s="406">
        <v>3</v>
      </c>
      <c r="AB322" s="406">
        <v>3</v>
      </c>
      <c r="AC322" s="406">
        <v>3</v>
      </c>
      <c r="AD322" s="406">
        <v>3</v>
      </c>
      <c r="AE322" s="406">
        <v>3</v>
      </c>
      <c r="AF322" s="406">
        <v>3</v>
      </c>
      <c r="AG322" s="406">
        <v>3</v>
      </c>
      <c r="AH322" s="406">
        <v>3</v>
      </c>
      <c r="AI322" s="406">
        <v>3</v>
      </c>
      <c r="AJ322" s="406">
        <v>3</v>
      </c>
      <c r="AK322" s="406">
        <v>0</v>
      </c>
      <c r="AL322" s="406">
        <v>120000</v>
      </c>
      <c r="AM322" s="406">
        <v>120000</v>
      </c>
      <c r="AN322" s="406">
        <v>120000</v>
      </c>
      <c r="AO322" s="406">
        <v>120000</v>
      </c>
      <c r="AP322" s="406">
        <v>120000</v>
      </c>
      <c r="AQ322" s="406">
        <v>120000</v>
      </c>
      <c r="AR322" s="406">
        <v>120000</v>
      </c>
      <c r="AS322" s="406">
        <v>120000</v>
      </c>
      <c r="AT322" s="406">
        <v>120000</v>
      </c>
      <c r="AU322" s="406">
        <v>120000</v>
      </c>
      <c r="AV322" s="406">
        <v>120000</v>
      </c>
      <c r="AW322" s="406">
        <v>1</v>
      </c>
    </row>
    <row r="323" spans="1:50">
      <c r="B323" s="410">
        <f t="shared" si="24"/>
        <v>17</v>
      </c>
      <c r="C323" s="438" t="s">
        <v>2307</v>
      </c>
      <c r="D323" s="401">
        <f t="shared" ref="D323:D325" si="28">B323+500</f>
        <v>517</v>
      </c>
      <c r="E323" s="389">
        <v>7220006</v>
      </c>
      <c r="F323" s="389">
        <f t="shared" si="26"/>
        <v>7220006</v>
      </c>
      <c r="G323" s="389" t="s">
        <v>1909</v>
      </c>
      <c r="H323" s="389" t="s">
        <v>1909</v>
      </c>
      <c r="I323" s="401" t="str">
        <f t="shared" ref="I323:I334" si="29">IF(COUNTIF($G$5:$G$335,G323)=1,"OK","重複あり！")</f>
        <v>OK</v>
      </c>
      <c r="J323" s="401" t="str">
        <f t="shared" si="25"/>
        <v>OK</v>
      </c>
      <c r="K323" s="397"/>
      <c r="L323" s="410">
        <v>1078345</v>
      </c>
      <c r="M323" s="403" t="s">
        <v>1910</v>
      </c>
      <c r="N323" s="418" t="s">
        <v>1911</v>
      </c>
      <c r="O323" s="405" t="s">
        <v>1199</v>
      </c>
      <c r="P323" s="405" t="s">
        <v>1912</v>
      </c>
      <c r="Q323" s="392" t="s">
        <v>1120</v>
      </c>
      <c r="R323" s="418" t="s">
        <v>1911</v>
      </c>
      <c r="S323" s="405" t="s">
        <v>1199</v>
      </c>
      <c r="T323" s="405" t="s">
        <v>1912</v>
      </c>
      <c r="U323" s="406">
        <v>2640000</v>
      </c>
      <c r="V323" s="407">
        <v>45838</v>
      </c>
      <c r="W323" s="406">
        <v>15</v>
      </c>
      <c r="X323" s="406">
        <v>14</v>
      </c>
      <c r="Y323" s="406">
        <v>7</v>
      </c>
      <c r="Z323" s="406">
        <v>7</v>
      </c>
      <c r="AA323" s="406">
        <v>6</v>
      </c>
      <c r="AB323" s="406">
        <v>6</v>
      </c>
      <c r="AC323" s="406">
        <v>6</v>
      </c>
      <c r="AD323" s="406">
        <v>6</v>
      </c>
      <c r="AE323" s="406">
        <v>6</v>
      </c>
      <c r="AF323" s="406">
        <v>6</v>
      </c>
      <c r="AG323" s="406">
        <v>6</v>
      </c>
      <c r="AH323" s="406">
        <v>6</v>
      </c>
      <c r="AI323" s="406">
        <v>6</v>
      </c>
      <c r="AJ323" s="406">
        <v>6</v>
      </c>
      <c r="AK323" s="406">
        <v>214214</v>
      </c>
      <c r="AL323" s="406">
        <v>214214</v>
      </c>
      <c r="AM323" s="406">
        <v>183612</v>
      </c>
      <c r="AN323" s="406">
        <v>183612</v>
      </c>
      <c r="AO323" s="406">
        <v>183612</v>
      </c>
      <c r="AP323" s="406">
        <v>183612</v>
      </c>
      <c r="AQ323" s="406">
        <v>183612</v>
      </c>
      <c r="AR323" s="406">
        <v>183612</v>
      </c>
      <c r="AS323" s="406">
        <v>183612</v>
      </c>
      <c r="AT323" s="406">
        <v>183612</v>
      </c>
      <c r="AU323" s="406">
        <v>183612</v>
      </c>
      <c r="AV323" s="406">
        <v>183612</v>
      </c>
      <c r="AW323" s="406">
        <v>1</v>
      </c>
    </row>
    <row r="324" spans="1:50">
      <c r="B324" s="410">
        <f t="shared" si="24"/>
        <v>18</v>
      </c>
      <c r="C324" s="438" t="s">
        <v>2308</v>
      </c>
      <c r="D324" s="401">
        <f t="shared" si="28"/>
        <v>518</v>
      </c>
      <c r="E324" s="389">
        <v>7220007</v>
      </c>
      <c r="F324" s="389">
        <v>7220007</v>
      </c>
      <c r="G324" s="389" t="s">
        <v>2309</v>
      </c>
      <c r="H324" s="389" t="s">
        <v>2309</v>
      </c>
      <c r="I324" s="401" t="str">
        <f t="shared" si="29"/>
        <v>OK</v>
      </c>
      <c r="J324" s="401" t="str">
        <f t="shared" si="25"/>
        <v>OK</v>
      </c>
      <c r="K324" s="397" t="s">
        <v>1677</v>
      </c>
      <c r="L324" s="410">
        <v>1080023</v>
      </c>
      <c r="M324" s="403" t="s">
        <v>2310</v>
      </c>
      <c r="N324" s="418" t="s">
        <v>2311</v>
      </c>
      <c r="O324" s="405" t="s">
        <v>1199</v>
      </c>
      <c r="P324" s="405" t="s">
        <v>2312</v>
      </c>
      <c r="Q324" s="392"/>
      <c r="R324" s="418" t="s">
        <v>2311</v>
      </c>
      <c r="S324" s="405" t="s">
        <v>1199</v>
      </c>
      <c r="T324" s="405" t="s">
        <v>2312</v>
      </c>
      <c r="U324" s="406">
        <v>2200000</v>
      </c>
      <c r="V324" s="407">
        <v>45838</v>
      </c>
      <c r="W324" s="406">
        <v>15</v>
      </c>
      <c r="X324" s="406">
        <v>15</v>
      </c>
      <c r="Y324" s="406">
        <v>5</v>
      </c>
      <c r="Z324" s="406">
        <v>6</v>
      </c>
      <c r="AA324" s="406">
        <v>6</v>
      </c>
      <c r="AB324" s="406">
        <v>6</v>
      </c>
      <c r="AC324" s="406">
        <v>6</v>
      </c>
      <c r="AD324" s="406">
        <v>6</v>
      </c>
      <c r="AE324" s="406">
        <v>6</v>
      </c>
      <c r="AF324" s="406">
        <v>6</v>
      </c>
      <c r="AG324" s="406">
        <v>6</v>
      </c>
      <c r="AH324" s="406">
        <v>6</v>
      </c>
      <c r="AI324" s="406">
        <v>6</v>
      </c>
      <c r="AJ324" s="406">
        <v>6</v>
      </c>
      <c r="AK324" s="406">
        <v>200000</v>
      </c>
      <c r="AL324" s="406">
        <v>240000</v>
      </c>
      <c r="AM324" s="406">
        <v>234319</v>
      </c>
      <c r="AN324" s="406">
        <v>237036</v>
      </c>
      <c r="AO324" s="406">
        <v>238765</v>
      </c>
      <c r="AP324" s="406">
        <v>240000</v>
      </c>
      <c r="AQ324" s="406">
        <v>235060</v>
      </c>
      <c r="AR324" s="406">
        <v>228638</v>
      </c>
      <c r="AS324" s="406">
        <v>0</v>
      </c>
      <c r="AT324" s="406">
        <v>0</v>
      </c>
      <c r="AU324" s="406">
        <v>0</v>
      </c>
      <c r="AV324" s="406">
        <v>0</v>
      </c>
      <c r="AW324" s="406">
        <v>1</v>
      </c>
    </row>
    <row r="325" spans="1:50">
      <c r="B325" s="410">
        <f t="shared" si="24"/>
        <v>19</v>
      </c>
      <c r="C325" s="438" t="s">
        <v>2313</v>
      </c>
      <c r="D325" s="401">
        <f t="shared" si="28"/>
        <v>519</v>
      </c>
      <c r="E325" s="389">
        <v>7220008</v>
      </c>
      <c r="F325" s="389">
        <v>7220008</v>
      </c>
      <c r="G325" s="389" t="s">
        <v>2314</v>
      </c>
      <c r="H325" s="389" t="s">
        <v>2314</v>
      </c>
      <c r="I325" s="401" t="str">
        <f t="shared" si="29"/>
        <v>OK</v>
      </c>
      <c r="J325" s="401" t="str">
        <f t="shared" si="25"/>
        <v>OK</v>
      </c>
      <c r="K325" s="397" t="s">
        <v>1677</v>
      </c>
      <c r="L325" s="410">
        <v>1071622</v>
      </c>
      <c r="M325" s="403" t="s">
        <v>2315</v>
      </c>
      <c r="N325" s="418" t="s">
        <v>1761</v>
      </c>
      <c r="O325" s="405" t="s">
        <v>1199</v>
      </c>
      <c r="P325" s="405" t="s">
        <v>1600</v>
      </c>
      <c r="Q325" s="392"/>
      <c r="R325" s="418" t="s">
        <v>1761</v>
      </c>
      <c r="S325" s="405" t="s">
        <v>1199</v>
      </c>
      <c r="T325" s="405" t="s">
        <v>1600</v>
      </c>
      <c r="U325" s="406">
        <v>0</v>
      </c>
      <c r="V325" s="407"/>
      <c r="W325" s="406">
        <v>15</v>
      </c>
      <c r="X325" s="406">
        <v>16</v>
      </c>
      <c r="Y325" s="406">
        <v>5</v>
      </c>
      <c r="Z325" s="406">
        <v>5</v>
      </c>
      <c r="AA325" s="406">
        <v>5</v>
      </c>
      <c r="AB325" s="406">
        <v>5</v>
      </c>
      <c r="AC325" s="406">
        <v>5</v>
      </c>
      <c r="AD325" s="406">
        <v>5</v>
      </c>
      <c r="AE325" s="406">
        <v>5</v>
      </c>
      <c r="AF325" s="406">
        <v>5</v>
      </c>
      <c r="AG325" s="406">
        <v>5</v>
      </c>
      <c r="AH325" s="406">
        <v>5</v>
      </c>
      <c r="AI325" s="406">
        <v>5</v>
      </c>
      <c r="AJ325" s="406">
        <v>5</v>
      </c>
      <c r="AK325" s="406">
        <v>200000</v>
      </c>
      <c r="AL325" s="406">
        <v>200000</v>
      </c>
      <c r="AM325" s="406">
        <v>200000</v>
      </c>
      <c r="AN325" s="406">
        <v>200000</v>
      </c>
      <c r="AO325" s="406">
        <v>200000</v>
      </c>
      <c r="AP325" s="406">
        <v>200000</v>
      </c>
      <c r="AQ325" s="406">
        <v>200000</v>
      </c>
      <c r="AR325" s="406">
        <v>200000</v>
      </c>
      <c r="AS325" s="406">
        <v>200000</v>
      </c>
      <c r="AT325" s="406">
        <v>200000</v>
      </c>
      <c r="AU325" s="406">
        <v>200000</v>
      </c>
      <c r="AV325" s="406">
        <v>200000</v>
      </c>
      <c r="AW325" s="406">
        <v>1</v>
      </c>
    </row>
    <row r="326" spans="1:50" ht="23.5">
      <c r="A326" s="393" t="s">
        <v>1012</v>
      </c>
      <c r="B326" s="399">
        <v>1</v>
      </c>
      <c r="C326" s="400" t="s">
        <v>2316</v>
      </c>
      <c r="D326" s="401">
        <v>601</v>
      </c>
      <c r="E326" s="389" t="s">
        <v>1013</v>
      </c>
      <c r="F326" s="389">
        <f t="shared" ref="F326:F334" si="30">VALUE(E326)</f>
        <v>5210001</v>
      </c>
      <c r="G326" s="389" t="s">
        <v>1014</v>
      </c>
      <c r="H326" s="389" t="s">
        <v>1014</v>
      </c>
      <c r="I326" s="401" t="str">
        <f t="shared" si="29"/>
        <v>OK</v>
      </c>
      <c r="J326" s="401" t="str">
        <f t="shared" si="25"/>
        <v>OK</v>
      </c>
      <c r="K326" s="397"/>
      <c r="L326" s="408">
        <v>1039953</v>
      </c>
      <c r="M326" s="405"/>
      <c r="N326" s="416" t="s">
        <v>1780</v>
      </c>
      <c r="O326" s="392"/>
      <c r="P326" s="392" t="s">
        <v>1645</v>
      </c>
      <c r="Q326" s="392" t="s">
        <v>1120</v>
      </c>
      <c r="R326" s="416" t="s">
        <v>1780</v>
      </c>
      <c r="S326" s="392"/>
      <c r="T326" s="392" t="s">
        <v>1645</v>
      </c>
      <c r="U326" s="406">
        <v>0</v>
      </c>
      <c r="V326" s="407"/>
      <c r="W326" s="406">
        <v>16</v>
      </c>
      <c r="X326" s="406"/>
      <c r="Y326" s="406">
        <v>0</v>
      </c>
      <c r="Z326" s="406">
        <v>0</v>
      </c>
      <c r="AA326" s="406">
        <v>0</v>
      </c>
      <c r="AB326" s="406">
        <v>0</v>
      </c>
      <c r="AC326" s="406">
        <v>0</v>
      </c>
      <c r="AD326" s="406">
        <v>0</v>
      </c>
      <c r="AE326" s="406">
        <v>0</v>
      </c>
      <c r="AF326" s="406">
        <v>0</v>
      </c>
      <c r="AG326" s="406">
        <v>0</v>
      </c>
      <c r="AH326" s="406">
        <v>0</v>
      </c>
      <c r="AI326" s="406">
        <v>0</v>
      </c>
      <c r="AJ326" s="406">
        <v>0</v>
      </c>
      <c r="AK326" s="406">
        <v>0</v>
      </c>
      <c r="AL326" s="406">
        <v>0</v>
      </c>
      <c r="AM326" s="406">
        <v>0</v>
      </c>
      <c r="AN326" s="406">
        <v>0</v>
      </c>
      <c r="AO326" s="406">
        <v>0</v>
      </c>
      <c r="AP326" s="406">
        <v>0</v>
      </c>
      <c r="AQ326" s="406">
        <v>0</v>
      </c>
      <c r="AR326" s="406">
        <v>0</v>
      </c>
      <c r="AS326" s="406">
        <v>0</v>
      </c>
      <c r="AT326" s="406">
        <v>0</v>
      </c>
      <c r="AU326" s="406">
        <v>0</v>
      </c>
      <c r="AV326" s="406">
        <v>0</v>
      </c>
      <c r="AW326" s="406">
        <v>5</v>
      </c>
    </row>
    <row r="327" spans="1:50" ht="14">
      <c r="B327" s="399">
        <v>2</v>
      </c>
      <c r="C327" s="400" t="s">
        <v>205</v>
      </c>
      <c r="D327" s="401">
        <v>602</v>
      </c>
      <c r="E327" s="389" t="s">
        <v>1015</v>
      </c>
      <c r="F327" s="389">
        <f t="shared" si="30"/>
        <v>5210002</v>
      </c>
      <c r="G327" s="389" t="s">
        <v>1016</v>
      </c>
      <c r="H327" s="389" t="s">
        <v>1016</v>
      </c>
      <c r="I327" s="401" t="str">
        <f t="shared" si="29"/>
        <v>OK</v>
      </c>
      <c r="J327" s="401" t="str">
        <f t="shared" si="25"/>
        <v>OK</v>
      </c>
      <c r="K327" s="397"/>
      <c r="L327" s="408">
        <v>1060122</v>
      </c>
      <c r="M327" s="405"/>
      <c r="N327" s="416" t="s">
        <v>1781</v>
      </c>
      <c r="O327" s="392"/>
      <c r="P327" s="392" t="s">
        <v>1646</v>
      </c>
      <c r="Q327" s="392" t="s">
        <v>1120</v>
      </c>
      <c r="R327" s="416" t="s">
        <v>1781</v>
      </c>
      <c r="S327" s="392"/>
      <c r="T327" s="392" t="s">
        <v>1646</v>
      </c>
      <c r="U327" s="406">
        <v>440000</v>
      </c>
      <c r="V327" s="407">
        <v>45838</v>
      </c>
      <c r="W327" s="406">
        <v>16</v>
      </c>
      <c r="X327" s="406">
        <v>2</v>
      </c>
      <c r="Y327" s="406">
        <v>1</v>
      </c>
      <c r="Z327" s="406">
        <v>2</v>
      </c>
      <c r="AA327" s="406">
        <v>2</v>
      </c>
      <c r="AB327" s="406">
        <v>2</v>
      </c>
      <c r="AC327" s="406">
        <v>2</v>
      </c>
      <c r="AD327" s="406">
        <v>2</v>
      </c>
      <c r="AE327" s="406">
        <v>2</v>
      </c>
      <c r="AF327" s="406">
        <v>2</v>
      </c>
      <c r="AG327" s="406">
        <v>2</v>
      </c>
      <c r="AH327" s="406">
        <v>2</v>
      </c>
      <c r="AI327" s="406">
        <v>2</v>
      </c>
      <c r="AJ327" s="406">
        <v>2</v>
      </c>
      <c r="AK327" s="406">
        <v>40000</v>
      </c>
      <c r="AL327" s="406">
        <v>80000</v>
      </c>
      <c r="AM327" s="406">
        <v>80000</v>
      </c>
      <c r="AN327" s="406">
        <v>80000</v>
      </c>
      <c r="AO327" s="406">
        <v>80000</v>
      </c>
      <c r="AP327" s="406">
        <v>80000</v>
      </c>
      <c r="AQ327" s="406">
        <v>80000</v>
      </c>
      <c r="AR327" s="406">
        <v>80000</v>
      </c>
      <c r="AS327" s="406">
        <v>80000</v>
      </c>
      <c r="AT327" s="406">
        <v>80000</v>
      </c>
      <c r="AU327" s="406">
        <v>80000</v>
      </c>
      <c r="AV327" s="406">
        <v>80000</v>
      </c>
      <c r="AW327" s="406">
        <v>1</v>
      </c>
    </row>
    <row r="328" spans="1:50" ht="14">
      <c r="B328" s="399">
        <v>3</v>
      </c>
      <c r="C328" s="400" t="s">
        <v>232</v>
      </c>
      <c r="D328" s="401">
        <v>605</v>
      </c>
      <c r="E328" s="389" t="s">
        <v>1017</v>
      </c>
      <c r="F328" s="389">
        <f t="shared" si="30"/>
        <v>5210524</v>
      </c>
      <c r="G328" s="389" t="s">
        <v>1018</v>
      </c>
      <c r="H328" s="389" t="s">
        <v>1018</v>
      </c>
      <c r="I328" s="401" t="str">
        <f t="shared" si="29"/>
        <v>OK</v>
      </c>
      <c r="J328" s="401" t="str">
        <f t="shared" si="25"/>
        <v>OK</v>
      </c>
      <c r="K328" s="397"/>
      <c r="L328" s="408">
        <v>1050669</v>
      </c>
      <c r="M328" s="405" t="s">
        <v>1913</v>
      </c>
      <c r="N328" s="416" t="s">
        <v>1782</v>
      </c>
      <c r="O328" s="392" t="s">
        <v>1915</v>
      </c>
      <c r="P328" s="392" t="s">
        <v>2317</v>
      </c>
      <c r="Q328" s="392" t="s">
        <v>1120</v>
      </c>
      <c r="R328" s="416" t="s">
        <v>1782</v>
      </c>
      <c r="S328" s="392" t="s">
        <v>1915</v>
      </c>
      <c r="T328" s="392" t="s">
        <v>2317</v>
      </c>
      <c r="U328" s="406">
        <v>440000</v>
      </c>
      <c r="V328" s="407">
        <v>45838</v>
      </c>
      <c r="W328" s="406">
        <v>16</v>
      </c>
      <c r="X328" s="406">
        <v>5</v>
      </c>
      <c r="Y328" s="406">
        <v>1</v>
      </c>
      <c r="Z328" s="406">
        <v>1</v>
      </c>
      <c r="AA328" s="406">
        <v>1</v>
      </c>
      <c r="AB328" s="406">
        <v>1</v>
      </c>
      <c r="AC328" s="406">
        <v>1</v>
      </c>
      <c r="AD328" s="406">
        <v>1</v>
      </c>
      <c r="AE328" s="406">
        <v>1</v>
      </c>
      <c r="AF328" s="406">
        <v>1</v>
      </c>
      <c r="AG328" s="406">
        <v>1</v>
      </c>
      <c r="AH328" s="406">
        <v>1</v>
      </c>
      <c r="AI328" s="406">
        <v>1</v>
      </c>
      <c r="AJ328" s="406">
        <v>1</v>
      </c>
      <c r="AK328" s="406">
        <v>40000</v>
      </c>
      <c r="AL328" s="406">
        <v>40000</v>
      </c>
      <c r="AM328" s="406">
        <v>40000</v>
      </c>
      <c r="AN328" s="406">
        <v>40000</v>
      </c>
      <c r="AO328" s="406">
        <v>40000</v>
      </c>
      <c r="AP328" s="406">
        <v>40000</v>
      </c>
      <c r="AQ328" s="406">
        <v>40000</v>
      </c>
      <c r="AR328" s="406">
        <v>40000</v>
      </c>
      <c r="AS328" s="406">
        <v>40000</v>
      </c>
      <c r="AT328" s="406">
        <v>40000</v>
      </c>
      <c r="AU328" s="406">
        <v>40000</v>
      </c>
      <c r="AV328" s="406">
        <v>40000</v>
      </c>
      <c r="AW328" s="406">
        <v>1</v>
      </c>
    </row>
    <row r="329" spans="1:50" ht="14">
      <c r="B329" s="399">
        <v>4</v>
      </c>
      <c r="C329" s="400" t="s">
        <v>255</v>
      </c>
      <c r="D329" s="401">
        <v>603</v>
      </c>
      <c r="E329" s="389" t="s">
        <v>1019</v>
      </c>
      <c r="F329" s="389">
        <f t="shared" si="30"/>
        <v>5210004</v>
      </c>
      <c r="G329" s="389" t="s">
        <v>1020</v>
      </c>
      <c r="H329" s="389" t="s">
        <v>1020</v>
      </c>
      <c r="I329" s="401" t="str">
        <f t="shared" si="29"/>
        <v>OK</v>
      </c>
      <c r="J329" s="401" t="str">
        <f t="shared" si="25"/>
        <v>OK</v>
      </c>
      <c r="K329" s="397"/>
      <c r="L329" s="408">
        <v>1060127</v>
      </c>
      <c r="M329" s="405"/>
      <c r="N329" s="416" t="s">
        <v>1647</v>
      </c>
      <c r="O329" s="392"/>
      <c r="P329" s="392" t="s">
        <v>1648</v>
      </c>
      <c r="Q329" s="392" t="s">
        <v>1120</v>
      </c>
      <c r="R329" s="416" t="s">
        <v>1647</v>
      </c>
      <c r="S329" s="392"/>
      <c r="T329" s="392" t="s">
        <v>1648</v>
      </c>
      <c r="U329" s="406">
        <v>880000</v>
      </c>
      <c r="V329" s="407">
        <v>45838</v>
      </c>
      <c r="W329" s="406">
        <v>16</v>
      </c>
      <c r="X329" s="406">
        <v>3</v>
      </c>
      <c r="Y329" s="406">
        <v>2</v>
      </c>
      <c r="Z329" s="406">
        <v>2</v>
      </c>
      <c r="AA329" s="406">
        <v>2</v>
      </c>
      <c r="AB329" s="406">
        <v>2</v>
      </c>
      <c r="AC329" s="406">
        <v>2</v>
      </c>
      <c r="AD329" s="406">
        <v>2</v>
      </c>
      <c r="AE329" s="406">
        <v>2</v>
      </c>
      <c r="AF329" s="406">
        <v>2</v>
      </c>
      <c r="AG329" s="406">
        <v>2</v>
      </c>
      <c r="AH329" s="406">
        <v>2</v>
      </c>
      <c r="AI329" s="406">
        <v>2</v>
      </c>
      <c r="AJ329" s="406">
        <v>2</v>
      </c>
      <c r="AK329" s="406">
        <v>80000</v>
      </c>
      <c r="AL329" s="406">
        <v>80000</v>
      </c>
      <c r="AM329" s="406">
        <v>80000</v>
      </c>
      <c r="AN329" s="406">
        <v>80000</v>
      </c>
      <c r="AO329" s="406">
        <v>80000</v>
      </c>
      <c r="AP329" s="406">
        <v>80000</v>
      </c>
      <c r="AQ329" s="406">
        <v>80000</v>
      </c>
      <c r="AR329" s="406">
        <v>80000</v>
      </c>
      <c r="AS329" s="406">
        <v>80000</v>
      </c>
      <c r="AT329" s="406">
        <v>80000</v>
      </c>
      <c r="AU329" s="406">
        <v>80000</v>
      </c>
      <c r="AV329" s="406">
        <v>80000</v>
      </c>
      <c r="AW329" s="406">
        <v>3</v>
      </c>
    </row>
    <row r="330" spans="1:50" ht="14">
      <c r="B330" s="399">
        <v>5</v>
      </c>
      <c r="C330" s="413" t="s">
        <v>242</v>
      </c>
      <c r="D330" s="401">
        <v>604</v>
      </c>
      <c r="E330" s="389" t="s">
        <v>1021</v>
      </c>
      <c r="F330" s="389">
        <f t="shared" si="30"/>
        <v>5210417</v>
      </c>
      <c r="G330" s="389" t="s">
        <v>2318</v>
      </c>
      <c r="H330" s="389" t="s">
        <v>2318</v>
      </c>
      <c r="I330" s="401" t="str">
        <f t="shared" si="29"/>
        <v>OK</v>
      </c>
      <c r="J330" s="401" t="str">
        <f t="shared" si="25"/>
        <v>OK</v>
      </c>
      <c r="L330" s="408">
        <v>1063362</v>
      </c>
      <c r="M330" s="405" t="s">
        <v>1595</v>
      </c>
      <c r="N330" s="416" t="s">
        <v>1596</v>
      </c>
      <c r="O330" s="392" t="s">
        <v>2319</v>
      </c>
      <c r="P330" s="392" t="s">
        <v>2320</v>
      </c>
      <c r="Q330" s="392" t="s">
        <v>1120</v>
      </c>
      <c r="R330" s="416" t="s">
        <v>1596</v>
      </c>
      <c r="S330" s="392" t="s">
        <v>2319</v>
      </c>
      <c r="T330" s="392" t="s">
        <v>2320</v>
      </c>
      <c r="U330" s="406">
        <v>0</v>
      </c>
      <c r="V330" s="407"/>
      <c r="W330" s="406">
        <v>16</v>
      </c>
      <c r="X330" s="406">
        <v>4</v>
      </c>
      <c r="Y330" s="406">
        <v>1</v>
      </c>
      <c r="Z330" s="406">
        <v>2</v>
      </c>
      <c r="AA330" s="406">
        <v>2</v>
      </c>
      <c r="AB330" s="406">
        <v>2</v>
      </c>
      <c r="AC330" s="406">
        <v>2</v>
      </c>
      <c r="AD330" s="406">
        <v>2</v>
      </c>
      <c r="AE330" s="406">
        <v>2</v>
      </c>
      <c r="AF330" s="406">
        <v>2</v>
      </c>
      <c r="AG330" s="406">
        <v>2</v>
      </c>
      <c r="AH330" s="406">
        <v>2</v>
      </c>
      <c r="AI330" s="406">
        <v>2</v>
      </c>
      <c r="AJ330" s="406">
        <v>2</v>
      </c>
      <c r="AK330" s="406">
        <v>36000</v>
      </c>
      <c r="AL330" s="406">
        <v>72000</v>
      </c>
      <c r="AM330" s="406">
        <v>72000</v>
      </c>
      <c r="AN330" s="406">
        <v>72000</v>
      </c>
      <c r="AO330" s="406">
        <v>72000</v>
      </c>
      <c r="AP330" s="406">
        <v>72000</v>
      </c>
      <c r="AQ330" s="406">
        <v>72000</v>
      </c>
      <c r="AR330" s="406">
        <v>72000</v>
      </c>
      <c r="AS330" s="406">
        <v>72000</v>
      </c>
      <c r="AT330" s="406">
        <v>72000</v>
      </c>
      <c r="AU330" s="406">
        <v>72000</v>
      </c>
      <c r="AV330" s="406">
        <v>72000</v>
      </c>
      <c r="AW330" s="406">
        <v>1</v>
      </c>
    </row>
    <row r="331" spans="1:50" ht="14">
      <c r="B331" s="399">
        <v>6</v>
      </c>
      <c r="C331" s="413" t="s">
        <v>2321</v>
      </c>
      <c r="D331" s="401">
        <v>607</v>
      </c>
      <c r="E331" s="389" t="s">
        <v>1022</v>
      </c>
      <c r="F331" s="389">
        <f t="shared" si="30"/>
        <v>5210418</v>
      </c>
      <c r="G331" s="389" t="s">
        <v>1023</v>
      </c>
      <c r="H331" s="389" t="s">
        <v>1023</v>
      </c>
      <c r="I331" s="401" t="str">
        <f t="shared" si="29"/>
        <v>OK</v>
      </c>
      <c r="J331" s="401" t="str">
        <f t="shared" si="25"/>
        <v>OK</v>
      </c>
      <c r="L331" s="415">
        <v>1076825</v>
      </c>
      <c r="M331" s="405" t="s">
        <v>1914</v>
      </c>
      <c r="N331" s="416" t="s">
        <v>1649</v>
      </c>
      <c r="O331" s="392" t="s">
        <v>2322</v>
      </c>
      <c r="P331" s="392" t="s">
        <v>1783</v>
      </c>
      <c r="Q331" s="392" t="s">
        <v>1120</v>
      </c>
      <c r="R331" s="416" t="s">
        <v>1649</v>
      </c>
      <c r="S331" s="392" t="s">
        <v>2322</v>
      </c>
      <c r="T331" s="392" t="s">
        <v>1783</v>
      </c>
      <c r="U331" s="406">
        <v>880000</v>
      </c>
      <c r="V331" s="407">
        <v>45838</v>
      </c>
      <c r="W331" s="406">
        <v>16</v>
      </c>
      <c r="X331" s="406">
        <v>7</v>
      </c>
      <c r="Y331" s="406">
        <v>0</v>
      </c>
      <c r="Z331" s="406">
        <v>0</v>
      </c>
      <c r="AA331" s="406">
        <v>0</v>
      </c>
      <c r="AB331" s="406">
        <v>0</v>
      </c>
      <c r="AC331" s="406">
        <v>0</v>
      </c>
      <c r="AD331" s="406">
        <v>0</v>
      </c>
      <c r="AE331" s="406">
        <v>0</v>
      </c>
      <c r="AF331" s="406">
        <v>0</v>
      </c>
      <c r="AG331" s="406">
        <v>0</v>
      </c>
      <c r="AH331" s="406">
        <v>0</v>
      </c>
      <c r="AI331" s="406">
        <v>0</v>
      </c>
      <c r="AJ331" s="406">
        <v>0</v>
      </c>
      <c r="AK331" s="406">
        <v>0</v>
      </c>
      <c r="AL331" s="406">
        <v>0</v>
      </c>
      <c r="AM331" s="406">
        <v>0</v>
      </c>
      <c r="AN331" s="406">
        <v>0</v>
      </c>
      <c r="AO331" s="406">
        <v>0</v>
      </c>
      <c r="AP331" s="406">
        <v>0</v>
      </c>
      <c r="AQ331" s="406">
        <v>0</v>
      </c>
      <c r="AR331" s="406">
        <v>0</v>
      </c>
      <c r="AS331" s="406">
        <v>0</v>
      </c>
      <c r="AT331" s="406">
        <v>0</v>
      </c>
      <c r="AU331" s="406">
        <v>0</v>
      </c>
      <c r="AV331" s="406">
        <v>0</v>
      </c>
      <c r="AW331" s="406">
        <v>5</v>
      </c>
    </row>
    <row r="332" spans="1:50">
      <c r="B332" s="399">
        <v>7</v>
      </c>
      <c r="C332" s="413" t="s">
        <v>277</v>
      </c>
      <c r="D332" s="401">
        <v>606</v>
      </c>
      <c r="E332" s="389" t="s">
        <v>1024</v>
      </c>
      <c r="F332" s="389">
        <f t="shared" si="30"/>
        <v>5210537</v>
      </c>
      <c r="G332" s="389" t="s">
        <v>2323</v>
      </c>
      <c r="H332" s="389" t="s">
        <v>2323</v>
      </c>
      <c r="I332" s="401" t="str">
        <f t="shared" si="29"/>
        <v>OK</v>
      </c>
      <c r="J332" s="401" t="str">
        <f t="shared" si="25"/>
        <v>OK</v>
      </c>
      <c r="L332" s="410">
        <v>1069375</v>
      </c>
      <c r="M332" s="405"/>
      <c r="N332" s="416" t="s">
        <v>1784</v>
      </c>
      <c r="O332" s="392"/>
      <c r="P332" s="392" t="s">
        <v>1650</v>
      </c>
      <c r="Q332" s="392" t="s">
        <v>1120</v>
      </c>
      <c r="R332" s="416" t="s">
        <v>1784</v>
      </c>
      <c r="S332" s="392"/>
      <c r="T332" s="392" t="s">
        <v>1650</v>
      </c>
      <c r="U332" s="406">
        <v>720000</v>
      </c>
      <c r="V332" s="407">
        <v>45838</v>
      </c>
      <c r="W332" s="406">
        <v>16</v>
      </c>
      <c r="X332" s="406">
        <v>6</v>
      </c>
      <c r="Y332" s="406">
        <v>2</v>
      </c>
      <c r="Z332" s="406">
        <v>2</v>
      </c>
      <c r="AA332" s="406">
        <v>2</v>
      </c>
      <c r="AB332" s="406">
        <v>2</v>
      </c>
      <c r="AC332" s="406">
        <v>2</v>
      </c>
      <c r="AD332" s="406">
        <v>2</v>
      </c>
      <c r="AE332" s="406">
        <v>2</v>
      </c>
      <c r="AF332" s="406">
        <v>2</v>
      </c>
      <c r="AG332" s="406">
        <v>2</v>
      </c>
      <c r="AH332" s="406">
        <v>2</v>
      </c>
      <c r="AI332" s="406">
        <v>2</v>
      </c>
      <c r="AJ332" s="406">
        <v>2</v>
      </c>
      <c r="AK332" s="406">
        <v>80000</v>
      </c>
      <c r="AL332" s="406">
        <v>80000</v>
      </c>
      <c r="AM332" s="406">
        <v>80000</v>
      </c>
      <c r="AN332" s="406">
        <v>80000</v>
      </c>
      <c r="AO332" s="406">
        <v>80000</v>
      </c>
      <c r="AP332" s="406">
        <v>80000</v>
      </c>
      <c r="AQ332" s="406">
        <v>80000</v>
      </c>
      <c r="AR332" s="406">
        <v>80000</v>
      </c>
      <c r="AS332" s="406">
        <v>80000</v>
      </c>
      <c r="AT332" s="406">
        <v>80000</v>
      </c>
      <c r="AU332" s="406">
        <v>80000</v>
      </c>
      <c r="AV332" s="406">
        <v>80000</v>
      </c>
      <c r="AW332" s="406">
        <v>1</v>
      </c>
    </row>
    <row r="333" spans="1:50" ht="23.5">
      <c r="A333" s="393" t="s">
        <v>1025</v>
      </c>
      <c r="B333" s="399">
        <v>1</v>
      </c>
      <c r="C333" s="439" t="s">
        <v>456</v>
      </c>
      <c r="D333" s="401">
        <v>701</v>
      </c>
      <c r="E333" s="389">
        <v>8220001</v>
      </c>
      <c r="F333" s="389">
        <f t="shared" si="30"/>
        <v>8220001</v>
      </c>
      <c r="G333" s="389" t="s">
        <v>1026</v>
      </c>
      <c r="H333" s="389" t="s">
        <v>1026</v>
      </c>
      <c r="I333" s="401" t="str">
        <f t="shared" si="29"/>
        <v>OK</v>
      </c>
      <c r="J333" s="401" t="str">
        <f t="shared" si="25"/>
        <v>OK</v>
      </c>
      <c r="L333" s="389">
        <v>1069375</v>
      </c>
      <c r="M333" s="392"/>
      <c r="N333" s="392" t="s">
        <v>2324</v>
      </c>
      <c r="O333" s="392"/>
      <c r="P333" s="392" t="s">
        <v>1650</v>
      </c>
      <c r="Q333" s="392" t="s">
        <v>1120</v>
      </c>
      <c r="R333" s="392" t="s">
        <v>2324</v>
      </c>
      <c r="S333" s="389"/>
      <c r="T333" s="392" t="s">
        <v>1650</v>
      </c>
      <c r="U333" s="406">
        <v>0</v>
      </c>
      <c r="V333" s="407"/>
      <c r="W333" s="406">
        <v>0</v>
      </c>
      <c r="X333" s="406"/>
      <c r="Y333" s="406">
        <v>0</v>
      </c>
      <c r="Z333" s="406">
        <v>0</v>
      </c>
      <c r="AA333" s="406">
        <v>0</v>
      </c>
      <c r="AB333" s="406">
        <v>0</v>
      </c>
      <c r="AC333" s="406">
        <v>0</v>
      </c>
      <c r="AD333" s="406">
        <v>0</v>
      </c>
      <c r="AE333" s="406">
        <v>0</v>
      </c>
      <c r="AF333" s="406">
        <v>0</v>
      </c>
      <c r="AG333" s="406">
        <v>0</v>
      </c>
      <c r="AH333" s="406">
        <v>0</v>
      </c>
      <c r="AI333" s="406">
        <v>0</v>
      </c>
      <c r="AJ333" s="406">
        <v>0</v>
      </c>
      <c r="AK333" s="406">
        <v>0</v>
      </c>
      <c r="AL333" s="406">
        <v>0</v>
      </c>
      <c r="AM333" s="406">
        <v>0</v>
      </c>
      <c r="AN333" s="406">
        <v>0</v>
      </c>
      <c r="AO333" s="406">
        <v>0</v>
      </c>
      <c r="AP333" s="406">
        <v>0</v>
      </c>
      <c r="AQ333" s="406">
        <v>0</v>
      </c>
      <c r="AR333" s="406">
        <v>0</v>
      </c>
      <c r="AS333" s="406">
        <v>0</v>
      </c>
      <c r="AT333" s="406">
        <v>0</v>
      </c>
      <c r="AU333" s="406">
        <v>0</v>
      </c>
      <c r="AV333" s="406">
        <v>0</v>
      </c>
      <c r="AW333" s="406">
        <v>0</v>
      </c>
    </row>
    <row r="334" spans="1:50">
      <c r="B334" s="399">
        <v>2</v>
      </c>
      <c r="C334" s="439" t="s">
        <v>458</v>
      </c>
      <c r="D334" s="401">
        <v>702</v>
      </c>
      <c r="E334" s="389">
        <v>8220002</v>
      </c>
      <c r="F334" s="389">
        <f t="shared" si="30"/>
        <v>8220002</v>
      </c>
      <c r="G334" s="389" t="s">
        <v>1027</v>
      </c>
      <c r="H334" s="389" t="s">
        <v>1027</v>
      </c>
      <c r="I334" s="401" t="str">
        <f t="shared" si="29"/>
        <v>OK</v>
      </c>
      <c r="J334" s="401" t="str">
        <f t="shared" si="25"/>
        <v>OK</v>
      </c>
      <c r="L334" s="389">
        <v>1069108</v>
      </c>
      <c r="M334" s="392" t="s">
        <v>1651</v>
      </c>
      <c r="N334" s="392" t="s">
        <v>1622</v>
      </c>
      <c r="O334" s="392" t="s">
        <v>1281</v>
      </c>
      <c r="P334" s="392" t="s">
        <v>2325</v>
      </c>
      <c r="Q334" s="392" t="s">
        <v>1120</v>
      </c>
      <c r="R334" s="392" t="s">
        <v>1622</v>
      </c>
      <c r="S334" s="389" t="s">
        <v>1281</v>
      </c>
      <c r="T334" s="392" t="s">
        <v>2325</v>
      </c>
      <c r="U334" s="406">
        <v>0</v>
      </c>
      <c r="V334" s="407"/>
      <c r="W334" s="406">
        <v>0</v>
      </c>
      <c r="X334" s="406"/>
      <c r="Y334" s="406">
        <v>0</v>
      </c>
      <c r="Z334" s="406">
        <v>0</v>
      </c>
      <c r="AA334" s="406">
        <v>0</v>
      </c>
      <c r="AB334" s="406">
        <v>0</v>
      </c>
      <c r="AC334" s="406">
        <v>0</v>
      </c>
      <c r="AD334" s="406">
        <v>0</v>
      </c>
      <c r="AE334" s="406">
        <v>0</v>
      </c>
      <c r="AF334" s="406">
        <v>0</v>
      </c>
      <c r="AG334" s="406">
        <v>0</v>
      </c>
      <c r="AH334" s="406">
        <v>0</v>
      </c>
      <c r="AI334" s="406">
        <v>0</v>
      </c>
      <c r="AJ334" s="406">
        <v>0</v>
      </c>
      <c r="AK334" s="406">
        <v>0</v>
      </c>
      <c r="AL334" s="406">
        <v>0</v>
      </c>
      <c r="AM334" s="406">
        <v>0</v>
      </c>
      <c r="AN334" s="406">
        <v>0</v>
      </c>
      <c r="AO334" s="406">
        <v>0</v>
      </c>
      <c r="AP334" s="406">
        <v>0</v>
      </c>
      <c r="AQ334" s="406">
        <v>0</v>
      </c>
      <c r="AR334" s="406">
        <v>0</v>
      </c>
      <c r="AS334" s="406">
        <v>0</v>
      </c>
      <c r="AT334" s="406">
        <v>0</v>
      </c>
      <c r="AU334" s="406">
        <v>0</v>
      </c>
      <c r="AV334" s="406">
        <v>0</v>
      </c>
      <c r="AW334" s="406">
        <v>0</v>
      </c>
    </row>
    <row r="335" spans="1:50">
      <c r="U335" s="419"/>
      <c r="V335" s="419"/>
      <c r="W335" s="419"/>
      <c r="X335" s="419"/>
      <c r="Y335" s="419"/>
      <c r="Z335" s="419"/>
      <c r="AA335" s="419"/>
      <c r="AB335" s="419"/>
      <c r="AC335" s="419"/>
      <c r="AD335" s="419"/>
      <c r="AE335" s="419"/>
      <c r="AF335" s="419"/>
      <c r="AG335" s="419"/>
      <c r="AH335" s="419"/>
      <c r="AI335" s="419"/>
      <c r="AJ335" s="419"/>
      <c r="AK335" s="419"/>
      <c r="AL335" s="419"/>
      <c r="AM335" s="419"/>
      <c r="AN335" s="419"/>
      <c r="AO335" s="419"/>
      <c r="AP335" s="419"/>
      <c r="AQ335" s="419"/>
      <c r="AR335" s="419"/>
      <c r="AS335" s="419"/>
      <c r="AT335" s="419"/>
      <c r="AU335" s="419"/>
      <c r="AV335" s="419"/>
      <c r="AW335" s="419"/>
      <c r="AX335" s="419"/>
    </row>
    <row r="336" spans="1:50">
      <c r="U336" s="419"/>
      <c r="V336" s="419"/>
      <c r="W336" s="419"/>
      <c r="X336" s="419"/>
      <c r="Y336" s="419"/>
      <c r="Z336" s="419"/>
      <c r="AA336" s="419"/>
      <c r="AB336" s="419"/>
      <c r="AC336" s="419"/>
      <c r="AD336" s="419"/>
      <c r="AE336" s="419"/>
      <c r="AF336" s="419"/>
      <c r="AG336" s="419"/>
      <c r="AH336" s="419"/>
      <c r="AI336" s="419"/>
      <c r="AJ336" s="419"/>
      <c r="AK336" s="419"/>
      <c r="AL336" s="419"/>
      <c r="AM336" s="419"/>
      <c r="AN336" s="419"/>
      <c r="AO336" s="419"/>
      <c r="AP336" s="419"/>
      <c r="AQ336" s="419"/>
      <c r="AR336" s="419"/>
      <c r="AS336" s="419"/>
      <c r="AT336" s="419"/>
      <c r="AU336" s="419"/>
      <c r="AV336" s="419"/>
      <c r="AW336" s="419"/>
      <c r="AX336" s="419"/>
    </row>
    <row r="337" spans="3:50">
      <c r="U337" s="419"/>
      <c r="V337" s="419"/>
      <c r="W337" s="419"/>
      <c r="X337" s="419"/>
      <c r="Y337" s="419"/>
      <c r="Z337" s="419"/>
      <c r="AA337" s="419"/>
      <c r="AB337" s="419"/>
      <c r="AC337" s="419"/>
      <c r="AD337" s="419"/>
      <c r="AE337" s="419"/>
      <c r="AF337" s="419"/>
      <c r="AG337" s="419"/>
      <c r="AH337" s="419"/>
      <c r="AI337" s="419"/>
      <c r="AJ337" s="419"/>
      <c r="AK337" s="419"/>
      <c r="AL337" s="419"/>
      <c r="AM337" s="419"/>
      <c r="AN337" s="419"/>
      <c r="AO337" s="419"/>
      <c r="AP337" s="419"/>
      <c r="AQ337" s="419"/>
      <c r="AR337" s="419"/>
      <c r="AS337" s="419"/>
      <c r="AT337" s="419"/>
      <c r="AU337" s="419"/>
      <c r="AV337" s="419"/>
      <c r="AW337" s="419"/>
      <c r="AX337" s="419"/>
    </row>
    <row r="338" spans="3:50">
      <c r="U338" s="419"/>
      <c r="V338" s="419"/>
      <c r="W338" s="419"/>
      <c r="X338" s="419"/>
      <c r="Y338" s="419"/>
      <c r="Z338" s="419"/>
      <c r="AA338" s="419"/>
      <c r="AB338" s="419"/>
      <c r="AC338" s="419"/>
      <c r="AD338" s="419"/>
      <c r="AE338" s="419"/>
      <c r="AF338" s="419"/>
      <c r="AG338" s="419"/>
      <c r="AH338" s="419"/>
      <c r="AI338" s="419"/>
      <c r="AJ338" s="419"/>
      <c r="AK338" s="419"/>
      <c r="AL338" s="419"/>
      <c r="AM338" s="419"/>
      <c r="AN338" s="419"/>
      <c r="AO338" s="419"/>
      <c r="AP338" s="419"/>
      <c r="AQ338" s="419"/>
      <c r="AR338" s="419"/>
      <c r="AS338" s="419"/>
      <c r="AT338" s="419"/>
      <c r="AU338" s="419"/>
      <c r="AV338" s="419"/>
      <c r="AW338" s="419"/>
      <c r="AX338" s="419"/>
    </row>
    <row r="339" spans="3:50">
      <c r="U339" s="419"/>
      <c r="V339" s="419"/>
      <c r="W339" s="419"/>
      <c r="X339" s="419"/>
      <c r="Y339" s="419"/>
      <c r="Z339" s="419"/>
      <c r="AA339" s="419"/>
      <c r="AB339" s="419"/>
      <c r="AC339" s="419"/>
      <c r="AD339" s="419"/>
      <c r="AE339" s="419"/>
      <c r="AF339" s="419"/>
      <c r="AG339" s="419"/>
      <c r="AH339" s="419"/>
      <c r="AI339" s="419"/>
      <c r="AJ339" s="419"/>
      <c r="AK339" s="419"/>
      <c r="AL339" s="419"/>
      <c r="AM339" s="419"/>
      <c r="AN339" s="419"/>
      <c r="AO339" s="419"/>
      <c r="AP339" s="419"/>
      <c r="AQ339" s="419"/>
      <c r="AR339" s="419"/>
      <c r="AS339" s="419"/>
      <c r="AT339" s="419"/>
      <c r="AU339" s="419"/>
      <c r="AV339" s="419"/>
      <c r="AW339" s="419"/>
      <c r="AX339" s="419"/>
    </row>
    <row r="340" spans="3:50">
      <c r="U340" s="419"/>
      <c r="V340" s="419"/>
      <c r="W340" s="419"/>
      <c r="X340" s="419"/>
      <c r="Y340" s="419"/>
      <c r="Z340" s="419"/>
      <c r="AA340" s="419"/>
      <c r="AB340" s="419"/>
      <c r="AC340" s="419"/>
      <c r="AD340" s="419"/>
      <c r="AE340" s="419"/>
      <c r="AF340" s="419"/>
      <c r="AG340" s="419"/>
      <c r="AH340" s="419"/>
      <c r="AI340" s="419"/>
      <c r="AJ340" s="419"/>
      <c r="AK340" s="419"/>
      <c r="AL340" s="419"/>
      <c r="AM340" s="419"/>
      <c r="AN340" s="419"/>
      <c r="AO340" s="419"/>
      <c r="AP340" s="419"/>
      <c r="AQ340" s="419"/>
      <c r="AR340" s="419"/>
      <c r="AS340" s="419"/>
      <c r="AT340" s="419"/>
      <c r="AU340" s="419"/>
      <c r="AV340" s="419"/>
      <c r="AW340" s="419"/>
      <c r="AX340" s="419"/>
    </row>
    <row r="341" spans="3:50">
      <c r="C341" s="383"/>
      <c r="D341" s="383"/>
      <c r="U341" s="419"/>
      <c r="V341" s="419"/>
      <c r="W341" s="419"/>
      <c r="X341" s="419"/>
      <c r="Y341" s="419"/>
      <c r="Z341" s="419"/>
      <c r="AA341" s="419"/>
      <c r="AB341" s="419"/>
      <c r="AC341" s="419"/>
      <c r="AD341" s="419"/>
      <c r="AE341" s="419"/>
      <c r="AF341" s="419"/>
      <c r="AG341" s="419"/>
      <c r="AH341" s="419"/>
      <c r="AI341" s="419"/>
      <c r="AJ341" s="419"/>
      <c r="AK341" s="419"/>
      <c r="AL341" s="419"/>
      <c r="AM341" s="419"/>
      <c r="AN341" s="419"/>
      <c r="AO341" s="419"/>
      <c r="AP341" s="419"/>
      <c r="AQ341" s="419"/>
      <c r="AR341" s="419"/>
      <c r="AS341" s="419"/>
      <c r="AT341" s="419"/>
      <c r="AU341" s="419"/>
      <c r="AV341" s="419"/>
      <c r="AW341" s="419"/>
      <c r="AX341" s="419"/>
    </row>
    <row r="342" spans="3:50">
      <c r="C342" s="383"/>
      <c r="D342" s="383"/>
      <c r="U342" s="419"/>
      <c r="V342" s="419"/>
      <c r="W342" s="419"/>
      <c r="X342" s="419"/>
      <c r="Y342" s="419"/>
      <c r="Z342" s="419"/>
      <c r="AA342" s="419"/>
      <c r="AB342" s="419"/>
      <c r="AC342" s="419"/>
      <c r="AD342" s="419"/>
      <c r="AE342" s="419"/>
      <c r="AF342" s="419"/>
      <c r="AG342" s="419"/>
      <c r="AH342" s="419"/>
      <c r="AI342" s="419"/>
      <c r="AJ342" s="419"/>
      <c r="AK342" s="419"/>
      <c r="AL342" s="419"/>
      <c r="AM342" s="419"/>
      <c r="AN342" s="419"/>
      <c r="AO342" s="419"/>
      <c r="AP342" s="419"/>
      <c r="AQ342" s="419"/>
      <c r="AR342" s="419"/>
      <c r="AS342" s="419"/>
      <c r="AT342" s="419"/>
      <c r="AU342" s="419"/>
      <c r="AV342" s="419"/>
      <c r="AW342" s="419"/>
      <c r="AX342" s="419"/>
    </row>
    <row r="343" spans="3:50">
      <c r="C343" s="383"/>
      <c r="D343" s="383"/>
    </row>
    <row r="344" spans="3:50">
      <c r="C344" s="383"/>
      <c r="D344" s="383"/>
    </row>
    <row r="345" spans="3:50">
      <c r="C345" s="383"/>
      <c r="D345" s="383"/>
    </row>
    <row r="346" spans="3:50">
      <c r="C346" s="383"/>
      <c r="D346" s="383"/>
    </row>
    <row r="347" spans="3:50">
      <c r="C347" s="383"/>
      <c r="D347" s="383"/>
    </row>
    <row r="348" spans="3:50">
      <c r="C348" s="383"/>
      <c r="D348" s="383"/>
    </row>
    <row r="349" spans="3:50">
      <c r="C349" s="383"/>
      <c r="D349" s="383"/>
    </row>
    <row r="350" spans="3:50">
      <c r="C350" s="383"/>
      <c r="D350" s="383"/>
    </row>
    <row r="351" spans="3:50">
      <c r="C351" s="383"/>
      <c r="D351" s="383"/>
    </row>
    <row r="352" spans="3:50">
      <c r="C352" s="383"/>
      <c r="D352" s="383"/>
    </row>
    <row r="353" s="383" customFormat="1"/>
    <row r="354" s="383" customFormat="1"/>
    <row r="355" s="383" customFormat="1"/>
    <row r="356" s="383" customFormat="1"/>
    <row r="357" s="383" customFormat="1"/>
    <row r="358" s="383" customFormat="1"/>
    <row r="359" s="383" customFormat="1"/>
    <row r="360" s="383" customFormat="1"/>
    <row r="361" s="383" customFormat="1"/>
    <row r="362" s="383" customFormat="1"/>
  </sheetData>
  <sheetProtection algorithmName="SHA-512" hashValue="TncA4iMGvgz4WyfXP+iPjiO0iUlcbNDSOpz9yQK+mpknWTWSckaR2QQ7XmXGhsKmS2C684Z3oeV8d48kEUuEcg==" saltValue="V+NXYOZQfB3BSg9OsGs41A==" spinCount="100000" sheet="1" selectLockedCells="1" selectUnlockedCells="1"/>
  <autoFilter ref="A4:AC306" xr:uid="{C6602216-4369-4437-BEB3-F16B1A9A5D85}"/>
  <mergeCells count="3">
    <mergeCell ref="Y3:AJ3"/>
    <mergeCell ref="AK3:AV3"/>
    <mergeCell ref="AW3:AW4"/>
  </mergeCells>
  <phoneticPr fontId="1"/>
  <conditionalFormatting sqref="J3:K3">
    <cfRule type="containsText" dxfId="20" priority="2" operator="containsText" text="↓問題あり">
      <formula>NOT(ISERROR(SEARCH("↓問題あり",J3)))</formula>
    </cfRule>
  </conditionalFormatting>
  <conditionalFormatting sqref="R333:T334">
    <cfRule type="cellIs" dxfId="19" priority="1" operator="notEqual">
      <formula>N333</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B0F0"/>
  </sheetPr>
  <dimension ref="A1:N25"/>
  <sheetViews>
    <sheetView view="pageBreakPreview" zoomScale="85" zoomScaleNormal="100" zoomScaleSheetLayoutView="85" workbookViewId="0">
      <selection activeCell="J13" sqref="J13:L13"/>
    </sheetView>
  </sheetViews>
  <sheetFormatPr defaultColWidth="9" defaultRowHeight="13"/>
  <cols>
    <col min="1" max="1" width="5.08984375" style="17" customWidth="1"/>
    <col min="2" max="2" width="14.36328125" style="17" customWidth="1"/>
    <col min="3" max="5" width="4.08984375" style="17" customWidth="1"/>
    <col min="6" max="7" width="4.7265625" style="17" customWidth="1"/>
    <col min="8" max="8" width="3.7265625" style="17" customWidth="1"/>
    <col min="9" max="9" width="9.36328125" style="17" customWidth="1"/>
    <col min="10" max="10" width="8.7265625" style="17" customWidth="1"/>
    <col min="11" max="11" width="17.453125" style="17" customWidth="1"/>
    <col min="12" max="12" width="5.90625" style="17" customWidth="1"/>
    <col min="13" max="13" width="5.7265625" style="17" customWidth="1"/>
    <col min="14" max="14" width="5.6328125" style="17" customWidth="1"/>
    <col min="15" max="16384" width="9" style="17"/>
  </cols>
  <sheetData>
    <row r="1" spans="1:14" ht="23.15" customHeight="1">
      <c r="A1" s="16" t="s">
        <v>125</v>
      </c>
      <c r="B1" s="16"/>
      <c r="C1" s="16"/>
      <c r="D1" s="16"/>
      <c r="E1" s="16"/>
      <c r="F1" s="16"/>
      <c r="G1" s="16"/>
      <c r="H1" s="16"/>
      <c r="I1" s="16"/>
      <c r="J1" s="16"/>
      <c r="K1" s="16"/>
      <c r="L1" s="110" t="e">
        <f>⑥変更交付申請書!L1</f>
        <v>#N/A</v>
      </c>
      <c r="M1" s="16"/>
      <c r="N1" s="16"/>
    </row>
    <row r="2" spans="1:14" ht="23.15" customHeight="1">
      <c r="A2" s="16"/>
      <c r="B2" s="16"/>
      <c r="C2" s="16"/>
      <c r="D2" s="16"/>
      <c r="E2" s="16"/>
      <c r="F2" s="16"/>
      <c r="G2" s="16"/>
      <c r="H2" s="16"/>
      <c r="I2" s="16"/>
      <c r="J2" s="16"/>
      <c r="K2" s="18">
        <f>⑥変更交付申請書!K2</f>
        <v>46112</v>
      </c>
      <c r="L2" s="16"/>
      <c r="M2" s="16"/>
      <c r="N2" s="7"/>
    </row>
    <row r="3" spans="1:14" ht="23.15" customHeight="1">
      <c r="A3" s="16"/>
      <c r="B3" s="16"/>
      <c r="C3" s="16"/>
      <c r="D3" s="16"/>
      <c r="E3" s="16"/>
      <c r="F3" s="16"/>
      <c r="G3" s="16"/>
      <c r="H3" s="16"/>
      <c r="I3" s="16"/>
      <c r="J3" s="16"/>
      <c r="K3" s="16"/>
      <c r="L3" s="16"/>
      <c r="M3" s="16"/>
      <c r="N3" s="7"/>
    </row>
    <row r="4" spans="1:14" ht="23.15" customHeight="1">
      <c r="A4" s="669" t="s">
        <v>130</v>
      </c>
      <c r="B4" s="669"/>
      <c r="C4" s="669"/>
      <c r="D4" s="669"/>
      <c r="E4" s="669"/>
      <c r="F4" s="669"/>
      <c r="G4" s="669"/>
      <c r="H4" s="669"/>
      <c r="I4" s="669"/>
      <c r="J4" s="669"/>
      <c r="K4" s="669"/>
      <c r="L4" s="669"/>
      <c r="M4" s="16"/>
      <c r="N4" s="7"/>
    </row>
    <row r="5" spans="1:14" ht="23.15" customHeight="1">
      <c r="A5" s="676"/>
      <c r="B5" s="676"/>
      <c r="C5" s="676"/>
      <c r="D5" s="676"/>
      <c r="E5" s="676"/>
      <c r="F5" s="677"/>
      <c r="G5" s="677"/>
      <c r="H5" s="677"/>
      <c r="I5" s="677"/>
      <c r="J5" s="677"/>
      <c r="K5" s="677"/>
      <c r="L5" s="677"/>
      <c r="M5" s="16"/>
      <c r="N5" s="7"/>
    </row>
    <row r="6" spans="1:14" ht="23.15" customHeight="1">
      <c r="A6" s="16"/>
      <c r="B6" s="16"/>
      <c r="C6" s="16"/>
      <c r="D6" s="16"/>
      <c r="E6" s="16"/>
      <c r="F6" s="16"/>
      <c r="G6" s="16"/>
      <c r="H6" s="16"/>
      <c r="I6" s="16"/>
      <c r="J6" s="16"/>
      <c r="K6" s="16"/>
      <c r="L6" s="16"/>
      <c r="M6" s="16"/>
      <c r="N6" s="7"/>
    </row>
    <row r="7" spans="1:14" ht="23.15" customHeight="1">
      <c r="A7" s="16"/>
      <c r="B7" s="16" t="s">
        <v>99</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670" t="s">
        <v>100</v>
      </c>
      <c r="H9" s="670"/>
      <c r="I9" s="670"/>
      <c r="J9" s="678" t="e">
        <f>⑥変更交付申請書!J9</f>
        <v>#N/A</v>
      </c>
      <c r="K9" s="678"/>
      <c r="L9" s="678"/>
      <c r="M9" s="16"/>
      <c r="N9" s="7"/>
    </row>
    <row r="10" spans="1:14" ht="18" customHeight="1">
      <c r="A10" s="16"/>
      <c r="B10" s="16"/>
      <c r="C10" s="16"/>
      <c r="D10" s="16"/>
      <c r="E10" s="16"/>
      <c r="F10" s="16"/>
      <c r="G10" s="669" t="s">
        <v>101</v>
      </c>
      <c r="H10" s="669"/>
      <c r="I10" s="669"/>
      <c r="J10" s="671" t="e">
        <f>⑥変更交付申請書!J10</f>
        <v>#N/A</v>
      </c>
      <c r="K10" s="671"/>
      <c r="L10" s="671"/>
      <c r="M10" s="16"/>
      <c r="N10" s="7"/>
    </row>
    <row r="11" spans="1:14" ht="23.15" customHeight="1">
      <c r="A11" s="16"/>
      <c r="B11" s="16"/>
      <c r="C11" s="16"/>
      <c r="D11" s="16"/>
      <c r="E11" s="16"/>
      <c r="F11" s="16"/>
      <c r="G11" s="669" t="s">
        <v>102</v>
      </c>
      <c r="H11" s="669"/>
      <c r="I11" s="669"/>
      <c r="J11" s="671" t="e">
        <f>⑥変更交付申請書!J11</f>
        <v>#N/A</v>
      </c>
      <c r="K11" s="671"/>
      <c r="L11" s="671"/>
      <c r="M11" s="16" t="s">
        <v>103</v>
      </c>
      <c r="N11" s="7"/>
    </row>
    <row r="12" spans="1:14" ht="32.25" customHeight="1">
      <c r="A12" s="16"/>
      <c r="B12" s="16"/>
      <c r="C12" s="16"/>
      <c r="D12" s="16"/>
      <c r="E12" s="16"/>
      <c r="F12" s="16"/>
      <c r="G12" s="668" t="s">
        <v>106</v>
      </c>
      <c r="H12" s="668"/>
      <c r="I12" s="668"/>
      <c r="J12" s="671">
        <f>⑥変更交付申請書!J12</f>
        <v>0</v>
      </c>
      <c r="K12" s="671"/>
      <c r="L12" s="671"/>
      <c r="M12" s="16"/>
      <c r="N12" s="7"/>
    </row>
    <row r="13" spans="1:14" ht="32.25" customHeight="1">
      <c r="A13" s="16"/>
      <c r="B13" s="16"/>
      <c r="C13" s="16"/>
      <c r="D13" s="16"/>
      <c r="E13" s="16"/>
      <c r="F13" s="16"/>
      <c r="G13" s="668" t="s">
        <v>1925</v>
      </c>
      <c r="H13" s="668"/>
      <c r="I13" s="668"/>
      <c r="J13" s="671">
        <f>⑥変更交付申請書!J13</f>
        <v>0</v>
      </c>
      <c r="K13" s="671"/>
      <c r="L13" s="671"/>
      <c r="M13" s="16"/>
      <c r="N13" s="7"/>
    </row>
    <row r="14" spans="1:14" ht="23.15" customHeight="1">
      <c r="A14" s="16"/>
      <c r="B14" s="16"/>
      <c r="C14" s="16"/>
      <c r="D14" s="16"/>
      <c r="E14" s="16"/>
      <c r="F14" s="16"/>
      <c r="G14" s="16"/>
      <c r="H14" s="16"/>
      <c r="I14" s="16"/>
      <c r="J14" s="16"/>
      <c r="K14" s="16"/>
      <c r="L14" s="16"/>
      <c r="M14" s="16"/>
      <c r="N14" s="7"/>
    </row>
    <row r="15" spans="1:14" ht="23.15" customHeight="1">
      <c r="B15" s="679" t="s">
        <v>155</v>
      </c>
      <c r="C15" s="679"/>
      <c r="D15" s="679"/>
      <c r="E15" s="679"/>
      <c r="F15" s="679"/>
      <c r="G15" s="679"/>
      <c r="H15" s="679"/>
      <c r="I15" s="679"/>
      <c r="J15" s="679"/>
      <c r="K15" s="679"/>
      <c r="L15" s="679"/>
      <c r="M15" s="16"/>
      <c r="N15" s="7"/>
    </row>
    <row r="16" spans="1:14" ht="23.15" customHeight="1">
      <c r="A16" s="19"/>
      <c r="B16" s="679"/>
      <c r="C16" s="679"/>
      <c r="D16" s="679"/>
      <c r="E16" s="679"/>
      <c r="F16" s="679"/>
      <c r="G16" s="679"/>
      <c r="H16" s="679"/>
      <c r="I16" s="679"/>
      <c r="J16" s="679"/>
      <c r="K16" s="679"/>
      <c r="L16" s="679"/>
      <c r="M16" s="16"/>
      <c r="N16" s="7"/>
    </row>
    <row r="17" spans="1:14" ht="23.15" customHeight="1">
      <c r="A17" s="16"/>
      <c r="B17" s="679"/>
      <c r="C17" s="679"/>
      <c r="D17" s="679"/>
      <c r="E17" s="679"/>
      <c r="F17" s="679"/>
      <c r="G17" s="679"/>
      <c r="H17" s="679"/>
      <c r="I17" s="679"/>
      <c r="J17" s="679"/>
      <c r="K17" s="679"/>
      <c r="L17" s="679"/>
      <c r="M17" s="16"/>
      <c r="N17" s="7"/>
    </row>
    <row r="18" spans="1:14" ht="23.15" customHeight="1">
      <c r="A18" s="16" t="s">
        <v>126</v>
      </c>
      <c r="B18" s="16"/>
      <c r="C18" s="16"/>
      <c r="D18" s="16"/>
      <c r="E18" s="16"/>
      <c r="F18" s="16"/>
      <c r="G18" s="672">
        <f>⑥変更交付申請書!G20</f>
        <v>0</v>
      </c>
      <c r="H18" s="673"/>
      <c r="I18" s="673"/>
      <c r="J18" s="673"/>
      <c r="K18" s="20" t="s">
        <v>104</v>
      </c>
      <c r="L18" s="16"/>
      <c r="M18" s="16"/>
      <c r="N18" s="7"/>
    </row>
    <row r="19" spans="1:14" ht="23.25" customHeight="1">
      <c r="A19" s="16"/>
      <c r="B19" s="16"/>
      <c r="C19" s="16"/>
      <c r="D19" s="16"/>
      <c r="E19" s="16"/>
      <c r="F19" s="16"/>
      <c r="G19" s="16"/>
      <c r="H19" s="16"/>
      <c r="I19" s="16"/>
      <c r="J19" s="16"/>
      <c r="K19" s="16"/>
      <c r="L19" s="16"/>
      <c r="M19" s="16"/>
      <c r="N19" s="7"/>
    </row>
    <row r="20" spans="1:14" ht="23.25" customHeight="1">
      <c r="A20" s="16" t="s">
        <v>127</v>
      </c>
      <c r="B20" s="16"/>
      <c r="C20" s="23"/>
      <c r="D20" s="23"/>
      <c r="E20" s="23"/>
      <c r="F20" s="23"/>
      <c r="G20" s="672" t="e">
        <f>VLOOKUP(L1,補助金用基本データ!D5:V500,18,FALSE)</f>
        <v>#N/A</v>
      </c>
      <c r="H20" s="673"/>
      <c r="I20" s="673"/>
      <c r="J20" s="673"/>
      <c r="K20" s="20" t="s">
        <v>104</v>
      </c>
      <c r="L20" s="16"/>
      <c r="M20" s="16"/>
      <c r="N20" s="7"/>
    </row>
    <row r="21" spans="1:14" ht="23.25" customHeight="1">
      <c r="A21" s="16"/>
      <c r="B21" s="16"/>
      <c r="C21" s="16"/>
      <c r="D21" s="16"/>
      <c r="E21" s="16"/>
      <c r="F21" s="16"/>
      <c r="G21" s="16"/>
      <c r="H21" s="16"/>
      <c r="I21" s="16"/>
      <c r="J21" s="16"/>
      <c r="K21" s="16"/>
      <c r="L21" s="16"/>
      <c r="M21" s="16"/>
      <c r="N21" s="7"/>
    </row>
    <row r="22" spans="1:14" ht="27" customHeight="1">
      <c r="A22" s="16" t="s">
        <v>128</v>
      </c>
      <c r="B22" s="16"/>
      <c r="C22" s="16"/>
      <c r="D22" s="16"/>
      <c r="E22" s="16"/>
      <c r="F22" s="16"/>
      <c r="G22" s="672">
        <f>G18</f>
        <v>0</v>
      </c>
      <c r="H22" s="673"/>
      <c r="I22" s="673"/>
      <c r="J22" s="673"/>
      <c r="K22" s="20" t="s">
        <v>104</v>
      </c>
      <c r="L22" s="7"/>
      <c r="M22" s="7"/>
      <c r="N22" s="7"/>
    </row>
    <row r="23" spans="1:14" ht="27" customHeight="1">
      <c r="A23" s="7"/>
      <c r="B23" s="16"/>
      <c r="C23" s="7"/>
      <c r="D23" s="7"/>
      <c r="E23" s="7"/>
      <c r="F23" s="7"/>
      <c r="G23" s="7"/>
      <c r="H23" s="7"/>
      <c r="I23" s="7"/>
      <c r="J23" s="7"/>
      <c r="K23" s="7"/>
      <c r="L23" s="7"/>
      <c r="M23" s="7"/>
      <c r="N23" s="7"/>
    </row>
    <row r="24" spans="1:14" ht="27" customHeight="1"/>
    <row r="25" spans="1:14" ht="26.25" customHeight="1">
      <c r="B25" s="22"/>
    </row>
  </sheetData>
  <sheetProtection algorithmName="SHA-512" hashValue="P4FWamCOYtX9af+OOuIInbEWMR2aEoa5u6h8gLb9FlwpSebbWwcWLDzQEqWLvF9ktdsWvIiTv4A/mRuYRbQgtQ==" saltValue="eQco0Z8z++fGbJm7vfpjZA==" spinCount="100000" sheet="1" objects="1" scenarios="1" selectLockedCells="1"/>
  <mergeCells count="16">
    <mergeCell ref="A4:L4"/>
    <mergeCell ref="A5:L5"/>
    <mergeCell ref="J9:L9"/>
    <mergeCell ref="J10:L10"/>
    <mergeCell ref="G10:I10"/>
    <mergeCell ref="G9:I9"/>
    <mergeCell ref="G20:J20"/>
    <mergeCell ref="G22:J22"/>
    <mergeCell ref="J11:L11"/>
    <mergeCell ref="J12:L12"/>
    <mergeCell ref="B15:L17"/>
    <mergeCell ref="G18:J18"/>
    <mergeCell ref="J13:L13"/>
    <mergeCell ref="G13:I13"/>
    <mergeCell ref="G12:I12"/>
    <mergeCell ref="G11:I11"/>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F0"/>
  </sheetPr>
  <dimension ref="A1:N25"/>
  <sheetViews>
    <sheetView view="pageBreakPreview" zoomScale="85" zoomScaleNormal="100" zoomScaleSheetLayoutView="85" workbookViewId="0">
      <selection activeCell="J9" sqref="J9:L9"/>
    </sheetView>
  </sheetViews>
  <sheetFormatPr defaultColWidth="9" defaultRowHeight="13"/>
  <cols>
    <col min="1" max="1" width="5.08984375" style="17" customWidth="1"/>
    <col min="2" max="2" width="14.36328125" style="17" customWidth="1"/>
    <col min="3" max="5" width="4.08984375" style="17" customWidth="1"/>
    <col min="6" max="7" width="4.7265625" style="17" customWidth="1"/>
    <col min="8" max="8" width="3.7265625" style="17" customWidth="1"/>
    <col min="9" max="9" width="9.36328125" style="17" customWidth="1"/>
    <col min="10" max="10" width="8.7265625" style="17" customWidth="1"/>
    <col min="11" max="11" width="17.453125" style="17" customWidth="1"/>
    <col min="12" max="12" width="5.90625" style="17" customWidth="1"/>
    <col min="13" max="13" width="5.7265625" style="17" customWidth="1"/>
    <col min="14" max="14" width="5.6328125" style="17" customWidth="1"/>
    <col min="15" max="16384" width="9" style="17"/>
  </cols>
  <sheetData>
    <row r="1" spans="1:14" ht="23.15" customHeight="1">
      <c r="A1" s="16" t="s">
        <v>131</v>
      </c>
      <c r="B1" s="16"/>
      <c r="C1" s="16"/>
      <c r="D1" s="16"/>
      <c r="E1" s="16"/>
      <c r="F1" s="16"/>
      <c r="G1" s="16"/>
      <c r="H1" s="16"/>
      <c r="I1" s="16"/>
      <c r="J1" s="16"/>
      <c r="K1" s="16"/>
      <c r="L1" s="110" t="e">
        <f>①基本情報【名簿入力前に必須入力】!P5</f>
        <v>#N/A</v>
      </c>
      <c r="M1" s="16"/>
      <c r="N1" s="16"/>
    </row>
    <row r="2" spans="1:14" ht="23.15" customHeight="1">
      <c r="A2" s="16"/>
      <c r="B2" s="16"/>
      <c r="C2" s="16"/>
      <c r="D2" s="16"/>
      <c r="E2" s="16"/>
      <c r="F2" s="16"/>
      <c r="G2" s="16"/>
      <c r="H2" s="16"/>
      <c r="I2" s="16"/>
      <c r="J2" s="16"/>
      <c r="K2" s="24">
        <f>⑥変更交付申請書!K2</f>
        <v>46112</v>
      </c>
      <c r="L2" s="16"/>
      <c r="M2" s="16"/>
      <c r="N2" s="7"/>
    </row>
    <row r="3" spans="1:14" ht="23.15" customHeight="1">
      <c r="A3" s="16"/>
      <c r="B3" s="16"/>
      <c r="C3" s="16"/>
      <c r="D3" s="16"/>
      <c r="E3" s="16"/>
      <c r="F3" s="16"/>
      <c r="G3" s="16"/>
      <c r="H3" s="16"/>
      <c r="I3" s="16"/>
      <c r="J3" s="16"/>
      <c r="K3" s="16"/>
      <c r="L3" s="16"/>
      <c r="M3" s="16"/>
      <c r="N3" s="7"/>
    </row>
    <row r="4" spans="1:14" ht="23.15" customHeight="1">
      <c r="A4" s="669" t="s">
        <v>134</v>
      </c>
      <c r="B4" s="669"/>
      <c r="C4" s="669"/>
      <c r="D4" s="669"/>
      <c r="E4" s="669"/>
      <c r="F4" s="669"/>
      <c r="G4" s="669"/>
      <c r="H4" s="669"/>
      <c r="I4" s="669"/>
      <c r="J4" s="669"/>
      <c r="K4" s="669"/>
      <c r="L4" s="669"/>
      <c r="M4" s="16"/>
      <c r="N4" s="7"/>
    </row>
    <row r="5" spans="1:14" ht="23.15" customHeight="1">
      <c r="A5" s="676"/>
      <c r="B5" s="676"/>
      <c r="C5" s="676"/>
      <c r="D5" s="676"/>
      <c r="E5" s="676"/>
      <c r="F5" s="677"/>
      <c r="G5" s="677"/>
      <c r="H5" s="677"/>
      <c r="I5" s="677"/>
      <c r="J5" s="677"/>
      <c r="K5" s="677"/>
      <c r="L5" s="677"/>
      <c r="M5" s="16"/>
      <c r="N5" s="7"/>
    </row>
    <row r="6" spans="1:14" ht="23.15" customHeight="1">
      <c r="A6" s="16"/>
      <c r="B6" s="16"/>
      <c r="C6" s="16"/>
      <c r="D6" s="16"/>
      <c r="E6" s="16"/>
      <c r="F6" s="16"/>
      <c r="G6" s="16"/>
      <c r="H6" s="16"/>
      <c r="I6" s="16"/>
      <c r="J6" s="16"/>
      <c r="K6" s="16"/>
      <c r="L6" s="16"/>
      <c r="M6" s="16"/>
      <c r="N6" s="7"/>
    </row>
    <row r="7" spans="1:14" ht="23.15" customHeight="1">
      <c r="A7" s="16"/>
      <c r="B7" s="16" t="s">
        <v>99</v>
      </c>
      <c r="C7" s="16"/>
      <c r="D7" s="16"/>
      <c r="E7" s="16"/>
      <c r="F7" s="16"/>
      <c r="G7" s="16"/>
      <c r="H7" s="16"/>
      <c r="I7" s="16"/>
      <c r="J7" s="16"/>
      <c r="K7" s="16"/>
      <c r="L7" s="16"/>
      <c r="M7" s="16"/>
      <c r="N7" s="7"/>
    </row>
    <row r="8" spans="1:14" ht="17.149999999999999" customHeight="1">
      <c r="A8" s="16"/>
      <c r="B8" s="16"/>
      <c r="C8" s="16"/>
      <c r="D8" s="16"/>
      <c r="E8" s="16"/>
      <c r="F8" s="16"/>
      <c r="G8" s="16"/>
      <c r="H8" s="16"/>
      <c r="I8" s="16"/>
      <c r="J8" s="16"/>
      <c r="K8" s="16"/>
      <c r="L8" s="16"/>
      <c r="M8" s="16"/>
      <c r="N8" s="7"/>
    </row>
    <row r="9" spans="1:14" ht="36" customHeight="1">
      <c r="A9" s="16"/>
      <c r="B9" s="16"/>
      <c r="C9" s="16"/>
      <c r="D9" s="16"/>
      <c r="E9" s="16"/>
      <c r="F9" s="16"/>
      <c r="G9" s="670" t="s">
        <v>100</v>
      </c>
      <c r="H9" s="670"/>
      <c r="I9" s="670"/>
      <c r="J9" s="678" t="e">
        <f>⑥変更交付申請書!J9</f>
        <v>#N/A</v>
      </c>
      <c r="K9" s="678"/>
      <c r="L9" s="678"/>
      <c r="M9" s="16"/>
      <c r="N9" s="7"/>
    </row>
    <row r="10" spans="1:14" ht="18" customHeight="1">
      <c r="A10" s="16"/>
      <c r="B10" s="16"/>
      <c r="C10" s="16"/>
      <c r="D10" s="16"/>
      <c r="E10" s="16"/>
      <c r="F10" s="16"/>
      <c r="G10" s="669" t="s">
        <v>101</v>
      </c>
      <c r="H10" s="669"/>
      <c r="I10" s="669"/>
      <c r="J10" s="671" t="e">
        <f>⑥変更交付申請書!J10</f>
        <v>#N/A</v>
      </c>
      <c r="K10" s="671"/>
      <c r="L10" s="671"/>
      <c r="M10" s="16"/>
      <c r="N10" s="7"/>
    </row>
    <row r="11" spans="1:14" ht="23.15" customHeight="1">
      <c r="A11" s="16"/>
      <c r="B11" s="16"/>
      <c r="C11" s="16"/>
      <c r="D11" s="16"/>
      <c r="E11" s="16"/>
      <c r="F11" s="16"/>
      <c r="G11" s="669" t="s">
        <v>102</v>
      </c>
      <c r="H11" s="669"/>
      <c r="I11" s="669"/>
      <c r="J11" s="671" t="e">
        <f>⑥変更交付申請書!J11</f>
        <v>#N/A</v>
      </c>
      <c r="K11" s="671"/>
      <c r="L11" s="671"/>
      <c r="M11" s="16" t="s">
        <v>103</v>
      </c>
      <c r="N11" s="7"/>
    </row>
    <row r="12" spans="1:14" ht="32.25" customHeight="1">
      <c r="A12" s="16"/>
      <c r="B12" s="16"/>
      <c r="C12" s="16"/>
      <c r="D12" s="16"/>
      <c r="E12" s="16"/>
      <c r="F12" s="16"/>
      <c r="G12" s="668" t="s">
        <v>106</v>
      </c>
      <c r="H12" s="668"/>
      <c r="I12" s="668"/>
      <c r="J12" s="671">
        <f>⑥変更交付申請書!J12</f>
        <v>0</v>
      </c>
      <c r="K12" s="671"/>
      <c r="L12" s="671"/>
      <c r="M12" s="16"/>
      <c r="N12" s="7"/>
    </row>
    <row r="13" spans="1:14" ht="32.25" customHeight="1">
      <c r="A13" s="16"/>
      <c r="B13" s="16"/>
      <c r="C13" s="16"/>
      <c r="D13" s="16"/>
      <c r="E13" s="16"/>
      <c r="F13" s="16"/>
      <c r="G13" s="668" t="s">
        <v>1925</v>
      </c>
      <c r="H13" s="668"/>
      <c r="I13" s="668"/>
      <c r="J13" s="671">
        <f>⑥変更交付申請書!J13</f>
        <v>0</v>
      </c>
      <c r="K13" s="671"/>
      <c r="L13" s="671"/>
      <c r="M13" s="16"/>
      <c r="N13" s="7"/>
    </row>
    <row r="14" spans="1:14" ht="23.15" customHeight="1">
      <c r="A14" s="16"/>
      <c r="B14" s="16"/>
      <c r="C14" s="16"/>
      <c r="D14" s="16"/>
      <c r="E14" s="16"/>
      <c r="F14" s="16"/>
      <c r="G14" s="16"/>
      <c r="H14" s="16"/>
      <c r="I14" s="16"/>
      <c r="J14" s="16"/>
      <c r="K14" s="16"/>
      <c r="L14" s="16"/>
      <c r="M14" s="16"/>
      <c r="N14" s="7"/>
    </row>
    <row r="15" spans="1:14" ht="23.15" customHeight="1">
      <c r="B15" s="679" t="s">
        <v>1916</v>
      </c>
      <c r="C15" s="679"/>
      <c r="D15" s="679"/>
      <c r="E15" s="679"/>
      <c r="F15" s="679"/>
      <c r="G15" s="679"/>
      <c r="H15" s="679"/>
      <c r="I15" s="679"/>
      <c r="J15" s="679"/>
      <c r="K15" s="679"/>
      <c r="L15" s="679"/>
      <c r="M15" s="16"/>
      <c r="N15" s="7"/>
    </row>
    <row r="16" spans="1:14" ht="23.15" customHeight="1">
      <c r="A16" s="19"/>
      <c r="B16" s="679"/>
      <c r="C16" s="679"/>
      <c r="D16" s="679"/>
      <c r="E16" s="679"/>
      <c r="F16" s="679"/>
      <c r="G16" s="679"/>
      <c r="H16" s="679"/>
      <c r="I16" s="679"/>
      <c r="J16" s="679"/>
      <c r="K16" s="679"/>
      <c r="L16" s="679"/>
      <c r="M16" s="16"/>
      <c r="N16" s="7"/>
    </row>
    <row r="17" spans="1:14" ht="23.15" customHeight="1">
      <c r="A17" s="16"/>
      <c r="B17" s="679"/>
      <c r="C17" s="679"/>
      <c r="D17" s="679"/>
      <c r="E17" s="679"/>
      <c r="F17" s="679"/>
      <c r="G17" s="679"/>
      <c r="H17" s="679"/>
      <c r="I17" s="679"/>
      <c r="J17" s="679"/>
      <c r="K17" s="679"/>
      <c r="L17" s="679"/>
      <c r="M17" s="16"/>
      <c r="N17" s="7"/>
    </row>
    <row r="18" spans="1:14" ht="23.15" customHeight="1">
      <c r="A18" s="16" t="s">
        <v>132</v>
      </c>
      <c r="B18" s="16"/>
      <c r="C18" s="16"/>
      <c r="D18" s="16"/>
      <c r="E18" s="16"/>
      <c r="F18" s="16"/>
      <c r="G18" s="672">
        <f>⑦実績報告書!G22</f>
        <v>0</v>
      </c>
      <c r="H18" s="673"/>
      <c r="I18" s="673"/>
      <c r="J18" s="673"/>
      <c r="K18" s="20" t="s">
        <v>104</v>
      </c>
      <c r="L18" s="16"/>
      <c r="M18" s="16"/>
      <c r="N18" s="7"/>
    </row>
    <row r="19" spans="1:14" ht="23.25" customHeight="1">
      <c r="A19" s="16"/>
      <c r="B19" s="16"/>
      <c r="C19" s="16"/>
      <c r="D19" s="16"/>
      <c r="E19" s="16"/>
      <c r="F19" s="16"/>
      <c r="G19" s="16"/>
      <c r="H19" s="16"/>
      <c r="I19" s="16"/>
      <c r="J19" s="16"/>
      <c r="K19" s="16"/>
      <c r="L19" s="16"/>
      <c r="M19" s="16"/>
      <c r="N19" s="7"/>
    </row>
    <row r="20" spans="1:14" ht="23.25" customHeight="1">
      <c r="A20" s="16" t="s">
        <v>127</v>
      </c>
      <c r="B20" s="16"/>
      <c r="C20" s="23"/>
      <c r="D20" s="23"/>
      <c r="E20" s="23"/>
      <c r="F20" s="23"/>
      <c r="G20" s="672" t="e">
        <f>⑦実績報告書!G20</f>
        <v>#N/A</v>
      </c>
      <c r="H20" s="673"/>
      <c r="I20" s="673"/>
      <c r="J20" s="673"/>
      <c r="K20" s="20" t="s">
        <v>104</v>
      </c>
      <c r="L20" s="16"/>
      <c r="M20" s="16"/>
      <c r="N20" s="7"/>
    </row>
    <row r="21" spans="1:14" ht="23.25" customHeight="1">
      <c r="A21" s="16"/>
      <c r="B21" s="16"/>
      <c r="C21" s="16"/>
      <c r="D21" s="16"/>
      <c r="E21" s="16"/>
      <c r="F21" s="16"/>
      <c r="G21" s="16"/>
      <c r="H21" s="16"/>
      <c r="I21" s="16"/>
      <c r="J21" s="16"/>
      <c r="K21" s="16"/>
      <c r="L21" s="16"/>
      <c r="M21" s="16"/>
      <c r="N21" s="7"/>
    </row>
    <row r="22" spans="1:14" ht="27" customHeight="1">
      <c r="A22" s="16" t="s">
        <v>133</v>
      </c>
      <c r="B22" s="16"/>
      <c r="C22" s="16"/>
      <c r="D22" s="16"/>
      <c r="E22" s="16"/>
      <c r="F22" s="16"/>
      <c r="G22" s="672" t="e">
        <f>G18-G20</f>
        <v>#N/A</v>
      </c>
      <c r="H22" s="673"/>
      <c r="I22" s="673"/>
      <c r="J22" s="673"/>
      <c r="K22" s="20" t="s">
        <v>104</v>
      </c>
      <c r="L22" s="7"/>
      <c r="M22" s="7"/>
      <c r="N22" s="7"/>
    </row>
    <row r="23" spans="1:14" ht="27" customHeight="1">
      <c r="A23" s="7"/>
      <c r="B23" s="16"/>
      <c r="C23" s="7"/>
      <c r="D23" s="7"/>
      <c r="E23" s="7"/>
      <c r="F23" s="7"/>
      <c r="G23" s="7"/>
      <c r="H23" s="7"/>
      <c r="I23" s="7"/>
      <c r="J23" s="7"/>
      <c r="K23" s="7"/>
      <c r="L23" s="7"/>
      <c r="M23" s="7"/>
      <c r="N23" s="7"/>
    </row>
    <row r="24" spans="1:14" ht="27" customHeight="1"/>
    <row r="25" spans="1:14" ht="26.25" customHeight="1">
      <c r="B25" s="22"/>
    </row>
  </sheetData>
  <sheetProtection algorithmName="SHA-512" hashValue="YBtyqH66AEdxOlFiG3BpmkTJKRZA4E8Z1qMs4jeii4XasPmpgAzKWqp023+fY31mrUY7RldCBEo9ZmjIOnUi6g==" saltValue="vYC01aAxlOWvulXoSL9IcQ==" spinCount="100000" sheet="1" objects="1" scenarios="1" selectLockedCells="1"/>
  <mergeCells count="16">
    <mergeCell ref="A4:L4"/>
    <mergeCell ref="A5:L5"/>
    <mergeCell ref="J9:L9"/>
    <mergeCell ref="J10:L10"/>
    <mergeCell ref="G10:I10"/>
    <mergeCell ref="G9:I9"/>
    <mergeCell ref="G20:J20"/>
    <mergeCell ref="G22:J22"/>
    <mergeCell ref="J11:L11"/>
    <mergeCell ref="J12:L12"/>
    <mergeCell ref="B15:L17"/>
    <mergeCell ref="G18:J18"/>
    <mergeCell ref="J13:L13"/>
    <mergeCell ref="G13:I13"/>
    <mergeCell ref="G12:I12"/>
    <mergeCell ref="G11:I11"/>
  </mergeCells>
  <phoneticPr fontId="1"/>
  <pageMargins left="0.78740157480314965" right="0.78740157480314965" top="0.98425196850393704" bottom="0.98425196850393704" header="0.51181102362204722" footer="0.51181102362204722"/>
  <pageSetup paperSize="9" orientation="portrait" blackAndWhite="1"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F0"/>
  </sheetPr>
  <dimension ref="A1:AA33"/>
  <sheetViews>
    <sheetView view="pageBreakPreview" zoomScale="80" zoomScaleNormal="70" zoomScaleSheetLayoutView="80" workbookViewId="0">
      <selection activeCell="D18" sqref="D18"/>
    </sheetView>
  </sheetViews>
  <sheetFormatPr defaultColWidth="3.36328125" defaultRowHeight="14"/>
  <cols>
    <col min="1" max="1" width="22.453125" style="61" customWidth="1"/>
    <col min="2" max="2" width="19.7265625" style="61" customWidth="1"/>
    <col min="3" max="3" width="32.90625" style="61" customWidth="1"/>
    <col min="4" max="4" width="26.90625" style="61" customWidth="1"/>
    <col min="5" max="5" width="3.6328125" style="61" customWidth="1"/>
    <col min="6" max="6" width="14.7265625" style="61" bestFit="1" customWidth="1"/>
    <col min="7" max="7" width="10.453125" style="61" customWidth="1"/>
    <col min="8" max="8" width="11.36328125" style="61" bestFit="1" customWidth="1"/>
    <col min="9" max="238" width="3.36328125" style="61"/>
    <col min="239" max="260" width="3.90625" style="61" customWidth="1"/>
    <col min="261" max="261" width="3.6328125" style="61" customWidth="1"/>
    <col min="262" max="494" width="3.36328125" style="61"/>
    <col min="495" max="516" width="3.90625" style="61" customWidth="1"/>
    <col min="517" max="517" width="3.6328125" style="61" customWidth="1"/>
    <col min="518" max="750" width="3.36328125" style="61"/>
    <col min="751" max="772" width="3.90625" style="61" customWidth="1"/>
    <col min="773" max="773" width="3.6328125" style="61" customWidth="1"/>
    <col min="774" max="1006" width="3.36328125" style="61"/>
    <col min="1007" max="1028" width="3.90625" style="61" customWidth="1"/>
    <col min="1029" max="1029" width="3.6328125" style="61" customWidth="1"/>
    <col min="1030" max="1262" width="3.36328125" style="61"/>
    <col min="1263" max="1284" width="3.90625" style="61" customWidth="1"/>
    <col min="1285" max="1285" width="3.6328125" style="61" customWidth="1"/>
    <col min="1286" max="1518" width="3.36328125" style="61"/>
    <col min="1519" max="1540" width="3.90625" style="61" customWidth="1"/>
    <col min="1541" max="1541" width="3.6328125" style="61" customWidth="1"/>
    <col min="1542" max="1774" width="3.36328125" style="61"/>
    <col min="1775" max="1796" width="3.90625" style="61" customWidth="1"/>
    <col min="1797" max="1797" width="3.6328125" style="61" customWidth="1"/>
    <col min="1798" max="2030" width="3.36328125" style="61"/>
    <col min="2031" max="2052" width="3.90625" style="61" customWidth="1"/>
    <col min="2053" max="2053" width="3.6328125" style="61" customWidth="1"/>
    <col min="2054" max="2286" width="3.36328125" style="61"/>
    <col min="2287" max="2308" width="3.90625" style="61" customWidth="1"/>
    <col min="2309" max="2309" width="3.6328125" style="61" customWidth="1"/>
    <col min="2310" max="2542" width="3.36328125" style="61"/>
    <col min="2543" max="2564" width="3.90625" style="61" customWidth="1"/>
    <col min="2565" max="2565" width="3.6328125" style="61" customWidth="1"/>
    <col min="2566" max="2798" width="3.36328125" style="61"/>
    <col min="2799" max="2820" width="3.90625" style="61" customWidth="1"/>
    <col min="2821" max="2821" width="3.6328125" style="61" customWidth="1"/>
    <col min="2822" max="3054" width="3.36328125" style="61"/>
    <col min="3055" max="3076" width="3.90625" style="61" customWidth="1"/>
    <col min="3077" max="3077" width="3.6328125" style="61" customWidth="1"/>
    <col min="3078" max="3310" width="3.36328125" style="61"/>
    <col min="3311" max="3332" width="3.90625" style="61" customWidth="1"/>
    <col min="3333" max="3333" width="3.6328125" style="61" customWidth="1"/>
    <col min="3334" max="3566" width="3.36328125" style="61"/>
    <col min="3567" max="3588" width="3.90625" style="61" customWidth="1"/>
    <col min="3589" max="3589" width="3.6328125" style="61" customWidth="1"/>
    <col min="3590" max="3822" width="3.36328125" style="61"/>
    <col min="3823" max="3844" width="3.90625" style="61" customWidth="1"/>
    <col min="3845" max="3845" width="3.6328125" style="61" customWidth="1"/>
    <col min="3846" max="4078" width="3.36328125" style="61"/>
    <col min="4079" max="4100" width="3.90625" style="61" customWidth="1"/>
    <col min="4101" max="4101" width="3.6328125" style="61" customWidth="1"/>
    <col min="4102" max="4334" width="3.36328125" style="61"/>
    <col min="4335" max="4356" width="3.90625" style="61" customWidth="1"/>
    <col min="4357" max="4357" width="3.6328125" style="61" customWidth="1"/>
    <col min="4358" max="4590" width="3.36328125" style="61"/>
    <col min="4591" max="4612" width="3.90625" style="61" customWidth="1"/>
    <col min="4613" max="4613" width="3.6328125" style="61" customWidth="1"/>
    <col min="4614" max="4846" width="3.36328125" style="61"/>
    <col min="4847" max="4868" width="3.90625" style="61" customWidth="1"/>
    <col min="4869" max="4869" width="3.6328125" style="61" customWidth="1"/>
    <col min="4870" max="5102" width="3.36328125" style="61"/>
    <col min="5103" max="5124" width="3.90625" style="61" customWidth="1"/>
    <col min="5125" max="5125" width="3.6328125" style="61" customWidth="1"/>
    <col min="5126" max="5358" width="3.36328125" style="61"/>
    <col min="5359" max="5380" width="3.90625" style="61" customWidth="1"/>
    <col min="5381" max="5381" width="3.6328125" style="61" customWidth="1"/>
    <col min="5382" max="5614" width="3.36328125" style="61"/>
    <col min="5615" max="5636" width="3.90625" style="61" customWidth="1"/>
    <col min="5637" max="5637" width="3.6328125" style="61" customWidth="1"/>
    <col min="5638" max="5870" width="3.36328125" style="61"/>
    <col min="5871" max="5892" width="3.90625" style="61" customWidth="1"/>
    <col min="5893" max="5893" width="3.6328125" style="61" customWidth="1"/>
    <col min="5894" max="6126" width="3.36328125" style="61"/>
    <col min="6127" max="6148" width="3.90625" style="61" customWidth="1"/>
    <col min="6149" max="6149" width="3.6328125" style="61" customWidth="1"/>
    <col min="6150" max="6382" width="3.36328125" style="61"/>
    <col min="6383" max="6404" width="3.90625" style="61" customWidth="1"/>
    <col min="6405" max="6405" width="3.6328125" style="61" customWidth="1"/>
    <col min="6406" max="6638" width="3.36328125" style="61"/>
    <col min="6639" max="6660" width="3.90625" style="61" customWidth="1"/>
    <col min="6661" max="6661" width="3.6328125" style="61" customWidth="1"/>
    <col min="6662" max="6894" width="3.36328125" style="61"/>
    <col min="6895" max="6916" width="3.90625" style="61" customWidth="1"/>
    <col min="6917" max="6917" width="3.6328125" style="61" customWidth="1"/>
    <col min="6918" max="7150" width="3.36328125" style="61"/>
    <col min="7151" max="7172" width="3.90625" style="61" customWidth="1"/>
    <col min="7173" max="7173" width="3.6328125" style="61" customWidth="1"/>
    <col min="7174" max="7406" width="3.36328125" style="61"/>
    <col min="7407" max="7428" width="3.90625" style="61" customWidth="1"/>
    <col min="7429" max="7429" width="3.6328125" style="61" customWidth="1"/>
    <col min="7430" max="7662" width="3.36328125" style="61"/>
    <col min="7663" max="7684" width="3.90625" style="61" customWidth="1"/>
    <col min="7685" max="7685" width="3.6328125" style="61" customWidth="1"/>
    <col min="7686" max="7918" width="3.36328125" style="61"/>
    <col min="7919" max="7940" width="3.90625" style="61" customWidth="1"/>
    <col min="7941" max="7941" width="3.6328125" style="61" customWidth="1"/>
    <col min="7942" max="8174" width="3.36328125" style="61"/>
    <col min="8175" max="8196" width="3.90625" style="61" customWidth="1"/>
    <col min="8197" max="8197" width="3.6328125" style="61" customWidth="1"/>
    <col min="8198" max="8430" width="3.36328125" style="61"/>
    <col min="8431" max="8452" width="3.90625" style="61" customWidth="1"/>
    <col min="8453" max="8453" width="3.6328125" style="61" customWidth="1"/>
    <col min="8454" max="8686" width="3.36328125" style="61"/>
    <col min="8687" max="8708" width="3.90625" style="61" customWidth="1"/>
    <col min="8709" max="8709" width="3.6328125" style="61" customWidth="1"/>
    <col min="8710" max="8942" width="3.36328125" style="61"/>
    <col min="8943" max="8964" width="3.90625" style="61" customWidth="1"/>
    <col min="8965" max="8965" width="3.6328125" style="61" customWidth="1"/>
    <col min="8966" max="9198" width="3.36328125" style="61"/>
    <col min="9199" max="9220" width="3.90625" style="61" customWidth="1"/>
    <col min="9221" max="9221" width="3.6328125" style="61" customWidth="1"/>
    <col min="9222" max="9454" width="3.36328125" style="61"/>
    <col min="9455" max="9476" width="3.90625" style="61" customWidth="1"/>
    <col min="9477" max="9477" width="3.6328125" style="61" customWidth="1"/>
    <col min="9478" max="9710" width="3.36328125" style="61"/>
    <col min="9711" max="9732" width="3.90625" style="61" customWidth="1"/>
    <col min="9733" max="9733" width="3.6328125" style="61" customWidth="1"/>
    <col min="9734" max="9966" width="3.36328125" style="61"/>
    <col min="9967" max="9988" width="3.90625" style="61" customWidth="1"/>
    <col min="9989" max="9989" width="3.6328125" style="61" customWidth="1"/>
    <col min="9990" max="10222" width="3.36328125" style="61"/>
    <col min="10223" max="10244" width="3.90625" style="61" customWidth="1"/>
    <col min="10245" max="10245" width="3.6328125" style="61" customWidth="1"/>
    <col min="10246" max="10478" width="3.36328125" style="61"/>
    <col min="10479" max="10500" width="3.90625" style="61" customWidth="1"/>
    <col min="10501" max="10501" width="3.6328125" style="61" customWidth="1"/>
    <col min="10502" max="10734" width="3.36328125" style="61"/>
    <col min="10735" max="10756" width="3.90625" style="61" customWidth="1"/>
    <col min="10757" max="10757" width="3.6328125" style="61" customWidth="1"/>
    <col min="10758" max="10990" width="3.36328125" style="61"/>
    <col min="10991" max="11012" width="3.90625" style="61" customWidth="1"/>
    <col min="11013" max="11013" width="3.6328125" style="61" customWidth="1"/>
    <col min="11014" max="11246" width="3.36328125" style="61"/>
    <col min="11247" max="11268" width="3.90625" style="61" customWidth="1"/>
    <col min="11269" max="11269" width="3.6328125" style="61" customWidth="1"/>
    <col min="11270" max="11502" width="3.36328125" style="61"/>
    <col min="11503" max="11524" width="3.90625" style="61" customWidth="1"/>
    <col min="11525" max="11525" width="3.6328125" style="61" customWidth="1"/>
    <col min="11526" max="11758" width="3.36328125" style="61"/>
    <col min="11759" max="11780" width="3.90625" style="61" customWidth="1"/>
    <col min="11781" max="11781" width="3.6328125" style="61" customWidth="1"/>
    <col min="11782" max="12014" width="3.36328125" style="61"/>
    <col min="12015" max="12036" width="3.90625" style="61" customWidth="1"/>
    <col min="12037" max="12037" width="3.6328125" style="61" customWidth="1"/>
    <col min="12038" max="12270" width="3.36328125" style="61"/>
    <col min="12271" max="12292" width="3.90625" style="61" customWidth="1"/>
    <col min="12293" max="12293" width="3.6328125" style="61" customWidth="1"/>
    <col min="12294" max="12526" width="3.36328125" style="61"/>
    <col min="12527" max="12548" width="3.90625" style="61" customWidth="1"/>
    <col min="12549" max="12549" width="3.6328125" style="61" customWidth="1"/>
    <col min="12550" max="12782" width="3.36328125" style="61"/>
    <col min="12783" max="12804" width="3.90625" style="61" customWidth="1"/>
    <col min="12805" max="12805" width="3.6328125" style="61" customWidth="1"/>
    <col min="12806" max="13038" width="3.36328125" style="61"/>
    <col min="13039" max="13060" width="3.90625" style="61" customWidth="1"/>
    <col min="13061" max="13061" width="3.6328125" style="61" customWidth="1"/>
    <col min="13062" max="13294" width="3.36328125" style="61"/>
    <col min="13295" max="13316" width="3.90625" style="61" customWidth="1"/>
    <col min="13317" max="13317" width="3.6328125" style="61" customWidth="1"/>
    <col min="13318" max="13550" width="3.36328125" style="61"/>
    <col min="13551" max="13572" width="3.90625" style="61" customWidth="1"/>
    <col min="13573" max="13573" width="3.6328125" style="61" customWidth="1"/>
    <col min="13574" max="13806" width="3.36328125" style="61"/>
    <col min="13807" max="13828" width="3.90625" style="61" customWidth="1"/>
    <col min="13829" max="13829" width="3.6328125" style="61" customWidth="1"/>
    <col min="13830" max="14062" width="3.36328125" style="61"/>
    <col min="14063" max="14084" width="3.90625" style="61" customWidth="1"/>
    <col min="14085" max="14085" width="3.6328125" style="61" customWidth="1"/>
    <col min="14086" max="14318" width="3.36328125" style="61"/>
    <col min="14319" max="14340" width="3.90625" style="61" customWidth="1"/>
    <col min="14341" max="14341" width="3.6328125" style="61" customWidth="1"/>
    <col min="14342" max="14574" width="3.36328125" style="61"/>
    <col min="14575" max="14596" width="3.90625" style="61" customWidth="1"/>
    <col min="14597" max="14597" width="3.6328125" style="61" customWidth="1"/>
    <col min="14598" max="14830" width="3.36328125" style="61"/>
    <col min="14831" max="14852" width="3.90625" style="61" customWidth="1"/>
    <col min="14853" max="14853" width="3.6328125" style="61" customWidth="1"/>
    <col min="14854" max="15086" width="3.36328125" style="61"/>
    <col min="15087" max="15108" width="3.90625" style="61" customWidth="1"/>
    <col min="15109" max="15109" width="3.6328125" style="61" customWidth="1"/>
    <col min="15110" max="15342" width="3.36328125" style="61"/>
    <col min="15343" max="15364" width="3.90625" style="61" customWidth="1"/>
    <col min="15365" max="15365" width="3.6328125" style="61" customWidth="1"/>
    <col min="15366" max="15598" width="3.36328125" style="61"/>
    <col min="15599" max="15620" width="3.90625" style="61" customWidth="1"/>
    <col min="15621" max="15621" width="3.6328125" style="61" customWidth="1"/>
    <col min="15622" max="15854" width="3.36328125" style="61"/>
    <col min="15855" max="15876" width="3.90625" style="61" customWidth="1"/>
    <col min="15877" max="15877" width="3.6328125" style="61" customWidth="1"/>
    <col min="15878" max="16110" width="3.36328125" style="61"/>
    <col min="16111" max="16132" width="3.90625" style="61" customWidth="1"/>
    <col min="16133" max="16133" width="3.6328125" style="61" customWidth="1"/>
    <col min="16134" max="16384" width="3.36328125" style="61"/>
  </cols>
  <sheetData>
    <row r="1" spans="1:27" ht="21.75" customHeight="1">
      <c r="A1" s="680"/>
      <c r="B1" s="680"/>
      <c r="D1" s="111" t="e">
        <f>①基本情報【名簿入力前に必須入力】!P5</f>
        <v>#N/A</v>
      </c>
      <c r="E1" s="684"/>
      <c r="F1" s="684"/>
      <c r="G1" s="684"/>
      <c r="H1" s="684"/>
      <c r="I1" s="684"/>
      <c r="J1" s="684"/>
      <c r="K1" s="684"/>
      <c r="L1" s="684"/>
      <c r="M1" s="684"/>
      <c r="N1" s="684"/>
      <c r="O1" s="684"/>
    </row>
    <row r="2" spans="1:27" ht="21.75" customHeight="1">
      <c r="A2" s="680"/>
      <c r="B2" s="680"/>
      <c r="D2" s="63"/>
      <c r="E2" s="684"/>
      <c r="F2" s="684"/>
      <c r="G2" s="684"/>
      <c r="H2" s="684"/>
      <c r="I2" s="684"/>
      <c r="J2" s="684"/>
      <c r="K2" s="684"/>
      <c r="L2" s="684"/>
      <c r="M2" s="684"/>
      <c r="N2" s="684"/>
      <c r="O2" s="684"/>
    </row>
    <row r="3" spans="1:27" ht="21.75" customHeight="1">
      <c r="D3" s="96">
        <f>⑥変更交付申請書!K2</f>
        <v>46112</v>
      </c>
      <c r="E3" s="684"/>
      <c r="F3" s="684"/>
      <c r="G3" s="684"/>
      <c r="H3" s="684"/>
      <c r="I3" s="684"/>
      <c r="J3" s="684"/>
      <c r="K3" s="684"/>
      <c r="L3" s="684"/>
      <c r="M3" s="684"/>
      <c r="N3" s="684"/>
      <c r="O3" s="684"/>
    </row>
    <row r="4" spans="1:27" ht="21.75" customHeight="1">
      <c r="E4" s="684"/>
      <c r="F4" s="684"/>
      <c r="G4" s="684"/>
      <c r="H4" s="684"/>
      <c r="I4" s="684"/>
      <c r="J4" s="684"/>
      <c r="K4" s="684"/>
      <c r="L4" s="684"/>
      <c r="M4" s="684"/>
      <c r="N4" s="684"/>
      <c r="O4" s="684"/>
    </row>
    <row r="5" spans="1:27" ht="21.75" customHeight="1">
      <c r="A5" s="681" t="s">
        <v>151</v>
      </c>
      <c r="B5" s="681"/>
      <c r="C5" s="681"/>
      <c r="D5" s="681"/>
      <c r="E5" s="684"/>
      <c r="F5" s="684"/>
      <c r="G5" s="684"/>
      <c r="H5" s="684"/>
      <c r="I5" s="684"/>
      <c r="J5" s="684"/>
      <c r="K5" s="684"/>
      <c r="L5" s="684"/>
      <c r="M5" s="684"/>
      <c r="N5" s="684"/>
      <c r="O5" s="684"/>
    </row>
    <row r="6" spans="1:27" ht="21.75" customHeight="1">
      <c r="A6" s="681" t="s">
        <v>144</v>
      </c>
      <c r="B6" s="681"/>
      <c r="C6" s="681"/>
      <c r="D6" s="681"/>
      <c r="E6" s="62"/>
      <c r="F6" s="64"/>
    </row>
    <row r="7" spans="1:27" ht="21.75" customHeight="1">
      <c r="E7" s="64"/>
      <c r="F7" s="64"/>
      <c r="G7" s="64"/>
    </row>
    <row r="8" spans="1:27" ht="21.75" customHeight="1">
      <c r="B8" s="65"/>
      <c r="C8" s="65"/>
      <c r="D8" s="65"/>
    </row>
    <row r="9" spans="1:27" ht="21.75" customHeight="1">
      <c r="A9" s="61" t="s">
        <v>145</v>
      </c>
    </row>
    <row r="10" spans="1:27" ht="21.75" customHeight="1"/>
    <row r="11" spans="1:27" ht="21.75" customHeight="1">
      <c r="D11" s="66"/>
    </row>
    <row r="12" spans="1:27" ht="21.75" customHeight="1">
      <c r="B12" s="67" t="s">
        <v>146</v>
      </c>
      <c r="C12" s="682" t="e">
        <f>IF(⑧差額請求書!J9="","",⑧差額請求書!J9)</f>
        <v>#N/A</v>
      </c>
      <c r="D12" s="682"/>
    </row>
    <row r="13" spans="1:27" ht="21.75" customHeight="1">
      <c r="B13" s="65" t="s">
        <v>101</v>
      </c>
      <c r="C13" s="682" t="e">
        <f>IF(⑧差額請求書!J10="","",⑧差額請求書!J10)</f>
        <v>#N/A</v>
      </c>
      <c r="D13" s="682"/>
    </row>
    <row r="14" spans="1:27" ht="21.75" customHeight="1">
      <c r="B14" s="65" t="s">
        <v>102</v>
      </c>
      <c r="C14" s="682" t="e">
        <f>IF(⑧差額請求書!J11="","",⑧差額請求書!J11)</f>
        <v>#N/A</v>
      </c>
      <c r="D14" s="682"/>
      <c r="G14" s="685"/>
      <c r="H14" s="685"/>
      <c r="I14" s="685"/>
      <c r="J14" s="685"/>
      <c r="K14" s="685"/>
      <c r="L14" s="685"/>
      <c r="M14" s="685"/>
      <c r="N14" s="685"/>
      <c r="O14" s="685"/>
      <c r="P14" s="685"/>
      <c r="Q14" s="685"/>
      <c r="R14" s="68"/>
      <c r="S14" s="68"/>
      <c r="T14" s="68"/>
      <c r="U14" s="68"/>
      <c r="V14" s="68"/>
      <c r="W14" s="68"/>
      <c r="X14" s="68"/>
      <c r="Y14" s="68"/>
      <c r="Z14" s="68"/>
      <c r="AA14" s="68"/>
    </row>
    <row r="15" spans="1:27" ht="21.75" customHeight="1">
      <c r="B15" s="65" t="s">
        <v>147</v>
      </c>
      <c r="C15" s="682">
        <f>IF(⑥変更交付申請書!J12="","",⑥変更交付申請書!J12)</f>
        <v>0</v>
      </c>
      <c r="D15" s="682"/>
    </row>
    <row r="16" spans="1:27" ht="21.75" customHeight="1">
      <c r="B16" s="348" t="s">
        <v>1925</v>
      </c>
      <c r="C16" s="683">
        <f>①基本情報【名簿入力前に必須入力】!L4</f>
        <v>0</v>
      </c>
      <c r="D16" s="683"/>
      <c r="E16" s="23"/>
      <c r="F16" s="23"/>
    </row>
    <row r="17" spans="1:8" ht="21.75" customHeight="1">
      <c r="B17" s="65"/>
      <c r="C17" s="69"/>
      <c r="D17" s="69"/>
    </row>
    <row r="18" spans="1:8" ht="21.75" customHeight="1">
      <c r="E18" s="70"/>
      <c r="F18" s="70"/>
      <c r="G18" s="70"/>
    </row>
    <row r="19" spans="1:8" ht="21.75" customHeight="1">
      <c r="A19" s="680" t="str">
        <f>CONCATENATE(A5,"について、")</f>
        <v>千葉市保育士等給与改善事業補助金について、</v>
      </c>
      <c r="B19" s="680"/>
      <c r="C19" s="680"/>
      <c r="D19" s="680"/>
    </row>
    <row r="20" spans="1:8" ht="21.75" customHeight="1">
      <c r="A20" s="680" t="s">
        <v>148</v>
      </c>
      <c r="B20" s="680"/>
      <c r="C20" s="680"/>
      <c r="D20" s="680"/>
    </row>
    <row r="21" spans="1:8" ht="21.75" customHeight="1">
      <c r="A21" s="71"/>
      <c r="B21" s="67"/>
      <c r="C21" s="67"/>
      <c r="D21" s="63"/>
    </row>
    <row r="22" spans="1:8" ht="21.75" customHeight="1">
      <c r="A22" s="72"/>
      <c r="D22" s="73"/>
    </row>
    <row r="23" spans="1:8" ht="37.5" customHeight="1">
      <c r="A23" s="92" t="s">
        <v>154</v>
      </c>
      <c r="B23" s="74" t="s">
        <v>149</v>
      </c>
      <c r="C23" s="74" t="s">
        <v>150</v>
      </c>
      <c r="D23" s="75" t="s">
        <v>153</v>
      </c>
    </row>
    <row r="24" spans="1:8" ht="37.5" customHeight="1">
      <c r="A24" s="112" t="e">
        <f>VLOOKUP(D1,補助金用基本データ!$D$5:$AV$500,19,FALSE)</f>
        <v>#N/A</v>
      </c>
      <c r="B24" s="76" t="e">
        <f>⑧差額請求書!G20</f>
        <v>#N/A</v>
      </c>
      <c r="C24" s="76">
        <f>⑧差額請求書!G18</f>
        <v>0</v>
      </c>
      <c r="D24" s="77" t="e">
        <f>C24-B24</f>
        <v>#N/A</v>
      </c>
    </row>
    <row r="25" spans="1:8">
      <c r="A25" s="67"/>
      <c r="B25" s="78"/>
      <c r="C25" s="78"/>
      <c r="D25" s="79"/>
    </row>
    <row r="26" spans="1:8" s="82" customFormat="1">
      <c r="A26" s="80"/>
      <c r="B26" s="80"/>
      <c r="C26" s="81"/>
      <c r="D26" s="81"/>
      <c r="F26" s="83"/>
      <c r="G26" s="83"/>
      <c r="H26" s="83"/>
    </row>
    <row r="27" spans="1:8" s="82" customFormat="1">
      <c r="A27" s="80"/>
      <c r="B27" s="80"/>
      <c r="C27" s="84"/>
      <c r="F27" s="85"/>
      <c r="G27" s="85"/>
      <c r="H27" s="85"/>
    </row>
    <row r="28" spans="1:8">
      <c r="A28" s="80"/>
      <c r="B28" s="67"/>
      <c r="C28" s="84"/>
      <c r="D28" s="82"/>
    </row>
    <row r="29" spans="1:8" ht="26.25" customHeight="1"/>
    <row r="31" spans="1:8">
      <c r="D31" s="86"/>
    </row>
    <row r="33" spans="3:3">
      <c r="C33" s="86"/>
    </row>
  </sheetData>
  <sheetProtection algorithmName="SHA-512" hashValue="h+lKRl79TubFaJ8lKSpAenC0Clu4+Se/wEZmDvBU1PQzGT3WYbBjKMycuxlb+UtYvJNqXjds/1MksfwNLOdxXQ==" saltValue="5+UQEI7+RT1f4OJItHQ+HA==" spinCount="100000" sheet="1" objects="1" scenarios="1" selectLockedCells="1"/>
  <mergeCells count="12">
    <mergeCell ref="A1:B2"/>
    <mergeCell ref="E1:O5"/>
    <mergeCell ref="G14:Q14"/>
    <mergeCell ref="C15:D15"/>
    <mergeCell ref="A19:D19"/>
    <mergeCell ref="A20:D20"/>
    <mergeCell ref="A5:D5"/>
    <mergeCell ref="A6:D6"/>
    <mergeCell ref="C12:D12"/>
    <mergeCell ref="C13:D13"/>
    <mergeCell ref="C14:D14"/>
    <mergeCell ref="C16:D16"/>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DE25-1F05-4339-A685-67B8247F7A74}">
  <sheetPr>
    <tabColor rgb="FF92D050"/>
  </sheetPr>
  <dimension ref="A1:B5"/>
  <sheetViews>
    <sheetView zoomScale="70" zoomScaleNormal="70" workbookViewId="0">
      <selection sqref="A1:B5"/>
    </sheetView>
  </sheetViews>
  <sheetFormatPr defaultRowHeight="13"/>
  <cols>
    <col min="1" max="1" width="8.7265625" style="459"/>
    <col min="2" max="2" width="36.6328125" style="459" customWidth="1"/>
    <col min="3" max="16384" width="8.7265625" style="459"/>
  </cols>
  <sheetData>
    <row r="1" spans="1:2" ht="129" customHeight="1">
      <c r="A1" s="460">
        <v>1</v>
      </c>
      <c r="B1" s="461" t="s">
        <v>2377</v>
      </c>
    </row>
    <row r="2" spans="1:2" ht="105" customHeight="1">
      <c r="A2" s="460">
        <v>2</v>
      </c>
      <c r="B2" s="462" t="s">
        <v>2378</v>
      </c>
    </row>
    <row r="3" spans="1:2" ht="409.5">
      <c r="A3" s="460">
        <v>3</v>
      </c>
      <c r="B3" s="462" t="s">
        <v>2379</v>
      </c>
    </row>
    <row r="4" spans="1:2" ht="409.5">
      <c r="A4" s="460">
        <v>4</v>
      </c>
      <c r="B4" s="462" t="s">
        <v>2380</v>
      </c>
    </row>
    <row r="5" spans="1:2" ht="409.5">
      <c r="A5" s="460">
        <v>5</v>
      </c>
      <c r="B5" s="462" t="s">
        <v>2381</v>
      </c>
    </row>
  </sheetData>
  <sheetProtection algorithmName="SHA-512" hashValue="SwqJjaFehoOcuQudEpfaXOD8BFOLAauvhNDCUl+nKc+c2zqA1AfWOqiVYNw92kwiZmFtab5a+1ZDenVjiqTEFg==" saltValue="IXYDFcPhrkifb/Fp+su6qA==" spinCount="100000" sheet="1" objects="1" scenarios="1" selectLockedCells="1" selectUn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C246-C4DA-4FD7-87CC-B528FD9EA47F}">
  <dimension ref="B2:F17"/>
  <sheetViews>
    <sheetView zoomScale="80" zoomScaleNormal="80" zoomScaleSheetLayoutView="100" workbookViewId="0">
      <selection activeCell="F15" sqref="F15"/>
    </sheetView>
  </sheetViews>
  <sheetFormatPr defaultRowHeight="13"/>
  <cols>
    <col min="1" max="1" width="6.6328125" customWidth="1"/>
    <col min="2" max="2" width="5.453125" customWidth="1"/>
    <col min="3" max="3" width="23.453125" customWidth="1"/>
    <col min="4" max="4" width="47.6328125" customWidth="1"/>
    <col min="5" max="5" width="17.36328125" customWidth="1"/>
    <col min="6" max="6" width="45" customWidth="1"/>
    <col min="7" max="7" width="50.453125" customWidth="1"/>
  </cols>
  <sheetData>
    <row r="2" spans="2:6" ht="13.5" thickBot="1"/>
    <row r="3" spans="2:6" ht="20.149999999999999" customHeight="1" thickBot="1">
      <c r="B3" s="181"/>
      <c r="C3" s="182" t="s">
        <v>1058</v>
      </c>
      <c r="D3" s="182" t="s">
        <v>1059</v>
      </c>
      <c r="E3" s="182" t="s">
        <v>1060</v>
      </c>
      <c r="F3" s="183" t="s">
        <v>1061</v>
      </c>
    </row>
    <row r="4" spans="2:6" ht="112.5" customHeight="1">
      <c r="B4" s="193" t="s">
        <v>1088</v>
      </c>
      <c r="C4" s="184" t="s">
        <v>1062</v>
      </c>
      <c r="D4" s="185" t="s">
        <v>1652</v>
      </c>
      <c r="E4" s="185" t="s">
        <v>1084</v>
      </c>
      <c r="F4" s="186" t="s">
        <v>1101</v>
      </c>
    </row>
    <row r="5" spans="2:6" ht="50.15" customHeight="1">
      <c r="B5" s="194" t="s">
        <v>1089</v>
      </c>
      <c r="C5" s="187" t="s">
        <v>43</v>
      </c>
      <c r="D5" s="188" t="s">
        <v>1072</v>
      </c>
      <c r="E5" s="188" t="s">
        <v>1084</v>
      </c>
      <c r="F5" s="189"/>
    </row>
    <row r="6" spans="2:6" ht="25" customHeight="1">
      <c r="B6" s="194" t="s">
        <v>1090</v>
      </c>
      <c r="C6" s="187" t="s">
        <v>1063</v>
      </c>
      <c r="D6" s="188" t="s">
        <v>1073</v>
      </c>
      <c r="E6" s="188" t="s">
        <v>1085</v>
      </c>
      <c r="F6" s="189"/>
    </row>
    <row r="7" spans="2:6" ht="25" customHeight="1">
      <c r="B7" s="194" t="s">
        <v>1091</v>
      </c>
      <c r="C7" s="187" t="s">
        <v>1064</v>
      </c>
      <c r="D7" s="188" t="s">
        <v>1074</v>
      </c>
      <c r="E7" s="188" t="s">
        <v>1084</v>
      </c>
      <c r="F7" s="189"/>
    </row>
    <row r="8" spans="2:6" ht="25" customHeight="1">
      <c r="B8" s="194" t="s">
        <v>1092</v>
      </c>
      <c r="C8" s="187" t="s">
        <v>1065</v>
      </c>
      <c r="D8" s="188" t="s">
        <v>1075</v>
      </c>
      <c r="E8" s="188" t="s">
        <v>1085</v>
      </c>
      <c r="F8" s="189"/>
    </row>
    <row r="9" spans="2:6" ht="25" customHeight="1">
      <c r="B9" s="473" t="s">
        <v>1093</v>
      </c>
      <c r="C9" s="187" t="s">
        <v>1066</v>
      </c>
      <c r="D9" s="188" t="s">
        <v>1076</v>
      </c>
      <c r="E9" s="188" t="s">
        <v>1084</v>
      </c>
      <c r="F9" s="189"/>
    </row>
    <row r="10" spans="2:6" ht="25" customHeight="1">
      <c r="B10" s="474"/>
      <c r="C10" s="187" t="s">
        <v>1161</v>
      </c>
      <c r="D10" s="188" t="s">
        <v>1076</v>
      </c>
      <c r="E10" s="188" t="s">
        <v>1084</v>
      </c>
      <c r="F10" s="189"/>
    </row>
    <row r="11" spans="2:6" ht="75" customHeight="1">
      <c r="B11" s="194" t="s">
        <v>1094</v>
      </c>
      <c r="C11" s="187" t="s">
        <v>1067</v>
      </c>
      <c r="D11" s="188" t="s">
        <v>1077</v>
      </c>
      <c r="E11" s="188" t="s">
        <v>1085</v>
      </c>
      <c r="F11" s="189"/>
    </row>
    <row r="12" spans="2:6" ht="50.15" customHeight="1">
      <c r="B12" s="194" t="s">
        <v>1095</v>
      </c>
      <c r="C12" s="187" t="s">
        <v>1068</v>
      </c>
      <c r="D12" s="188" t="s">
        <v>1078</v>
      </c>
      <c r="E12" s="188" t="s">
        <v>1085</v>
      </c>
      <c r="F12" s="472" t="s">
        <v>1086</v>
      </c>
    </row>
    <row r="13" spans="2:6" ht="50.15" customHeight="1">
      <c r="B13" s="194" t="s">
        <v>1096</v>
      </c>
      <c r="C13" s="187" t="s">
        <v>1069</v>
      </c>
      <c r="D13" s="188" t="s">
        <v>1079</v>
      </c>
      <c r="E13" s="188" t="s">
        <v>1085</v>
      </c>
      <c r="F13" s="472"/>
    </row>
    <row r="14" spans="2:6" ht="50.15" customHeight="1">
      <c r="B14" s="194" t="s">
        <v>1097</v>
      </c>
      <c r="C14" s="187" t="s">
        <v>1070</v>
      </c>
      <c r="D14" s="188" t="s">
        <v>1080</v>
      </c>
      <c r="E14" s="188" t="s">
        <v>1085</v>
      </c>
      <c r="F14" s="472"/>
    </row>
    <row r="15" spans="2:6" ht="25" customHeight="1">
      <c r="B15" s="194" t="s">
        <v>1098</v>
      </c>
      <c r="C15" s="187" t="s">
        <v>1071</v>
      </c>
      <c r="D15" s="188" t="s">
        <v>1081</v>
      </c>
      <c r="E15" s="188" t="s">
        <v>1085</v>
      </c>
      <c r="F15" s="334" t="s">
        <v>1693</v>
      </c>
    </row>
    <row r="16" spans="2:6" ht="25" customHeight="1">
      <c r="B16" s="194" t="s">
        <v>1099</v>
      </c>
      <c r="C16" s="187" t="s">
        <v>157</v>
      </c>
      <c r="D16" s="188" t="s">
        <v>1082</v>
      </c>
      <c r="E16" s="188" t="s">
        <v>1084</v>
      </c>
      <c r="F16" s="189"/>
    </row>
    <row r="17" spans="2:6" ht="50.15" customHeight="1" thickBot="1">
      <c r="B17" s="195" t="s">
        <v>1100</v>
      </c>
      <c r="C17" s="190" t="s">
        <v>138</v>
      </c>
      <c r="D17" s="191" t="s">
        <v>1083</v>
      </c>
      <c r="E17" s="191" t="s">
        <v>1084</v>
      </c>
      <c r="F17" s="192" t="s">
        <v>1087</v>
      </c>
    </row>
  </sheetData>
  <mergeCells count="2">
    <mergeCell ref="F12:F14"/>
    <mergeCell ref="B9:B10"/>
  </mergeCells>
  <phoneticPr fontId="1"/>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51F9-408B-4029-B228-086AA47DDDE4}">
  <dimension ref="B1:J12"/>
  <sheetViews>
    <sheetView topLeftCell="B1" workbookViewId="0">
      <selection activeCell="L18" sqref="L18:M22"/>
    </sheetView>
  </sheetViews>
  <sheetFormatPr defaultRowHeight="13"/>
  <cols>
    <col min="1" max="1" width="9"/>
    <col min="2" max="2" width="14.7265625" customWidth="1"/>
  </cols>
  <sheetData>
    <row r="1" spans="2:10" ht="13.5" thickBot="1"/>
    <row r="2" spans="2:10">
      <c r="B2" s="475" t="s">
        <v>1102</v>
      </c>
      <c r="C2" s="477" t="s">
        <v>1103</v>
      </c>
      <c r="D2" s="478"/>
      <c r="E2" s="475" t="s">
        <v>1124</v>
      </c>
      <c r="F2" s="196" t="s">
        <v>1105</v>
      </c>
      <c r="G2" s="475" t="s">
        <v>1106</v>
      </c>
      <c r="H2" s="196" t="s">
        <v>1107</v>
      </c>
      <c r="I2" s="197" t="s">
        <v>1109</v>
      </c>
      <c r="J2" s="475" t="s">
        <v>1110</v>
      </c>
    </row>
    <row r="3" spans="2:10" ht="13.5" thickBot="1">
      <c r="B3" s="476"/>
      <c r="C3" s="479"/>
      <c r="D3" s="480"/>
      <c r="E3" s="476"/>
      <c r="F3" s="198" t="s">
        <v>1104</v>
      </c>
      <c r="G3" s="476"/>
      <c r="H3" s="198" t="s">
        <v>1108</v>
      </c>
      <c r="I3" s="199" t="s">
        <v>1108</v>
      </c>
      <c r="J3" s="476"/>
    </row>
    <row r="4" spans="2:10">
      <c r="B4" s="201" t="s">
        <v>1111</v>
      </c>
      <c r="C4" s="483" t="s">
        <v>1113</v>
      </c>
      <c r="D4" s="481" t="s">
        <v>1114</v>
      </c>
      <c r="E4" s="485" t="s">
        <v>1162</v>
      </c>
      <c r="F4" s="483"/>
      <c r="G4" s="483"/>
      <c r="H4" s="487" t="s">
        <v>1115</v>
      </c>
      <c r="I4" s="490"/>
      <c r="J4" s="483"/>
    </row>
    <row r="5" spans="2:10" ht="22.5" thickBot="1">
      <c r="B5" s="212" t="s">
        <v>1112</v>
      </c>
      <c r="C5" s="484"/>
      <c r="D5" s="482"/>
      <c r="E5" s="486"/>
      <c r="F5" s="484"/>
      <c r="G5" s="484"/>
      <c r="H5" s="488"/>
      <c r="I5" s="491"/>
      <c r="J5" s="484"/>
    </row>
    <row r="6" spans="2:10" ht="13.5" thickBot="1">
      <c r="B6" s="212" t="s">
        <v>1163</v>
      </c>
      <c r="C6" s="202" t="s">
        <v>1113</v>
      </c>
      <c r="D6" s="200" t="s">
        <v>1114</v>
      </c>
      <c r="E6" s="240" t="s">
        <v>1164</v>
      </c>
      <c r="F6" s="202"/>
      <c r="G6" s="202"/>
      <c r="H6" s="488"/>
      <c r="I6" s="491"/>
      <c r="J6" s="204"/>
    </row>
    <row r="7" spans="2:10" ht="22.5" thickBot="1">
      <c r="B7" s="212" t="s">
        <v>1166</v>
      </c>
      <c r="C7" s="202" t="s">
        <v>1113</v>
      </c>
      <c r="D7" s="203" t="s">
        <v>1114</v>
      </c>
      <c r="E7" s="240" t="s">
        <v>1164</v>
      </c>
      <c r="F7" s="202"/>
      <c r="G7" s="202"/>
      <c r="H7" s="488"/>
      <c r="I7" s="491"/>
      <c r="J7" s="205"/>
    </row>
    <row r="8" spans="2:10" ht="13.5" thickBot="1">
      <c r="B8" s="212" t="s">
        <v>1167</v>
      </c>
      <c r="C8" s="202" t="s">
        <v>1116</v>
      </c>
      <c r="D8" s="203" t="s">
        <v>1114</v>
      </c>
      <c r="E8" s="240" t="s">
        <v>1164</v>
      </c>
      <c r="F8" s="202"/>
      <c r="G8" s="202"/>
      <c r="H8" s="488"/>
      <c r="I8" s="491"/>
      <c r="J8" s="205"/>
    </row>
    <row r="9" spans="2:10" ht="22.5" thickBot="1">
      <c r="B9" s="212" t="s">
        <v>1168</v>
      </c>
      <c r="C9" s="202" t="s">
        <v>1117</v>
      </c>
      <c r="D9" s="203" t="s">
        <v>1114</v>
      </c>
      <c r="E9" s="240" t="s">
        <v>1164</v>
      </c>
      <c r="F9" s="202"/>
      <c r="G9" s="202"/>
      <c r="H9" s="488"/>
      <c r="I9" s="491"/>
      <c r="J9" s="205"/>
    </row>
    <row r="10" spans="2:10" ht="22.5" thickBot="1">
      <c r="B10" s="212" t="s">
        <v>1169</v>
      </c>
      <c r="C10" s="202" t="s">
        <v>1117</v>
      </c>
      <c r="D10" s="203" t="s">
        <v>1114</v>
      </c>
      <c r="E10" s="240" t="s">
        <v>1164</v>
      </c>
      <c r="F10" s="202"/>
      <c r="G10" s="202"/>
      <c r="H10" s="488"/>
      <c r="I10" s="491"/>
      <c r="J10" s="206" t="s">
        <v>1118</v>
      </c>
    </row>
    <row r="11" spans="2:10" ht="48" thickBot="1">
      <c r="B11" s="212" t="s">
        <v>1119</v>
      </c>
      <c r="C11" s="202" t="s">
        <v>1113</v>
      </c>
      <c r="D11" s="203" t="s">
        <v>1114</v>
      </c>
      <c r="E11" s="204" t="s">
        <v>1120</v>
      </c>
      <c r="F11" s="207" t="s">
        <v>1121</v>
      </c>
      <c r="G11" s="208" t="s">
        <v>1115</v>
      </c>
      <c r="H11" s="488"/>
      <c r="I11" s="491"/>
      <c r="J11" s="209" t="s">
        <v>1122</v>
      </c>
    </row>
    <row r="12" spans="2:10" ht="36.5" thickBot="1">
      <c r="B12" s="210" t="s">
        <v>1165</v>
      </c>
      <c r="C12" s="202" t="s">
        <v>1113</v>
      </c>
      <c r="D12" s="203" t="s">
        <v>1114</v>
      </c>
      <c r="E12" s="204" t="s">
        <v>1120</v>
      </c>
      <c r="F12" s="211" t="s">
        <v>1123</v>
      </c>
      <c r="G12" s="202"/>
      <c r="H12" s="489"/>
      <c r="I12" s="492"/>
      <c r="J12" s="205"/>
    </row>
  </sheetData>
  <mergeCells count="13">
    <mergeCell ref="J2:J3"/>
    <mergeCell ref="C4:C5"/>
    <mergeCell ref="E4:E5"/>
    <mergeCell ref="F4:F5"/>
    <mergeCell ref="G4:G5"/>
    <mergeCell ref="J4:J5"/>
    <mergeCell ref="H4:H12"/>
    <mergeCell ref="I4:I12"/>
    <mergeCell ref="B2:B3"/>
    <mergeCell ref="C2:D3"/>
    <mergeCell ref="G2:G3"/>
    <mergeCell ref="D4:D5"/>
    <mergeCell ref="E2:E3"/>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3A13-F4BA-47A7-8EC3-D213FC275D92}">
  <dimension ref="B1:K5"/>
  <sheetViews>
    <sheetView workbookViewId="0">
      <selection activeCell="E13" sqref="E13"/>
    </sheetView>
  </sheetViews>
  <sheetFormatPr defaultRowHeight="13"/>
  <cols>
    <col min="2" max="4" width="4.26953125" customWidth="1"/>
    <col min="5" max="5" width="14.90625" customWidth="1"/>
    <col min="6" max="6" width="11.7265625" customWidth="1"/>
    <col min="7" max="7" width="12.26953125" customWidth="1"/>
  </cols>
  <sheetData>
    <row r="1" spans="2:11" ht="20.5" customHeight="1">
      <c r="B1" s="337" t="s">
        <v>1918</v>
      </c>
    </row>
    <row r="2" spans="2:11" ht="20.5" customHeight="1"/>
    <row r="3" spans="2:11" ht="20.5" customHeight="1">
      <c r="B3" s="244" t="e">
        <f>①基本情報【名簿入力前に必須入力】!P5</f>
        <v>#N/A</v>
      </c>
      <c r="C3" s="493" t="s">
        <v>1030</v>
      </c>
      <c r="D3" s="493"/>
      <c r="E3" s="494">
        <f>①基本情報【名簿入力前に必須入力】!D5</f>
        <v>0</v>
      </c>
      <c r="F3" s="494"/>
      <c r="G3" s="494"/>
      <c r="H3" s="494"/>
      <c r="I3" s="494"/>
      <c r="J3" s="494"/>
      <c r="K3" s="494"/>
    </row>
    <row r="4" spans="2:11" ht="89">
      <c r="B4" s="338" t="s">
        <v>1919</v>
      </c>
      <c r="C4" s="338" t="s">
        <v>1920</v>
      </c>
      <c r="D4" s="339" t="s">
        <v>1921</v>
      </c>
      <c r="E4" s="340" t="s">
        <v>1922</v>
      </c>
      <c r="F4" s="341" t="s">
        <v>1923</v>
      </c>
      <c r="G4" s="342" t="s">
        <v>1924</v>
      </c>
    </row>
    <row r="5" spans="2:11">
      <c r="B5" s="343">
        <f>'⑥算出内訳表(2)【必須入力】'!G61</f>
        <v>0</v>
      </c>
      <c r="C5" s="343">
        <f>'⑥算出内訳表(2)【必須入力】'!G62</f>
        <v>0</v>
      </c>
      <c r="D5" s="344">
        <f>SUM(B5:C5)</f>
        <v>0</v>
      </c>
      <c r="E5" s="345">
        <f>F5+G5</f>
        <v>0</v>
      </c>
      <c r="F5" s="346">
        <f>'⑥算出内訳表(2)【必須入力】'!J61</f>
        <v>0</v>
      </c>
      <c r="G5" s="347">
        <f>'⑥算出内訳表(2)【必須入力】'!J62</f>
        <v>0</v>
      </c>
    </row>
  </sheetData>
  <mergeCells count="2">
    <mergeCell ref="C3:D3"/>
    <mergeCell ref="E3:K3"/>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3487-7812-413E-887B-105AABE7A611}">
  <dimension ref="A1:BD2"/>
  <sheetViews>
    <sheetView zoomScale="80" zoomScaleNormal="80" workbookViewId="0">
      <selection activeCell="L6" sqref="L6"/>
    </sheetView>
  </sheetViews>
  <sheetFormatPr defaultRowHeight="13"/>
  <cols>
    <col min="1" max="1" width="9"/>
  </cols>
  <sheetData>
    <row r="1" spans="1:56">
      <c r="A1" t="s">
        <v>1173</v>
      </c>
      <c r="B1" t="s">
        <v>1174</v>
      </c>
      <c r="C1" t="s">
        <v>1175</v>
      </c>
      <c r="D1" t="s">
        <v>1176</v>
      </c>
      <c r="E1" t="s">
        <v>1177</v>
      </c>
      <c r="F1" t="s">
        <v>1178</v>
      </c>
      <c r="G1" t="s">
        <v>1179</v>
      </c>
      <c r="H1" t="s">
        <v>1180</v>
      </c>
      <c r="I1" t="s">
        <v>1182</v>
      </c>
      <c r="J1" t="s">
        <v>1181</v>
      </c>
      <c r="K1" t="s">
        <v>1183</v>
      </c>
      <c r="L1" t="s">
        <v>1184</v>
      </c>
      <c r="M1" t="s">
        <v>1185</v>
      </c>
      <c r="N1" t="s">
        <v>1186</v>
      </c>
      <c r="O1" t="s">
        <v>1187</v>
      </c>
      <c r="P1" t="s">
        <v>1188</v>
      </c>
      <c r="Q1" t="s">
        <v>1189</v>
      </c>
      <c r="R1" t="s">
        <v>1190</v>
      </c>
      <c r="S1" t="s">
        <v>1191</v>
      </c>
      <c r="T1" t="s">
        <v>1192</v>
      </c>
      <c r="U1" t="s">
        <v>1193</v>
      </c>
      <c r="V1" t="s">
        <v>1194</v>
      </c>
      <c r="W1" t="s">
        <v>1195</v>
      </c>
      <c r="X1" t="s">
        <v>1196</v>
      </c>
    </row>
    <row r="2" spans="1:56" ht="42" customHeight="1">
      <c r="A2">
        <f>SUM('⑥算出内訳表(2)【必須入力】'!D8:D11)</f>
        <v>0</v>
      </c>
      <c r="B2" s="305">
        <f>SUM('⑥算出内訳表(2)【必須入力】'!D12:D15)</f>
        <v>0</v>
      </c>
      <c r="C2" s="305">
        <f>SUM('⑥算出内訳表(2)【必須入力】'!D16:D19)</f>
        <v>0</v>
      </c>
      <c r="D2" s="305">
        <f>SUM('⑥算出内訳表(2)【必須入力】'!D20:D23)</f>
        <v>0</v>
      </c>
      <c r="E2" s="305">
        <f>SUM('⑥算出内訳表(2)【必須入力】'!D24:D27)</f>
        <v>0</v>
      </c>
      <c r="F2" s="305">
        <f>SUM('⑥算出内訳表(2)【必須入力】'!D28:D31)</f>
        <v>0</v>
      </c>
      <c r="G2" s="305">
        <f>SUM('⑥算出内訳表(2)【必須入力】'!D32:D35)</f>
        <v>0</v>
      </c>
      <c r="H2" s="305">
        <f>SUM('⑥算出内訳表(2)【必須入力】'!D36:D39)</f>
        <v>0</v>
      </c>
      <c r="I2" s="305">
        <f>SUM('⑥算出内訳表(2)【必須入力】'!D40:D43)</f>
        <v>0</v>
      </c>
      <c r="J2" s="305">
        <f>SUM('⑥算出内訳表(2)【必須入力】'!D44:D47)</f>
        <v>0</v>
      </c>
      <c r="K2" s="305">
        <f>SUM('⑥算出内訳表(2)【必須入力】'!D48:D51)</f>
        <v>0</v>
      </c>
      <c r="L2" s="305">
        <f>SUM('⑥算出内訳表(2)【必須入力】'!D52:D55)</f>
        <v>0</v>
      </c>
      <c r="M2" s="305">
        <f>SUM('⑥算出内訳表(2)【必須入力】'!E8:E11)</f>
        <v>0</v>
      </c>
      <c r="N2" s="305">
        <f>SUM('⑥算出内訳表(2)【必須入力】'!E12:E15)</f>
        <v>0</v>
      </c>
      <c r="O2" s="305">
        <f>SUM('⑥算出内訳表(2)【必須入力】'!E16:E19)</f>
        <v>0</v>
      </c>
      <c r="P2" s="305">
        <f>SUM('⑥算出内訳表(2)【必須入力】'!E20:E23)</f>
        <v>0</v>
      </c>
      <c r="Q2" s="305">
        <f>SUM('⑥算出内訳表(2)【必須入力】'!E24:E27)</f>
        <v>0</v>
      </c>
      <c r="R2" s="305">
        <f>SUM('⑥算出内訳表(2)【必須入力】'!E28:E31)</f>
        <v>0</v>
      </c>
      <c r="S2" s="305">
        <f>SUM('⑥算出内訳表(2)【必須入力】'!E32:E35)</f>
        <v>0</v>
      </c>
      <c r="T2" s="305">
        <f>SUM('⑥算出内訳表(2)【必須入力】'!E36:E39)</f>
        <v>0</v>
      </c>
      <c r="U2" s="305">
        <f>SUM('⑥算出内訳表(2)【必須入力】'!E40:E43)</f>
        <v>0</v>
      </c>
      <c r="V2" s="305">
        <f>SUM('⑥算出内訳表(2)【必須入力】'!E44:E47)</f>
        <v>0</v>
      </c>
      <c r="W2" s="305">
        <f>SUM('⑥算出内訳表(2)【必須入力】'!E48:E51)</f>
        <v>0</v>
      </c>
      <c r="X2" s="305">
        <f>SUM('⑥算出内訳表(2)【必須入力】'!E52:E55)</f>
        <v>0</v>
      </c>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AC98-1512-4407-8E96-F720A71B7F24}">
  <dimension ref="A1"/>
  <sheetViews>
    <sheetView workbookViewId="0"/>
  </sheetViews>
  <sheetFormatPr defaultRowHeight="13"/>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FA41-2BE6-44DB-AFCA-725A1835CDD7}">
  <dimension ref="B1:G20"/>
  <sheetViews>
    <sheetView tabSelected="1" view="pageBreakPreview" zoomScale="70" zoomScaleNormal="72" zoomScaleSheetLayoutView="70" workbookViewId="0">
      <pane ySplit="6" topLeftCell="A7" activePane="bottomLeft" state="frozen"/>
      <selection pane="bottomLeft" activeCell="F7" sqref="F7"/>
    </sheetView>
  </sheetViews>
  <sheetFormatPr defaultRowHeight="16"/>
  <cols>
    <col min="1" max="1" width="1.90625" style="440" customWidth="1"/>
    <col min="2" max="2" width="4.81640625" style="440" customWidth="1"/>
    <col min="3" max="3" width="37.08984375" style="440" customWidth="1"/>
    <col min="4" max="4" width="61.90625" style="440" customWidth="1"/>
    <col min="5" max="5" width="16.453125" style="441" customWidth="1"/>
    <col min="6" max="6" width="14.81640625" style="440" customWidth="1"/>
    <col min="7" max="7" width="75.6328125" style="440" customWidth="1"/>
    <col min="8" max="16384" width="8.7265625" style="440"/>
  </cols>
  <sheetData>
    <row r="1" spans="2:7" ht="4.5" customHeight="1"/>
    <row r="2" spans="2:7" s="446" customFormat="1" ht="22" customHeight="1">
      <c r="B2" s="450" t="s">
        <v>2375</v>
      </c>
      <c r="C2" s="449"/>
      <c r="D2" s="447"/>
      <c r="E2" s="448"/>
      <c r="F2" s="447"/>
      <c r="G2" s="447">
        <v>0</v>
      </c>
    </row>
    <row r="3" spans="2:7" s="446" customFormat="1" ht="22.5" customHeight="1">
      <c r="B3" s="450" t="s">
        <v>2374</v>
      </c>
      <c r="C3" s="449"/>
      <c r="D3" s="447"/>
      <c r="E3" s="448"/>
      <c r="F3" s="447"/>
      <c r="G3" s="447"/>
    </row>
    <row r="4" spans="2:7" s="446" customFormat="1" ht="8" customHeight="1">
      <c r="B4" s="450"/>
      <c r="C4" s="449"/>
      <c r="D4" s="447"/>
      <c r="E4" s="448"/>
      <c r="F4" s="447"/>
      <c r="G4" s="447"/>
    </row>
    <row r="5" spans="2:7" ht="17.5" customHeight="1" thickBot="1">
      <c r="E5" s="445" t="s">
        <v>2373</v>
      </c>
    </row>
    <row r="6" spans="2:7" ht="42" customHeight="1">
      <c r="B6" s="444" t="s">
        <v>482</v>
      </c>
      <c r="C6" s="444" t="s">
        <v>2372</v>
      </c>
      <c r="D6" s="444" t="s">
        <v>2371</v>
      </c>
      <c r="E6" s="451" t="s">
        <v>2370</v>
      </c>
      <c r="F6" s="456" t="s">
        <v>2369</v>
      </c>
      <c r="G6" s="454" t="s">
        <v>2368</v>
      </c>
    </row>
    <row r="7" spans="2:7" ht="28.5" customHeight="1">
      <c r="B7" s="443">
        <v>1</v>
      </c>
      <c r="C7" s="442" t="s">
        <v>2366</v>
      </c>
      <c r="D7" s="442" t="s">
        <v>2367</v>
      </c>
      <c r="E7" s="452" t="str">
        <f>IF(AND(
①基本情報【名簿入力前に必須入力】!D3&lt;&gt;"",
①基本情報【名簿入力前に必須入力】!D4&lt;&gt;"",
①基本情報【名簿入力前に必須入力】!D5&lt;&gt;"",
①基本情報【名簿入力前に必須入力】!L4&lt;&gt;"",
①基本情報【名簿入力前に必須入力】!L8&lt;&gt;"",
①基本情報【名簿入力前に必須入力】!O8&lt;&gt;"",
①基本情報【名簿入力前に必須入力】!D12&lt;&gt;"",
①基本情報【名簿入力前に必須入力】!E16&lt;&gt;""
),"〇","×")</f>
        <v>×</v>
      </c>
      <c r="F7" s="457"/>
      <c r="G7" s="455" t="s">
        <v>2358</v>
      </c>
    </row>
    <row r="8" spans="2:7" ht="28.5" customHeight="1">
      <c r="B8" s="443">
        <v>2</v>
      </c>
      <c r="C8" s="442" t="s">
        <v>2366</v>
      </c>
      <c r="D8" s="442" t="s">
        <v>2365</v>
      </c>
      <c r="E8" s="452" t="str">
        <f>IF(IFERROR(①基本情報【名簿入力前に必須入力】!L5,"")="OK","〇","×")</f>
        <v>×</v>
      </c>
      <c r="F8" s="457"/>
      <c r="G8" s="455" t="s">
        <v>2364</v>
      </c>
    </row>
    <row r="9" spans="2:7" ht="29" customHeight="1">
      <c r="B9" s="443">
        <v>3</v>
      </c>
      <c r="C9" s="442" t="s">
        <v>2354</v>
      </c>
      <c r="D9" s="442" t="s">
        <v>2363</v>
      </c>
      <c r="E9" s="452" t="str">
        <f>IF(③職員名簿【年間実績】!B17&lt;&gt;"","〇","×")</f>
        <v>×</v>
      </c>
      <c r="F9" s="457"/>
      <c r="G9" s="455" t="s">
        <v>2358</v>
      </c>
    </row>
    <row r="10" spans="2:7" ht="38.5" customHeight="1">
      <c r="B10" s="443">
        <v>4</v>
      </c>
      <c r="C10" s="442" t="s">
        <v>2362</v>
      </c>
      <c r="D10" s="442" t="s">
        <v>2361</v>
      </c>
      <c r="E10" s="452" t="str">
        <f>IF(①基本情報【名簿入力前に必須入力】!S12=2,IF(AND(
'④-2【変動】金額確認用シート'!E3="入力済み",
'④-2【変動】金額確認用シート'!H3="入力済み",
'④-2【変動】金額確認用シート'!K3="入力済み",
'④-2【変動】金額確認用シート'!N3="入力済み",
'④-2【変動】金額確認用シート'!Q3="入力済み",
'④-2【変動】金額確認用シート'!T3="入力済み",
'④-2【変動】金額確認用シート'!W3="入力済み",
'④-2【変動】金額確認用シート'!Z3="入力済み",
'④-2【変動】金額確認用シート'!AC3="入力済み",
'④-2【変動】金額確認用シート'!AF3="入力済み",
'④-2【変動】金額確認用シート'!AI3="入力済み",
'④-2【変動】金額確認用シート'!AL3="入力済み"
),"〇","×"),"入力不要")</f>
        <v>入力不要</v>
      </c>
      <c r="F10" s="457"/>
      <c r="G10" s="455" t="s">
        <v>2360</v>
      </c>
    </row>
    <row r="11" spans="2:7" ht="37" customHeight="1">
      <c r="B11" s="443">
        <v>5</v>
      </c>
      <c r="C11" s="442" t="s">
        <v>2352</v>
      </c>
      <c r="D11" s="442" t="s">
        <v>2359</v>
      </c>
      <c r="E11" s="452" t="str">
        <f>IF(COUNTIF('⑥算出内訳表(2)【必須入力】'!L8:L43,"OK")=36,"〇","×")</f>
        <v>〇</v>
      </c>
      <c r="F11" s="457"/>
      <c r="G11" s="455" t="s">
        <v>2358</v>
      </c>
    </row>
    <row r="12" spans="2:7" ht="39.5" customHeight="1">
      <c r="B12" s="443">
        <v>6</v>
      </c>
      <c r="C12" s="442" t="s">
        <v>2354</v>
      </c>
      <c r="D12" s="442" t="s">
        <v>2357</v>
      </c>
      <c r="E12" s="453" t="s">
        <v>2340</v>
      </c>
      <c r="F12" s="457"/>
      <c r="G12" s="455" t="s">
        <v>2356</v>
      </c>
    </row>
    <row r="13" spans="2:7" ht="40.5" customHeight="1">
      <c r="B13" s="443">
        <v>7</v>
      </c>
      <c r="C13" s="442" t="s">
        <v>2354</v>
      </c>
      <c r="D13" s="442" t="s">
        <v>2355</v>
      </c>
      <c r="E13" s="453" t="s">
        <v>2340</v>
      </c>
      <c r="F13" s="457"/>
      <c r="G13" s="455"/>
    </row>
    <row r="14" spans="2:7" ht="37.5" customHeight="1">
      <c r="B14" s="443">
        <v>8</v>
      </c>
      <c r="C14" s="442" t="s">
        <v>2354</v>
      </c>
      <c r="D14" s="442" t="s">
        <v>2353</v>
      </c>
      <c r="E14" s="453" t="s">
        <v>2340</v>
      </c>
      <c r="F14" s="457"/>
      <c r="G14" s="455"/>
    </row>
    <row r="15" spans="2:7" ht="37.5" customHeight="1">
      <c r="B15" s="443">
        <v>9</v>
      </c>
      <c r="C15" s="442" t="s">
        <v>2352</v>
      </c>
      <c r="D15" s="442" t="s">
        <v>2351</v>
      </c>
      <c r="E15" s="453" t="s">
        <v>2340</v>
      </c>
      <c r="F15" s="457"/>
      <c r="G15" s="455"/>
    </row>
    <row r="16" spans="2:7" ht="44" customHeight="1">
      <c r="B16" s="443">
        <v>10</v>
      </c>
      <c r="C16" s="442" t="s">
        <v>2350</v>
      </c>
      <c r="D16" s="442" t="s">
        <v>2349</v>
      </c>
      <c r="E16" s="453" t="s">
        <v>2340</v>
      </c>
      <c r="F16" s="457"/>
      <c r="G16" s="455"/>
    </row>
    <row r="17" spans="2:7" ht="34" customHeight="1">
      <c r="B17" s="443">
        <v>11</v>
      </c>
      <c r="C17" s="442" t="s">
        <v>2348</v>
      </c>
      <c r="D17" s="442" t="s">
        <v>2347</v>
      </c>
      <c r="E17" s="453" t="s">
        <v>2340</v>
      </c>
      <c r="F17" s="457"/>
      <c r="G17" s="455"/>
    </row>
    <row r="18" spans="2:7" ht="74.5" customHeight="1">
      <c r="B18" s="443">
        <v>12</v>
      </c>
      <c r="C18" s="442" t="s">
        <v>2346</v>
      </c>
      <c r="D18" s="442" t="s">
        <v>2376</v>
      </c>
      <c r="E18" s="453" t="s">
        <v>2340</v>
      </c>
      <c r="F18" s="457"/>
      <c r="G18" s="455" t="s">
        <v>2345</v>
      </c>
    </row>
    <row r="19" spans="2:7" ht="59" customHeight="1">
      <c r="B19" s="443">
        <v>13</v>
      </c>
      <c r="C19" s="442" t="s">
        <v>2342</v>
      </c>
      <c r="D19" s="442" t="s">
        <v>2344</v>
      </c>
      <c r="E19" s="453" t="s">
        <v>2340</v>
      </c>
      <c r="F19" s="457"/>
      <c r="G19" s="455" t="s">
        <v>2343</v>
      </c>
    </row>
    <row r="20" spans="2:7" ht="49.5" customHeight="1" thickBot="1">
      <c r="B20" s="443">
        <v>14</v>
      </c>
      <c r="C20" s="442" t="s">
        <v>2342</v>
      </c>
      <c r="D20" s="442" t="s">
        <v>2341</v>
      </c>
      <c r="E20" s="453" t="s">
        <v>2340</v>
      </c>
      <c r="F20" s="458"/>
      <c r="G20" s="455" t="s">
        <v>2339</v>
      </c>
    </row>
  </sheetData>
  <sheetProtection algorithmName="SHA-512" hashValue="wUrqfB50OAZVfaTXDytQ531cQ0ckpZPbAZEEAWUjqLBduwiAdNTRAdhjx+gV6oNzPTXxXhaByvZWZwmJPs5BNg==" saltValue="ywI31WC7X+gSYSj3RmPGhw==" spinCount="100000" sheet="1" objects="1" scenarios="1" selectLockedCells="1"/>
  <protectedRanges>
    <protectedRange sqref="F7:F20" name="範囲1"/>
  </protectedRanges>
  <phoneticPr fontId="1"/>
  <conditionalFormatting sqref="F7:F20">
    <cfRule type="containsBlanks" dxfId="18" priority="1">
      <formula>LEN(TRIM(F7))=0</formula>
    </cfRule>
  </conditionalFormatting>
  <dataValidations count="2">
    <dataValidation type="list" allowBlank="1" showInputMessage="1" showErrorMessage="1" sqref="F7:F9 F11:F12 F15:F16 F18:F19" xr:uid="{C3091794-32B3-40E1-A891-4877EA4C7D57}">
      <formula1>"✓"</formula1>
    </dataValidation>
    <dataValidation type="list" allowBlank="1" showInputMessage="1" showErrorMessage="1" sqref="F10 F13:F14 F17 F20" xr:uid="{FF91D03E-D777-45AF-973A-65457C8BB125}">
      <formula1>"✓,該当なし"</formula1>
    </dataValidation>
  </dataValidations>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67</vt:i4>
      </vt:variant>
    </vt:vector>
  </HeadingPairs>
  <TitlesOfParts>
    <vt:vector size="89" baseType="lpstr">
      <vt:lpstr>リスト</vt:lpstr>
      <vt:lpstr>補助金用基本データ</vt:lpstr>
      <vt:lpstr>対応内容リスト</vt:lpstr>
      <vt:lpstr>カメラ</vt:lpstr>
      <vt:lpstr>カメラ２</vt:lpstr>
      <vt:lpstr>実績報告差込</vt:lpstr>
      <vt:lpstr>貼り付けシート</vt:lpstr>
      <vt:lpstr>←非表示</vt:lpstr>
      <vt:lpstr>【重要】送付前確認シート </vt:lpstr>
      <vt:lpstr>①基本情報【名簿入力前に必須入力】</vt:lpstr>
      <vt:lpstr>②名簿記載例</vt:lpstr>
      <vt:lpstr>③職員名簿【年間実績】</vt:lpstr>
      <vt:lpstr>④-1【一律】金額確認シート</vt:lpstr>
      <vt:lpstr>④-2【変動】金額確認用シート</vt:lpstr>
      <vt:lpstr>⑤算出内訳表(1)【自動】</vt:lpstr>
      <vt:lpstr>⑥算出内訳表(2)【必須入力】</vt:lpstr>
      <vt:lpstr>【内容入力後に確認必須】エラー・戻入チェック</vt:lpstr>
      <vt:lpstr>４～１０月修正箇所</vt:lpstr>
      <vt:lpstr>⑥変更交付申請書</vt:lpstr>
      <vt:lpstr>⑦実績報告書</vt:lpstr>
      <vt:lpstr>⑧差額請求書</vt:lpstr>
      <vt:lpstr>⑨精算書</vt:lpstr>
      <vt:lpstr>'【重要】送付前確認シート '!Print_Area</vt:lpstr>
      <vt:lpstr>【内容入力後に確認必須】エラー・戻入チェック!Print_Area</vt:lpstr>
      <vt:lpstr>①基本情報【名簿入力前に必須入力】!Print_Area</vt:lpstr>
      <vt:lpstr>②名簿記載例!Print_Area</vt:lpstr>
      <vt:lpstr>③職員名簿【年間実績】!Print_Area</vt:lpstr>
      <vt:lpstr>'⑤算出内訳表(1)【自動】'!Print_Area</vt:lpstr>
      <vt:lpstr>'⑥算出内訳表(2)【必須入力】'!Print_Area</vt:lpstr>
      <vt:lpstr>⑥変更交付申請書!Print_Area</vt:lpstr>
      <vt:lpstr>⑦実績報告書!Print_Area</vt:lpstr>
      <vt:lpstr>⑧差額請求書!Print_Area</vt:lpstr>
      <vt:lpstr>⑨精算書!Print_Area</vt:lpstr>
      <vt:lpstr>補助金用基本データ!Print_Area</vt:lpstr>
      <vt:lpstr>稲毛区</vt:lpstr>
      <vt:lpstr>稲毛区企業主導型</vt:lpstr>
      <vt:lpstr>稲毛区給付型幼稚園</vt:lpstr>
      <vt:lpstr>稲毛区事業所内保育事業</vt:lpstr>
      <vt:lpstr>稲毛区小規模保育事業</vt:lpstr>
      <vt:lpstr>稲毛区保育ルーム</vt:lpstr>
      <vt:lpstr>稲毛区保育園</vt:lpstr>
      <vt:lpstr>稲毛区幼稚園型認定こども園</vt:lpstr>
      <vt:lpstr>稲毛区幼保連携型認定こども園</vt:lpstr>
      <vt:lpstr>花見川区</vt:lpstr>
      <vt:lpstr>花見川区企業主導型</vt:lpstr>
      <vt:lpstr>花見川区給付型幼稚園</vt:lpstr>
      <vt:lpstr>花見川区事業所内保育事業</vt:lpstr>
      <vt:lpstr>花見川区小規模保育事業</vt:lpstr>
      <vt:lpstr>花見川区保育ルーム</vt:lpstr>
      <vt:lpstr>花見川区保育園</vt:lpstr>
      <vt:lpstr>花見川区幼稚園型認定こども園</vt:lpstr>
      <vt:lpstr>花見川区幼保連携型認定こども園</vt:lpstr>
      <vt:lpstr>若葉区</vt:lpstr>
      <vt:lpstr>若葉区家庭的保育事業</vt:lpstr>
      <vt:lpstr>若葉区給付型幼稚園</vt:lpstr>
      <vt:lpstr>若葉区小規模保育事業</vt:lpstr>
      <vt:lpstr>若葉区保育園</vt:lpstr>
      <vt:lpstr>若葉区幼稚園型認定こども園</vt:lpstr>
      <vt:lpstr>若葉区幼保連携型認定こども園</vt:lpstr>
      <vt:lpstr>中央区</vt:lpstr>
      <vt:lpstr>中央区家庭的保育事業</vt:lpstr>
      <vt:lpstr>中央区企業主導型</vt:lpstr>
      <vt:lpstr>中央区給付型幼稚園</vt:lpstr>
      <vt:lpstr>中央区事業所内保育事業</vt:lpstr>
      <vt:lpstr>中央区小規模保育事業</vt:lpstr>
      <vt:lpstr>中央区保育ルーム</vt:lpstr>
      <vt:lpstr>中央区保育園</vt:lpstr>
      <vt:lpstr>中央区幼稚園型認定こども園</vt:lpstr>
      <vt:lpstr>中央区幼保連携型認定こども園</vt:lpstr>
      <vt:lpstr>美浜区</vt:lpstr>
      <vt:lpstr>美浜区家庭的保育事業</vt:lpstr>
      <vt:lpstr>美浜区企業主導型</vt:lpstr>
      <vt:lpstr>美浜区事業所内保育事業</vt:lpstr>
      <vt:lpstr>美浜区小規模保育事業</vt:lpstr>
      <vt:lpstr>美浜区保育ルーム</vt:lpstr>
      <vt:lpstr>美浜区保育園</vt:lpstr>
      <vt:lpstr>美浜区幼稚園型認定こども園</vt:lpstr>
      <vt:lpstr>美浜区幼保連携型認定こども園</vt:lpstr>
      <vt:lpstr>緑区</vt:lpstr>
      <vt:lpstr>緑区家庭的保育事業</vt:lpstr>
      <vt:lpstr>緑区企業主導型</vt:lpstr>
      <vt:lpstr>緑区事業所内保育事業</vt:lpstr>
      <vt:lpstr>緑区小規模保育事業</vt:lpstr>
      <vt:lpstr>緑区地方裁量型認定こども園</vt:lpstr>
      <vt:lpstr>緑区保育ルーム</vt:lpstr>
      <vt:lpstr>緑区保育園</vt:lpstr>
      <vt:lpstr>緑区保育所型認定こども園</vt:lpstr>
      <vt:lpstr>緑区幼稚園型認定こども園</vt:lpstr>
      <vt:lpstr>緑区幼保連携型認定こども園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俊平</dc:creator>
  <cp:lastModifiedBy>中田　俊平</cp:lastModifiedBy>
  <cp:lastPrinted>2022-11-21T01:57:19Z</cp:lastPrinted>
  <dcterms:created xsi:type="dcterms:W3CDTF">2015-09-03T00:56:59Z</dcterms:created>
  <dcterms:modified xsi:type="dcterms:W3CDTF">2026-03-02T13:12:42Z</dcterms:modified>
</cp:coreProperties>
</file>