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M:\999   高校教育班\03 千葉市育英資金・奨学金関係\120 千葉市育英資金\令和２年度\HP公開シミュレーション\R2年\"/>
    </mc:Choice>
  </mc:AlternateContent>
  <xr:revisionPtr revIDLastSave="0" documentId="13_ncr:1_{38C258B4-506B-4858-98D3-C5EDF141F2DC}" xr6:coauthVersionLast="36" xr6:coauthVersionMax="36" xr10:uidLastSave="{00000000-0000-0000-0000-000000000000}"/>
  <bookViews>
    <workbookView xWindow="600" yWindow="120" windowWidth="19395" windowHeight="7335" activeTab="1" xr2:uid="{00000000-000D-0000-FFFF-FFFF00000000}"/>
  </bookViews>
  <sheets>
    <sheet name="入力用" sheetId="1" r:id="rId1"/>
    <sheet name="【入力例】" sheetId="4" r:id="rId2"/>
  </sheets>
  <definedNames>
    <definedName name="_xlnm.Print_Area" localSheetId="1">【入力例】!$A$1:$AB$71</definedName>
    <definedName name="_xlnm.Print_Area" localSheetId="0">入力用!$A$1:$R$68</definedName>
  </definedNames>
  <calcPr calcId="191029"/>
</workbook>
</file>

<file path=xl/calcChain.xml><?xml version="1.0" encoding="utf-8"?>
<calcChain xmlns="http://schemas.openxmlformats.org/spreadsheetml/2006/main">
  <c r="D63" i="4" l="1"/>
  <c r="D36" i="4"/>
  <c r="D35" i="4"/>
  <c r="D34" i="4"/>
  <c r="E33" i="4"/>
  <c r="D32" i="4"/>
  <c r="D31" i="4"/>
  <c r="D30" i="4"/>
  <c r="D29" i="4"/>
  <c r="D28" i="4"/>
  <c r="G16" i="4"/>
  <c r="G15" i="4"/>
  <c r="G14" i="4"/>
  <c r="G13" i="4"/>
  <c r="G12" i="4"/>
  <c r="G11" i="4"/>
  <c r="G10" i="4"/>
  <c r="G9" i="4"/>
  <c r="F9" i="4"/>
  <c r="D33" i="1"/>
  <c r="E16" i="4" l="1"/>
  <c r="D14" i="4"/>
  <c r="G17" i="4"/>
  <c r="E18" i="4" s="1"/>
  <c r="J9" i="4"/>
  <c r="D9" i="4" s="1"/>
  <c r="J10" i="4"/>
  <c r="E10" i="4" s="1"/>
  <c r="J11" i="4"/>
  <c r="E11" i="4" s="1"/>
  <c r="J12" i="4"/>
  <c r="D12" i="4" s="1"/>
  <c r="J13" i="4"/>
  <c r="D13" i="4" s="1"/>
  <c r="J14" i="4"/>
  <c r="E14" i="4" s="1"/>
  <c r="J15" i="4"/>
  <c r="D15" i="4" s="1"/>
  <c r="J16" i="4"/>
  <c r="D16" i="4" s="1"/>
  <c r="E9" i="4"/>
  <c r="C31" i="1"/>
  <c r="C29" i="1"/>
  <c r="E15" i="4" l="1"/>
  <c r="E13" i="4"/>
  <c r="D23" i="4"/>
  <c r="E12" i="4"/>
  <c r="D22" i="4"/>
  <c r="D11" i="4"/>
  <c r="D18" i="4"/>
  <c r="D17" i="4"/>
  <c r="D10" i="4"/>
  <c r="E17" i="4"/>
  <c r="C32" i="1"/>
  <c r="C30" i="1"/>
  <c r="C28" i="1"/>
  <c r="C36" i="1"/>
  <c r="C35" i="1"/>
  <c r="C34" i="1"/>
  <c r="E19" i="4" l="1"/>
  <c r="D19" i="4"/>
  <c r="C63" i="1"/>
  <c r="F16" i="1"/>
  <c r="F15" i="1"/>
  <c r="I15" i="1" s="1"/>
  <c r="F14" i="1"/>
  <c r="F13" i="1"/>
  <c r="I13" i="1" s="1"/>
  <c r="F12" i="1"/>
  <c r="F11" i="1"/>
  <c r="I11" i="1" s="1"/>
  <c r="F10" i="1"/>
  <c r="F9" i="1"/>
  <c r="E9" i="1"/>
  <c r="D20" i="4" l="1"/>
  <c r="I9" i="1"/>
  <c r="D9" i="1" s="1"/>
  <c r="F17" i="1"/>
  <c r="D13" i="1"/>
  <c r="I14" i="1"/>
  <c r="C14" i="1" s="1"/>
  <c r="D15" i="1"/>
  <c r="I16" i="1"/>
  <c r="D16" i="1" s="1"/>
  <c r="I12" i="1"/>
  <c r="D12" i="1" s="1"/>
  <c r="D14" i="1"/>
  <c r="C16" i="1"/>
  <c r="D11" i="1"/>
  <c r="I10" i="1"/>
  <c r="D10" i="1" s="1"/>
  <c r="C11" i="1"/>
  <c r="C13" i="1"/>
  <c r="C15" i="1"/>
  <c r="D21" i="4" l="1"/>
  <c r="D39" i="4" s="1"/>
  <c r="D41" i="4" s="1"/>
  <c r="C67" i="4" s="1"/>
  <c r="C9" i="1"/>
  <c r="D17" i="1"/>
  <c r="C17" i="1"/>
  <c r="C12" i="1"/>
  <c r="C10" i="1"/>
  <c r="C23" i="1"/>
  <c r="C22" i="1"/>
  <c r="C18" i="1"/>
  <c r="D18" i="1"/>
  <c r="C19" i="1" l="1"/>
  <c r="D19" i="1"/>
  <c r="C20" i="1" l="1"/>
  <c r="C21" i="1" l="1"/>
  <c r="C39" i="1" s="1"/>
  <c r="C41" i="1" s="1"/>
  <c r="B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啓之</author>
    <author>掛川　浩司</author>
  </authors>
  <commentList>
    <comment ref="H9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 xr:uid="{00000000-0006-0000-00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 xr:uid="{00000000-0006-0000-00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4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0" shapeId="0" xr:uid="{00000000-0006-0000-00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0" shapeId="0" xr:uid="{00000000-0006-0000-00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6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0" shapeId="0" xr:uid="{00000000-0006-0000-00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F17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世帯の合計人数が自動で計算されます。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</text>
    </comment>
    <comment ref="D19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②</t>
        </r>
      </text>
    </comment>
    <comment ref="C2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子どもの人数に応じて選択</t>
        </r>
      </text>
    </comment>
    <comment ref="F24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母（父）子世帯の場合、１８歳未満の子の人数を選択</t>
        </r>
      </text>
    </comment>
    <comment ref="C2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身体障害者1級・2級は</t>
        </r>
        <r>
          <rPr>
            <b/>
            <sz val="9"/>
            <color indexed="10"/>
            <rFont val="ＭＳ Ｐゴシック"/>
            <family val="3"/>
            <charset val="128"/>
          </rPr>
          <t>315,720</t>
        </r>
        <r>
          <rPr>
            <b/>
            <sz val="9"/>
            <color indexed="81"/>
            <rFont val="ＭＳ Ｐゴシック"/>
            <family val="3"/>
            <charset val="128"/>
          </rPr>
          <t>を選択、3級は</t>
        </r>
        <r>
          <rPr>
            <b/>
            <sz val="9"/>
            <color indexed="10"/>
            <rFont val="ＭＳ Ｐゴシック"/>
            <family val="3"/>
            <charset val="128"/>
          </rPr>
          <t>210,360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C2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在宅患者がいる場合は</t>
        </r>
        <r>
          <rPr>
            <b/>
            <sz val="9"/>
            <color indexed="10"/>
            <rFont val="ＭＳ Ｐゴシック"/>
            <family val="3"/>
            <charset val="128"/>
          </rPr>
          <t>156,240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C27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放射能疾病の状態の方がいる場合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515,880</t>
        </r>
        <r>
          <rPr>
            <b/>
            <sz val="9"/>
            <color indexed="81"/>
            <rFont val="ＭＳ Ｐゴシック"/>
            <family val="3"/>
            <charset val="128"/>
          </rPr>
          <t>を、疾病状態が治った方がいる場合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258,000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世帯内に３歳未満の第２子がいる場合は、１を選択</t>
        </r>
      </text>
    </comment>
    <comment ref="F29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世帯内に３歳以上～中学生の第２子がいる場合は、１を選択</t>
        </r>
      </text>
    </comment>
    <comment ref="F3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世帯内に就学前の第３子以降の子がいる場合は、その人数を選択</t>
        </r>
      </text>
    </comment>
    <comment ref="F3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世帯内に小・中学生の第３子以降の子がいる場合は、その人数を選択</t>
        </r>
      </text>
    </comment>
    <comment ref="F32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居宅で重度障害者を介護している場合は１を選択</t>
        </r>
      </text>
    </comment>
    <comment ref="C33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平成28年中に支払った家賃実費を入力（借家の場合のみ）。</t>
        </r>
      </text>
    </comment>
    <comment ref="F34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世帯内の小学生の人数を選択</t>
        </r>
      </text>
    </comment>
    <comment ref="F35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世帯内の中学生の人数を選択</t>
        </r>
      </text>
    </comment>
    <comment ref="F36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世帯内の高校生の人数を選択</t>
        </r>
      </text>
    </comment>
    <comment ref="C37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平成27年中に長期療養として入院料などの医療費や、入院患者日用品を支出した場合の実費金額を入力。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7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8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9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1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2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C52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3" authorId="1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C53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3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援助を受けている場合は、年額を入力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マイナスを付けて、年間支払金額を入力。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啓之</author>
    <author>掛川　浩司</author>
  </authors>
  <commentList>
    <comment ref="I9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1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2" authorId="0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3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3" authorId="0" shapeId="0" xr:uid="{00000000-0006-0000-01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4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4" authorId="0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5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5" authorId="0" shapeId="0" xr:uid="{00000000-0006-0000-01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H1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選択肢から、全世帯員を選んでください（生徒本人から見た続柄）。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入力例:
平成10年11月24日生まれの場合
　　　</t>
        </r>
        <r>
          <rPr>
            <sz val="10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0"/>
            <color indexed="81"/>
            <rFont val="ＭＳ Ｐゴシック"/>
            <family val="3"/>
            <charset val="128"/>
          </rPr>
          <t>H10.11.24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のように入力（半角英数）。</t>
        </r>
      </text>
    </comment>
    <comment ref="G17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世帯の合計人数が自動で計算されます。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①</t>
        </r>
      </text>
    </comment>
    <comment ref="E19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②</t>
        </r>
      </text>
    </comment>
    <comment ref="D24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子どもの人数に応じて選択</t>
        </r>
      </text>
    </comment>
    <comment ref="G24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母（父）子世帯の場合、１８歳未満の子の人数を選択</t>
        </r>
      </text>
    </comment>
    <comment ref="D25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身体障害者1級・2級は</t>
        </r>
        <r>
          <rPr>
            <b/>
            <sz val="9"/>
            <color indexed="10"/>
            <rFont val="ＭＳ Ｐゴシック"/>
            <family val="3"/>
            <charset val="128"/>
          </rPr>
          <t>315,720</t>
        </r>
        <r>
          <rPr>
            <b/>
            <sz val="9"/>
            <color indexed="81"/>
            <rFont val="ＭＳ Ｐゴシック"/>
            <family val="3"/>
            <charset val="128"/>
          </rPr>
          <t>を選択、3級は</t>
        </r>
        <r>
          <rPr>
            <b/>
            <sz val="9"/>
            <color indexed="10"/>
            <rFont val="ＭＳ Ｐゴシック"/>
            <family val="3"/>
            <charset val="128"/>
          </rPr>
          <t>210,360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6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在宅患者がいる場合は</t>
        </r>
        <r>
          <rPr>
            <b/>
            <sz val="9"/>
            <color indexed="10"/>
            <rFont val="ＭＳ Ｐゴシック"/>
            <family val="3"/>
            <charset val="128"/>
          </rPr>
          <t>156,240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7" authorId="1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放射能疾病の状態の方がいる場合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515,880</t>
        </r>
        <r>
          <rPr>
            <b/>
            <sz val="9"/>
            <color indexed="81"/>
            <rFont val="ＭＳ Ｐゴシック"/>
            <family val="3"/>
            <charset val="128"/>
          </rPr>
          <t>を、疾病状態が治った方がいる場合</t>
        </r>
        <r>
          <rPr>
            <b/>
            <sz val="9"/>
            <color indexed="10"/>
            <rFont val="ＭＳ Ｐゴシック"/>
            <family val="3"/>
            <charset val="128"/>
          </rPr>
          <t>258,000</t>
        </r>
        <r>
          <rPr>
            <b/>
            <sz val="9"/>
            <color indexed="81"/>
            <rFont val="ＭＳ Ｐゴシック"/>
            <family val="3"/>
            <charset val="128"/>
          </rPr>
          <t>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世帯内に３歳未満の第２子がいる場合は、１を選択</t>
        </r>
      </text>
    </comment>
    <comment ref="G29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世帯内に３歳以上～中学生の第２子がいる場合は、１を選択</t>
        </r>
      </text>
    </comment>
    <comment ref="G30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世帯内に就学前の第３子以降の子がいる場合は、その人数を選択</t>
        </r>
      </text>
    </comment>
    <comment ref="G31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世帯内に小・中学生の第３子以降の子がいる場合は、その人数を選択</t>
        </r>
      </text>
    </comment>
    <comment ref="G32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居宅で重度障害者を介護している場合は１を選択</t>
        </r>
      </text>
    </comment>
    <comment ref="D33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平成28年中に支払った家賃実費を入力（借家の場合のみ）。</t>
        </r>
      </text>
    </comment>
    <comment ref="G34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世帯内の小学生の人数を選択</t>
        </r>
      </text>
    </comment>
    <comment ref="G35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世帯内の中学生の人数を選択</t>
        </r>
      </text>
    </comment>
    <comment ref="G36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世帯内の高校生の人数を選択</t>
        </r>
      </text>
    </comment>
    <comment ref="D37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平成27年中に長期療養として入院料などの医療費や、入院患者日用品を支出した場合の実費金額を入力。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6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7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7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8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8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9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9" authorId="0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 shapeId="0" xr:uid="{00000000-0006-0000-01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0" authorId="0" shapeId="0" xr:uid="{00000000-0006-0000-0100-00002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1" authorId="0" shapeId="0" xr:uid="{00000000-0006-0000-01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1" authorId="0" shapeId="0" xr:uid="{00000000-0006-0000-0100-00002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1" shapeId="0" xr:uid="{00000000-0006-0000-01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D52" authorId="0" shapeId="0" xr:uid="{00000000-0006-0000-01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2" authorId="0" shapeId="0" xr:uid="{00000000-0006-0000-01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1" shapeId="0" xr:uid="{00000000-0006-0000-01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所得の名称を入力</t>
        </r>
      </text>
    </comment>
    <comment ref="D53" authorId="0" shapeId="0" xr:uid="{00000000-0006-0000-01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年間の収入から、必要経費を差し引いた後の所得金額を入力。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3" authorId="0" shapeId="0" xr:uid="{00000000-0006-0000-0100-00003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選択肢から選んでください（生徒本人から見た続柄）。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5" authorId="0" shapeId="0" xr:uid="{00000000-0006-0000-01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6" authorId="0" shapeId="0" xr:uid="{00000000-0006-0000-01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7" authorId="0" shapeId="0" xr:uid="{00000000-0006-0000-01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援助を受けている場合は、年額を入力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8" authorId="0" shapeId="0" xr:uid="{00000000-0006-0000-01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9" authorId="0" shapeId="0" xr:uid="{00000000-0006-0000-01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受給している場合は、年額を入力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1" authorId="0" shapeId="0" xr:uid="{00000000-0006-0000-01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マイナスを付けて、年間支払金額を入力。</t>
        </r>
      </text>
    </comment>
  </commentList>
</comments>
</file>

<file path=xl/sharedStrings.xml><?xml version="1.0" encoding="utf-8"?>
<sst xmlns="http://schemas.openxmlformats.org/spreadsheetml/2006/main" count="301" uniqueCount="95">
  <si>
    <t>年齢基準日</t>
    <rPh sb="0" eb="2">
      <t>ネンレイ</t>
    </rPh>
    <rPh sb="2" eb="5">
      <t>キジュンビ</t>
    </rPh>
    <phoneticPr fontId="2"/>
  </si>
  <si>
    <t>第１類（個人経費）</t>
    <rPh sb="0" eb="1">
      <t>ダイ</t>
    </rPh>
    <rPh sb="2" eb="3">
      <t>ルイ</t>
    </rPh>
    <rPh sb="4" eb="6">
      <t>コジン</t>
    </rPh>
    <rPh sb="6" eb="8">
      <t>ケイヒ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</si>
  <si>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</si>
  <si>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</si>
  <si>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基準①</t>
    <rPh sb="0" eb="2">
      <t>キジュン</t>
    </rPh>
    <phoneticPr fontId="2"/>
  </si>
  <si>
    <t>基準②</t>
    <rPh sb="0" eb="2">
      <t>キジュン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</si>
  <si>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</si>
  <si>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</si>
  <si>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</si>
  <si>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年齢値</t>
    <rPh sb="0" eb="2">
      <t>ネンレイ</t>
    </rPh>
    <rPh sb="2" eb="3">
      <t>チ</t>
    </rPh>
    <phoneticPr fontId="2"/>
  </si>
  <si>
    <t>高校生</t>
  </si>
  <si>
    <r>
      <t>逓減</t>
    </r>
    <r>
      <rPr>
        <sz val="11"/>
        <rFont val="ＭＳ Ｐゴシック"/>
        <family val="3"/>
        <charset val="128"/>
      </rPr>
      <t>率</t>
    </r>
    <r>
      <rPr>
        <sz val="11"/>
        <rFont val="ＭＳ Ｐゴシック"/>
        <family val="3"/>
        <charset val="128"/>
      </rPr>
      <t/>
    </r>
    <rPh sb="0" eb="2">
      <t>テイゲン</t>
    </rPh>
    <rPh sb="2" eb="3">
      <t>リツ</t>
    </rPh>
    <phoneticPr fontId="2"/>
  </si>
  <si>
    <t>世帯人数</t>
    <rPh sb="0" eb="2">
      <t>セタイ</t>
    </rPh>
    <rPh sb="2" eb="4">
      <t>ニンズウ</t>
    </rPh>
    <phoneticPr fontId="2"/>
  </si>
  <si>
    <t>第２類（共同経費）</t>
    <rPh sb="0" eb="1">
      <t>ダイ</t>
    </rPh>
    <rPh sb="2" eb="3">
      <t>ルイ</t>
    </rPh>
    <rPh sb="4" eb="6">
      <t>キョウドウ</t>
    </rPh>
    <rPh sb="6" eb="8">
      <t>ケイヒ</t>
    </rPh>
    <phoneticPr fontId="2"/>
  </si>
  <si>
    <t>それぞれの基準による合計額（左：①、右：②）</t>
    <rPh sb="5" eb="7">
      <t>キジュン</t>
    </rPh>
    <rPh sb="10" eb="12">
      <t>ゴウケイ</t>
    </rPh>
    <rPh sb="12" eb="13">
      <t>ガク</t>
    </rPh>
    <rPh sb="14" eb="15">
      <t>ヒダリ</t>
    </rPh>
    <rPh sb="18" eb="19">
      <t>ミギ</t>
    </rPh>
    <phoneticPr fontId="2"/>
  </si>
  <si>
    <t>人員</t>
    <rPh sb="0" eb="2">
      <t>ジンイン</t>
    </rPh>
    <phoneticPr fontId="2"/>
  </si>
  <si>
    <t>冬季加算</t>
    <rPh sb="0" eb="2">
      <t>トウキ</t>
    </rPh>
    <rPh sb="2" eb="4">
      <t>カサン</t>
    </rPh>
    <phoneticPr fontId="2"/>
  </si>
  <si>
    <t>期末一時扶助費</t>
    <rPh sb="0" eb="2">
      <t>キマツ</t>
    </rPh>
    <rPh sb="2" eb="4">
      <t>イチジ</t>
    </rPh>
    <rPh sb="4" eb="7">
      <t>フジョヒ</t>
    </rPh>
    <phoneticPr fontId="2"/>
  </si>
  <si>
    <t>身体障害者（1・2級315,720円 ３級210,360円）</t>
    <rPh sb="0" eb="2">
      <t>シンタイ</t>
    </rPh>
    <rPh sb="2" eb="5">
      <t>ショウガイシャ</t>
    </rPh>
    <rPh sb="9" eb="10">
      <t>キュウ</t>
    </rPh>
    <phoneticPr fontId="2"/>
  </si>
  <si>
    <t>在宅患者（156,240円)</t>
    <rPh sb="0" eb="2">
      <t>ザイタク</t>
    </rPh>
    <rPh sb="2" eb="4">
      <t>カンジャ</t>
    </rPh>
    <phoneticPr fontId="2"/>
  </si>
  <si>
    <t>放射線障害者</t>
    <rPh sb="0" eb="3">
      <t>ホウシャセン</t>
    </rPh>
    <rPh sb="3" eb="5">
      <t>ショウガイ</t>
    </rPh>
    <rPh sb="5" eb="6">
      <t>シャ</t>
    </rPh>
    <phoneticPr fontId="2"/>
  </si>
  <si>
    <t>以上１人増</t>
    <phoneticPr fontId="2"/>
  </si>
  <si>
    <t>逓減率（１類）</t>
    <rPh sb="0" eb="2">
      <t>テイゲン</t>
    </rPh>
    <rPh sb="2" eb="3">
      <t>リツ</t>
    </rPh>
    <rPh sb="5" eb="6">
      <t>ルイ</t>
    </rPh>
    <phoneticPr fontId="2"/>
  </si>
  <si>
    <t>教育加算（小学生分　１人109,680円)</t>
    <rPh sb="0" eb="2">
      <t>キョウイク</t>
    </rPh>
    <rPh sb="2" eb="4">
      <t>カサン</t>
    </rPh>
    <rPh sb="5" eb="8">
      <t>ショウガクセイ</t>
    </rPh>
    <rPh sb="8" eb="9">
      <t>ブン</t>
    </rPh>
    <rPh sb="10" eb="12">
      <t>ヒトリ</t>
    </rPh>
    <rPh sb="19" eb="20">
      <t>エン</t>
    </rPh>
    <phoneticPr fontId="2"/>
  </si>
  <si>
    <t>小学生人数</t>
    <rPh sb="0" eb="2">
      <t>ショウガク</t>
    </rPh>
    <rPh sb="2" eb="3">
      <t>セイ</t>
    </rPh>
    <rPh sb="3" eb="5">
      <t>ニンズウ</t>
    </rPh>
    <phoneticPr fontId="2"/>
  </si>
  <si>
    <t>中学生人数</t>
    <rPh sb="0" eb="3">
      <t>チュウガクセイ</t>
    </rPh>
    <rPh sb="2" eb="3">
      <t>セイ</t>
    </rPh>
    <rPh sb="3" eb="5">
      <t>ニンズウ</t>
    </rPh>
    <phoneticPr fontId="2"/>
  </si>
  <si>
    <t>教育加算（高校生分　１人150,720円)</t>
    <rPh sb="0" eb="2">
      <t>キョウイク</t>
    </rPh>
    <rPh sb="2" eb="4">
      <t>カサン</t>
    </rPh>
    <rPh sb="5" eb="8">
      <t>コウコウセイ</t>
    </rPh>
    <rPh sb="8" eb="9">
      <t>ブン</t>
    </rPh>
    <rPh sb="19" eb="20">
      <t>エン</t>
    </rPh>
    <phoneticPr fontId="2"/>
  </si>
  <si>
    <t>高校生人数</t>
    <rPh sb="0" eb="2">
      <t>コウコウ</t>
    </rPh>
    <rPh sb="2" eb="3">
      <t>セイ</t>
    </rPh>
    <rPh sb="3" eb="5">
      <t>ニンズウ</t>
    </rPh>
    <phoneticPr fontId="2"/>
  </si>
  <si>
    <t>医療費加算</t>
    <rPh sb="0" eb="2">
      <t>イリョウ</t>
    </rPh>
    <rPh sb="2" eb="3">
      <t>ヒ</t>
    </rPh>
    <rPh sb="3" eb="5">
      <t>カサン</t>
    </rPh>
    <phoneticPr fontId="2"/>
  </si>
  <si>
    <t>基準額合計</t>
    <rPh sb="0" eb="2">
      <t>キジュン</t>
    </rPh>
    <rPh sb="2" eb="3">
      <t>ガク</t>
    </rPh>
    <rPh sb="3" eb="5">
      <t>ゴウケイ</t>
    </rPh>
    <phoneticPr fontId="2"/>
  </si>
  <si>
    <t>限度額（＝基準額合計×1.2）</t>
    <rPh sb="0" eb="2">
      <t>ゲンド</t>
    </rPh>
    <rPh sb="2" eb="3">
      <t>ガク</t>
    </rPh>
    <rPh sb="5" eb="7">
      <t>キジュン</t>
    </rPh>
    <rPh sb="7" eb="8">
      <t>ガク</t>
    </rPh>
    <rPh sb="8" eb="10">
      <t>ゴウケイ</t>
    </rPh>
    <phoneticPr fontId="2"/>
  </si>
  <si>
    <t>１０人以上</t>
    <rPh sb="2" eb="5">
      <t>ニンイジョウ</t>
    </rPh>
    <phoneticPr fontId="2"/>
  </si>
  <si>
    <t>期末一時扶助費</t>
    <phoneticPr fontId="2"/>
  </si>
  <si>
    <t>番号</t>
    <rPh sb="0" eb="2">
      <t>バンゴウ</t>
    </rPh>
    <phoneticPr fontId="2"/>
  </si>
  <si>
    <t>続柄</t>
    <rPh sb="0" eb="2">
      <t>ゾクガラ</t>
    </rPh>
    <phoneticPr fontId="2"/>
  </si>
  <si>
    <t>以上１人増</t>
    <rPh sb="0" eb="1">
      <t>イ</t>
    </rPh>
    <rPh sb="1" eb="2">
      <t>ジョウ</t>
    </rPh>
    <rPh sb="3" eb="4">
      <t>リ</t>
    </rPh>
    <rPh sb="4" eb="5">
      <t>ゾウ</t>
    </rPh>
    <phoneticPr fontId="2"/>
  </si>
  <si>
    <t>所得額合計</t>
    <rPh sb="0" eb="3">
      <t>ショトクガク</t>
    </rPh>
    <rPh sb="3" eb="5">
      <t>ゴウケイ</t>
    </rPh>
    <phoneticPr fontId="2"/>
  </si>
  <si>
    <t>判定</t>
    <rPh sb="0" eb="2">
      <t>ハンテイ</t>
    </rPh>
    <phoneticPr fontId="2"/>
  </si>
  <si>
    <t>の欄は選択肢から選んでください。</t>
    <rPh sb="3" eb="6">
      <t>センタクシ</t>
    </rPh>
    <rPh sb="8" eb="9">
      <t>エラ</t>
    </rPh>
    <phoneticPr fontId="2"/>
  </si>
  <si>
    <t>1　限度額計算表</t>
    <rPh sb="2" eb="4">
      <t>ゲンド</t>
    </rPh>
    <rPh sb="4" eb="5">
      <t>ガク</t>
    </rPh>
    <rPh sb="5" eb="7">
      <t>ケイサン</t>
    </rPh>
    <rPh sb="7" eb="8">
      <t>ヒョウ</t>
    </rPh>
    <phoneticPr fontId="2"/>
  </si>
  <si>
    <t>２　所得額計算表</t>
    <rPh sb="2" eb="4">
      <t>ショトク</t>
    </rPh>
    <rPh sb="4" eb="5">
      <t>ガク</t>
    </rPh>
    <rPh sb="5" eb="7">
      <t>ケイサン</t>
    </rPh>
    <rPh sb="7" eb="8">
      <t>ヒョウ</t>
    </rPh>
    <phoneticPr fontId="2"/>
  </si>
  <si>
    <t>該当人数</t>
    <rPh sb="0" eb="2">
      <t>ガイトウ</t>
    </rPh>
    <rPh sb="2" eb="4">
      <t>ニンズウ</t>
    </rPh>
    <phoneticPr fontId="2"/>
  </si>
  <si>
    <t>個人単位の飲食物費（１類費）</t>
    <rPh sb="0" eb="2">
      <t>コジン</t>
    </rPh>
    <rPh sb="2" eb="4">
      <t>タンイ</t>
    </rPh>
    <rPh sb="5" eb="7">
      <t>インショク</t>
    </rPh>
    <rPh sb="7" eb="8">
      <t>ブツ</t>
    </rPh>
    <rPh sb="8" eb="9">
      <t>ヒ</t>
    </rPh>
    <phoneticPr fontId="2"/>
  </si>
  <si>
    <t>世帯全員の家具什器･光熱水費（２類費）</t>
    <rPh sb="0" eb="2">
      <t>セタイ</t>
    </rPh>
    <rPh sb="2" eb="4">
      <t>ゼンイン</t>
    </rPh>
    <rPh sb="5" eb="7">
      <t>カグ</t>
    </rPh>
    <rPh sb="7" eb="9">
      <t>ジュウキ</t>
    </rPh>
    <rPh sb="10" eb="12">
      <t>コウネツ</t>
    </rPh>
    <rPh sb="12" eb="13">
      <t>スイ</t>
    </rPh>
    <rPh sb="13" eb="14">
      <t>ヒ</t>
    </rPh>
    <phoneticPr fontId="2"/>
  </si>
  <si>
    <t>母（父）子世帯　（18歳未満）</t>
    <rPh sb="0" eb="1">
      <t>ハハ</t>
    </rPh>
    <rPh sb="2" eb="3">
      <t>チチ</t>
    </rPh>
    <rPh sb="4" eb="5">
      <t>コ</t>
    </rPh>
    <rPh sb="5" eb="7">
      <t>セタイ</t>
    </rPh>
    <rPh sb="12" eb="14">
      <t>ミマン</t>
    </rPh>
    <phoneticPr fontId="2"/>
  </si>
  <si>
    <t>の欄を入力してください。</t>
    <rPh sb="1" eb="2">
      <t>ラン</t>
    </rPh>
    <rPh sb="3" eb="5">
      <t>ニュウリョク</t>
    </rPh>
    <phoneticPr fontId="2"/>
  </si>
  <si>
    <t>児童養育（第2子　３歳未満　180,000円/人)</t>
    <rPh sb="0" eb="2">
      <t>ジドウ</t>
    </rPh>
    <rPh sb="2" eb="4">
      <t>ヨウイク</t>
    </rPh>
    <rPh sb="5" eb="6">
      <t>ダイ</t>
    </rPh>
    <rPh sb="7" eb="8">
      <t>コ</t>
    </rPh>
    <rPh sb="10" eb="13">
      <t>サイミマン</t>
    </rPh>
    <rPh sb="21" eb="22">
      <t>エン</t>
    </rPh>
    <rPh sb="23" eb="24">
      <t>ニン</t>
    </rPh>
    <phoneticPr fontId="2"/>
  </si>
  <si>
    <t>児童養育（第2子　３歳～中学生 120,000円/人)</t>
    <rPh sb="0" eb="2">
      <t>ジドウ</t>
    </rPh>
    <rPh sb="2" eb="4">
      <t>ヨウイク</t>
    </rPh>
    <rPh sb="5" eb="6">
      <t>ダイ</t>
    </rPh>
    <rPh sb="7" eb="8">
      <t>コ</t>
    </rPh>
    <rPh sb="10" eb="11">
      <t>サイ</t>
    </rPh>
    <rPh sb="12" eb="15">
      <t>チュウガクセイ</t>
    </rPh>
    <rPh sb="23" eb="24">
      <t>エン</t>
    </rPh>
    <rPh sb="25" eb="26">
      <t>ニン</t>
    </rPh>
    <phoneticPr fontId="2"/>
  </si>
  <si>
    <t>児童養育（第3子～　就学前　180,000円/人)</t>
    <rPh sb="0" eb="2">
      <t>ジドウ</t>
    </rPh>
    <rPh sb="2" eb="4">
      <t>ヨウイク</t>
    </rPh>
    <rPh sb="5" eb="6">
      <t>ダイ</t>
    </rPh>
    <rPh sb="7" eb="8">
      <t>コ</t>
    </rPh>
    <rPh sb="10" eb="13">
      <t>シュウガクマエ</t>
    </rPh>
    <rPh sb="21" eb="22">
      <t>エン</t>
    </rPh>
    <rPh sb="23" eb="24">
      <t>ニン</t>
    </rPh>
    <phoneticPr fontId="2"/>
  </si>
  <si>
    <t>児童養育（第3子～　小中学生　120,000円/人)</t>
    <rPh sb="0" eb="2">
      <t>ジドウ</t>
    </rPh>
    <rPh sb="2" eb="4">
      <t>ヨウイク</t>
    </rPh>
    <rPh sb="5" eb="6">
      <t>ダイ</t>
    </rPh>
    <rPh sb="7" eb="8">
      <t>コ</t>
    </rPh>
    <rPh sb="10" eb="11">
      <t>ショウ</t>
    </rPh>
    <rPh sb="11" eb="14">
      <t>チュウガクセイ</t>
    </rPh>
    <rPh sb="22" eb="23">
      <t>エン</t>
    </rPh>
    <rPh sb="24" eb="25">
      <t>ニン</t>
    </rPh>
    <phoneticPr fontId="2"/>
  </si>
  <si>
    <t>教育加算（中学生分　１人158,880円)</t>
    <rPh sb="0" eb="2">
      <t>キョウイク</t>
    </rPh>
    <rPh sb="2" eb="4">
      <t>カサン</t>
    </rPh>
    <rPh sb="5" eb="7">
      <t>チュウガク</t>
    </rPh>
    <rPh sb="7" eb="8">
      <t>セイ</t>
    </rPh>
    <rPh sb="8" eb="9">
      <t>ブン</t>
    </rPh>
    <rPh sb="19" eb="20">
      <t>エン</t>
    </rPh>
    <phoneticPr fontId="2"/>
  </si>
  <si>
    <t>（限度額≧所得額合計　の場合が〇です）</t>
    <rPh sb="1" eb="3">
      <t>ゲンド</t>
    </rPh>
    <rPh sb="3" eb="4">
      <t>ガク</t>
    </rPh>
    <rPh sb="5" eb="8">
      <t>ショトクガク</t>
    </rPh>
    <rPh sb="8" eb="10">
      <t>ゴウケイ</t>
    </rPh>
    <rPh sb="12" eb="14">
      <t>バアイ</t>
    </rPh>
    <phoneticPr fontId="2"/>
  </si>
  <si>
    <r>
      <t>その他</t>
    </r>
    <r>
      <rPr>
        <sz val="11"/>
        <rFont val="ＭＳ Ｐゴシック"/>
        <family val="3"/>
        <charset val="128"/>
      </rPr>
      <t>の所得（　　　　　　　　　　　　　　　所得）</t>
    </r>
    <rPh sb="2" eb="3">
      <t>タ</t>
    </rPh>
    <rPh sb="4" eb="6">
      <t>ショトク</t>
    </rPh>
    <rPh sb="22" eb="24">
      <t>ショトク</t>
    </rPh>
    <phoneticPr fontId="2"/>
  </si>
  <si>
    <r>
      <rPr>
        <b/>
        <sz val="16"/>
        <rFont val="ＭＳ Ｐゴシック"/>
        <family val="3"/>
        <charset val="128"/>
      </rPr>
      <t>３　判定結果</t>
    </r>
    <r>
      <rPr>
        <sz val="12"/>
        <color theme="1"/>
        <rFont val="ＭＳ Ｐゴシック"/>
        <family val="3"/>
        <charset val="128"/>
      </rPr>
      <t>（○は経済的理由による要件を満たしています。×は要件を満たしていません）</t>
    </r>
    <rPh sb="2" eb="4">
      <t>ハンテイ</t>
    </rPh>
    <rPh sb="4" eb="6">
      <t>ケッカ</t>
    </rPh>
    <rPh sb="9" eb="12">
      <t>ケイザイテキ</t>
    </rPh>
    <rPh sb="12" eb="14">
      <t>リユウ</t>
    </rPh>
    <rPh sb="17" eb="19">
      <t>ヨウケン</t>
    </rPh>
    <rPh sb="20" eb="21">
      <t>ミ</t>
    </rPh>
    <rPh sb="30" eb="32">
      <t>ヨウケン</t>
    </rPh>
    <rPh sb="33" eb="34">
      <t>ミ</t>
    </rPh>
    <phoneticPr fontId="2"/>
  </si>
  <si>
    <r>
      <t>激変緩和措置の判定</t>
    </r>
    <r>
      <rPr>
        <sz val="8"/>
        <color theme="1"/>
        <rFont val="ＭＳ Ｐゴシック"/>
        <family val="3"/>
        <charset val="128"/>
      </rPr>
      <t>（①×0.9&gt;② なら有 ①×0.9≦②なら無）</t>
    </r>
    <rPh sb="7" eb="9">
      <t>ハンテイ</t>
    </rPh>
    <rPh sb="20" eb="21">
      <t>アリ</t>
    </rPh>
    <rPh sb="31" eb="32">
      <t>ナシ</t>
    </rPh>
    <phoneticPr fontId="2"/>
  </si>
  <si>
    <r>
      <t xml:space="preserve">１類費と２類費の合計額
</t>
    </r>
    <r>
      <rPr>
        <sz val="8"/>
        <color theme="1"/>
        <rFont val="ＭＳ Ｐゴシック"/>
        <family val="3"/>
        <charset val="128"/>
      </rPr>
      <t>（右上のセルが有ならば　①×0.9の額。無ならば　②の額。）</t>
    </r>
    <rPh sb="1" eb="2">
      <t>ルイ</t>
    </rPh>
    <rPh sb="2" eb="3">
      <t>ヒ</t>
    </rPh>
    <rPh sb="5" eb="6">
      <t>ルイ</t>
    </rPh>
    <rPh sb="6" eb="7">
      <t>ヒ</t>
    </rPh>
    <rPh sb="8" eb="10">
      <t>ゴウケイ</t>
    </rPh>
    <rPh sb="10" eb="11">
      <t>ガク</t>
    </rPh>
    <rPh sb="13" eb="14">
      <t>ミギ</t>
    </rPh>
    <rPh sb="19" eb="20">
      <t>アリ</t>
    </rPh>
    <rPh sb="30" eb="31">
      <t>ガク</t>
    </rPh>
    <rPh sb="32" eb="33">
      <t>ナシ</t>
    </rPh>
    <rPh sb="39" eb="40">
      <t>ガク</t>
    </rPh>
    <phoneticPr fontId="2"/>
  </si>
  <si>
    <r>
      <t>個人単位の飲食物費（１類費）</t>
    </r>
    <r>
      <rPr>
        <b/>
        <sz val="11"/>
        <color rgb="FF0066FF"/>
        <rFont val="ＭＳ Ｐゴシック"/>
        <family val="3"/>
        <charset val="128"/>
      </rPr>
      <t>【生徒本人】</t>
    </r>
    <rPh sb="0" eb="2">
      <t>コジン</t>
    </rPh>
    <rPh sb="2" eb="4">
      <t>タンイ</t>
    </rPh>
    <rPh sb="5" eb="7">
      <t>インショク</t>
    </rPh>
    <rPh sb="7" eb="8">
      <t>ブツ</t>
    </rPh>
    <rPh sb="8" eb="9">
      <t>ヒ</t>
    </rPh>
    <rPh sb="11" eb="12">
      <t>ルイ</t>
    </rPh>
    <rPh sb="12" eb="13">
      <t>ヒ</t>
    </rPh>
    <phoneticPr fontId="2"/>
  </si>
  <si>
    <t>父</t>
  </si>
  <si>
    <t>父</t>
    <rPh sb="0" eb="1">
      <t>チチ</t>
    </rPh>
    <phoneticPr fontId="2"/>
  </si>
  <si>
    <t>母</t>
  </si>
  <si>
    <t>母</t>
    <rPh sb="0" eb="1">
      <t>ハハ</t>
    </rPh>
    <phoneticPr fontId="2"/>
  </si>
  <si>
    <t>きょうだい（大学生）</t>
    <rPh sb="6" eb="9">
      <t>ダイガクセイ</t>
    </rPh>
    <phoneticPr fontId="2"/>
  </si>
  <si>
    <t>きょうだい（高校生）</t>
    <rPh sb="6" eb="9">
      <t>コウコウセイ</t>
    </rPh>
    <phoneticPr fontId="2"/>
  </si>
  <si>
    <t>きょうだい（中学生）</t>
    <rPh sb="6" eb="9">
      <t>チュウガクセイ</t>
    </rPh>
    <phoneticPr fontId="2"/>
  </si>
  <si>
    <t>きょうだい（小学生）</t>
    <rPh sb="6" eb="9">
      <t>ショウガクセイ</t>
    </rPh>
    <phoneticPr fontId="2"/>
  </si>
  <si>
    <t>きょうだい（（小学生未満）</t>
    <rPh sb="7" eb="10">
      <t>ショウガクセイ</t>
    </rPh>
    <rPh sb="10" eb="12">
      <t>ミマン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</si>
  <si>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</si>
  <si>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</si>
  <si>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その他</t>
    <rPh sb="2" eb="3">
      <t>タ</t>
    </rPh>
    <phoneticPr fontId="2"/>
  </si>
  <si>
    <t>児童手当（年額）</t>
    <rPh sb="0" eb="2">
      <t>ジドウ</t>
    </rPh>
    <rPh sb="2" eb="4">
      <t>テアテ</t>
    </rPh>
    <rPh sb="5" eb="7">
      <t>ネンガク</t>
    </rPh>
    <phoneticPr fontId="2"/>
  </si>
  <si>
    <t>児童扶養手当（年額）</t>
    <rPh sb="0" eb="2">
      <t>ジドウ</t>
    </rPh>
    <rPh sb="2" eb="4">
      <t>フヨウ</t>
    </rPh>
    <rPh sb="4" eb="6">
      <t>テアテ</t>
    </rPh>
    <rPh sb="7" eb="9">
      <t>ネンガク</t>
    </rPh>
    <phoneticPr fontId="2"/>
  </si>
  <si>
    <t>養育費等経済的援助（年額）</t>
    <rPh sb="0" eb="3">
      <t>ヨウイクヒ</t>
    </rPh>
    <rPh sb="3" eb="4">
      <t>トウ</t>
    </rPh>
    <rPh sb="4" eb="7">
      <t>ケイザイテキ</t>
    </rPh>
    <rPh sb="7" eb="9">
      <t>エンジョ</t>
    </rPh>
    <rPh sb="10" eb="12">
      <t>ネンガク</t>
    </rPh>
    <phoneticPr fontId="2"/>
  </si>
  <si>
    <t>福祉手当（年額）</t>
    <rPh sb="0" eb="2">
      <t>フクシ</t>
    </rPh>
    <rPh sb="2" eb="4">
      <t>テアテ</t>
    </rPh>
    <rPh sb="5" eb="7">
      <t>ネンガク</t>
    </rPh>
    <phoneticPr fontId="2"/>
  </si>
  <si>
    <t>高等学校等就学費（年額）</t>
    <rPh sb="0" eb="2">
      <t>コウトウ</t>
    </rPh>
    <rPh sb="2" eb="5">
      <t>ガッコウトウ</t>
    </rPh>
    <rPh sb="5" eb="7">
      <t>シュウガク</t>
    </rPh>
    <rPh sb="7" eb="8">
      <t>ヒ</t>
    </rPh>
    <rPh sb="9" eb="11">
      <t>ネンガク</t>
    </rPh>
    <phoneticPr fontId="2"/>
  </si>
  <si>
    <t>年間所得額(円)</t>
    <rPh sb="0" eb="2">
      <t>ネンカン</t>
    </rPh>
    <rPh sb="2" eb="5">
      <t>ショトクガク</t>
    </rPh>
    <rPh sb="6" eb="7">
      <t>エン</t>
    </rPh>
    <phoneticPr fontId="2"/>
  </si>
  <si>
    <t>年間受給額(円)</t>
    <rPh sb="0" eb="2">
      <t>ネンカン</t>
    </rPh>
    <rPh sb="2" eb="4">
      <t>ジュキュウ</t>
    </rPh>
    <rPh sb="4" eb="5">
      <t>ガク</t>
    </rPh>
    <rPh sb="6" eb="7">
      <t>エン</t>
    </rPh>
    <phoneticPr fontId="2"/>
  </si>
  <si>
    <t>控除の項目</t>
    <rPh sb="0" eb="2">
      <t>コウジョ</t>
    </rPh>
    <rPh sb="3" eb="5">
      <t>コウモク</t>
    </rPh>
    <phoneticPr fontId="2"/>
  </si>
  <si>
    <t>年間支払額(円)</t>
    <rPh sb="0" eb="2">
      <t>ネンカン</t>
    </rPh>
    <rPh sb="2" eb="4">
      <t>シハライ</t>
    </rPh>
    <rPh sb="4" eb="5">
      <t>ガク</t>
    </rPh>
    <rPh sb="6" eb="7">
      <t>エン</t>
    </rPh>
    <phoneticPr fontId="2"/>
  </si>
  <si>
    <t>★ そのほかの欄は自動計算されます ★</t>
    <rPh sb="7" eb="8">
      <t>ラン</t>
    </rPh>
    <rPh sb="9" eb="11">
      <t>ジドウ</t>
    </rPh>
    <rPh sb="11" eb="13">
      <t>ケイサン</t>
    </rPh>
    <phoneticPr fontId="2"/>
  </si>
  <si>
    <r>
      <t>　</t>
    </r>
    <r>
      <rPr>
        <sz val="10"/>
        <rFont val="ＭＳ Ｐゴシック"/>
        <family val="3"/>
        <charset val="128"/>
      </rPr>
      <t>経済的理由の要件を満たすかどうかを、このシミュレーションで判定することができます。表中の</t>
    </r>
    <r>
      <rPr>
        <u/>
        <sz val="10"/>
        <rFont val="ＭＳ Ｐゴシック"/>
        <family val="3"/>
        <charset val="128"/>
      </rPr>
      <t>黄色</t>
    </r>
    <r>
      <rPr>
        <sz val="10"/>
        <rFont val="ＭＳ Ｐゴシック"/>
        <family val="3"/>
        <charset val="128"/>
      </rPr>
      <t>と</t>
    </r>
    <r>
      <rPr>
        <u/>
        <sz val="10"/>
        <rFont val="ＭＳ Ｐゴシック"/>
        <family val="3"/>
        <charset val="128"/>
      </rPr>
      <t>オレンジ色</t>
    </r>
    <r>
      <rPr>
        <sz val="10"/>
        <rFont val="ＭＳ Ｐゴシック"/>
        <family val="3"/>
        <charset val="128"/>
      </rPr>
      <t>のセルを</t>
    </r>
    <r>
      <rPr>
        <sz val="10"/>
        <color theme="1"/>
        <rFont val="ＭＳ Ｐゴシック"/>
        <family val="3"/>
        <charset val="128"/>
      </rPr>
      <t>入力（選択）すると、</t>
    </r>
    <r>
      <rPr>
        <sz val="10"/>
        <rFont val="ＭＳ Ｐゴシック"/>
        <family val="3"/>
        <charset val="128"/>
      </rPr>
      <t>表の一番下に判定結果が〇・×で表示されます。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</rPr>
      <t>【注意】このシミュレーションは、あくまでも簡易的な判定（目安）です。
　　　 　正確な判定は必要書類等をご提出いただいた後に、教育委員会
　　　　 で決定します。</t>
    </r>
    <rPh sb="30" eb="32">
      <t>ハンテイ</t>
    </rPh>
    <rPh sb="42" eb="43">
      <t>ヒョウ</t>
    </rPh>
    <rPh sb="43" eb="44">
      <t>ナカ</t>
    </rPh>
    <rPh sb="45" eb="47">
      <t>キイロ</t>
    </rPh>
    <rPh sb="52" eb="53">
      <t>イロ</t>
    </rPh>
    <rPh sb="57" eb="59">
      <t>ニュウリョク</t>
    </rPh>
    <rPh sb="60" eb="62">
      <t>センタク</t>
    </rPh>
    <rPh sb="67" eb="68">
      <t>ヒョウ</t>
    </rPh>
    <rPh sb="69" eb="72">
      <t>イチバンシタ</t>
    </rPh>
    <rPh sb="73" eb="75">
      <t>ハンテイ</t>
    </rPh>
    <rPh sb="75" eb="77">
      <t>ケッカ</t>
    </rPh>
    <rPh sb="82" eb="84">
      <t>ヒョウジ</t>
    </rPh>
    <rPh sb="91" eb="93">
      <t>チュウイ</t>
    </rPh>
    <rPh sb="111" eb="113">
      <t>カンイ</t>
    </rPh>
    <rPh sb="113" eb="114">
      <t>テキ</t>
    </rPh>
    <rPh sb="115" eb="117">
      <t>ハンテイ</t>
    </rPh>
    <rPh sb="118" eb="120">
      <t>メヤス</t>
    </rPh>
    <rPh sb="130" eb="132">
      <t>セイカク</t>
    </rPh>
    <rPh sb="133" eb="135">
      <t>ハンテイ</t>
    </rPh>
    <rPh sb="136" eb="138">
      <t>ヒツヨウ</t>
    </rPh>
    <rPh sb="138" eb="140">
      <t>ショルイ</t>
    </rPh>
    <rPh sb="140" eb="141">
      <t>トウ</t>
    </rPh>
    <rPh sb="143" eb="145">
      <t>テイシュツ</t>
    </rPh>
    <rPh sb="150" eb="151">
      <t>ノチ</t>
    </rPh>
    <rPh sb="153" eb="155">
      <t>キョウイク</t>
    </rPh>
    <rPh sb="165" eb="167">
      <t>ケッテイ</t>
    </rPh>
    <phoneticPr fontId="2"/>
  </si>
  <si>
    <t>＊該当する場合に選択</t>
    <rPh sb="1" eb="3">
      <t>ガイトウ</t>
    </rPh>
    <rPh sb="5" eb="7">
      <t>バアイ</t>
    </rPh>
    <rPh sb="8" eb="10">
      <t>センタク</t>
    </rPh>
    <phoneticPr fontId="2"/>
  </si>
  <si>
    <t>＊該当する場合に選択</t>
    <rPh sb="1" eb="3">
      <t>ガイトウ</t>
    </rPh>
    <rPh sb="5" eb="7">
      <t>バアイ</t>
    </rPh>
    <rPh sb="8" eb="10">
      <t>センタク</t>
    </rPh>
    <phoneticPr fontId="2"/>
  </si>
  <si>
    <t>＊該当する場合に選択</t>
    <phoneticPr fontId="2"/>
  </si>
  <si>
    <t>＊該当する場合に入力</t>
    <rPh sb="8" eb="10">
      <t>ニュウリョク</t>
    </rPh>
    <phoneticPr fontId="2"/>
  </si>
  <si>
    <t>社会保険料（年額。マイナスをつけて入力）</t>
    <rPh sb="0" eb="2">
      <t>シャカイ</t>
    </rPh>
    <rPh sb="2" eb="5">
      <t>ホケンリョウ</t>
    </rPh>
    <rPh sb="6" eb="8">
      <t>ネンガク</t>
    </rPh>
    <rPh sb="17" eb="19">
      <t>ニュウリョク</t>
    </rPh>
    <phoneticPr fontId="2"/>
  </si>
  <si>
    <t>所得の種別</t>
    <rPh sb="0" eb="2">
      <t>ショトク</t>
    </rPh>
    <rPh sb="3" eb="5">
      <t>シュベツ</t>
    </rPh>
    <phoneticPr fontId="2"/>
  </si>
  <si>
    <t>給与所得（給与所得控除差引後の額)</t>
    <rPh sb="0" eb="2">
      <t>キュウヨ</t>
    </rPh>
    <rPh sb="2" eb="4">
      <t>ショトク</t>
    </rPh>
    <rPh sb="5" eb="7">
      <t>キュウヨ</t>
    </rPh>
    <rPh sb="7" eb="9">
      <t>ショトク</t>
    </rPh>
    <rPh sb="9" eb="11">
      <t>コウジョ</t>
    </rPh>
    <rPh sb="11" eb="13">
      <t>サシヒキ</t>
    </rPh>
    <rPh sb="13" eb="14">
      <t>ゴ</t>
    </rPh>
    <rPh sb="15" eb="16">
      <t>ガク</t>
    </rPh>
    <phoneticPr fontId="2"/>
  </si>
  <si>
    <t>遺族･国民･厚生･共済年金等（公的年金等控除後の額)</t>
    <rPh sb="0" eb="2">
      <t>イゾク</t>
    </rPh>
    <rPh sb="3" eb="5">
      <t>コクミン</t>
    </rPh>
    <rPh sb="9" eb="11">
      <t>キョウサイ</t>
    </rPh>
    <rPh sb="11" eb="13">
      <t>ネンキン</t>
    </rPh>
    <rPh sb="13" eb="14">
      <t>トウ</t>
    </rPh>
    <rPh sb="15" eb="17">
      <t>コウテキ</t>
    </rPh>
    <rPh sb="17" eb="19">
      <t>ネンキン</t>
    </rPh>
    <rPh sb="19" eb="20">
      <t>トウ</t>
    </rPh>
    <rPh sb="20" eb="22">
      <t>コウジョ</t>
    </rPh>
    <rPh sb="22" eb="23">
      <t>ゴ</t>
    </rPh>
    <phoneticPr fontId="2"/>
  </si>
  <si>
    <t>手当等の種別</t>
    <rPh sb="0" eb="2">
      <t>テアテ</t>
    </rPh>
    <rPh sb="2" eb="3">
      <t>トウ</t>
    </rPh>
    <rPh sb="4" eb="6">
      <t>シュベツ</t>
    </rPh>
    <phoneticPr fontId="2"/>
  </si>
  <si>
    <t>←必須</t>
    <rPh sb="1" eb="3">
      <t>ヒッス</t>
    </rPh>
    <phoneticPr fontId="2"/>
  </si>
  <si>
    <t>重度障害者の介護（146,220円)</t>
    <rPh sb="0" eb="2">
      <t>ジュウド</t>
    </rPh>
    <rPh sb="2" eb="5">
      <t>ショウガイシャ</t>
    </rPh>
    <rPh sb="6" eb="8">
      <t>カイゴ</t>
    </rPh>
    <rPh sb="16" eb="17">
      <t>エン</t>
    </rPh>
    <phoneticPr fontId="2"/>
  </si>
  <si>
    <t>住宅扶助（実費加算の上限840,000円)</t>
    <phoneticPr fontId="2"/>
  </si>
  <si>
    <t>住宅扶助（実費加算の上限840,000円)</t>
    <phoneticPr fontId="2"/>
  </si>
  <si>
    <t>重度障害者の介護（146,220円)</t>
    <phoneticPr fontId="2"/>
  </si>
  <si>
    <t>【千葉市育英資金】経済的理由要件の判定シミュレーション(令和２年度版)</t>
    <rPh sb="1" eb="4">
      <t>チバシ</t>
    </rPh>
    <rPh sb="4" eb="6">
      <t>イクエイ</t>
    </rPh>
    <rPh sb="6" eb="8">
      <t>シキン</t>
    </rPh>
    <rPh sb="9" eb="11">
      <t>ケイザイ</t>
    </rPh>
    <rPh sb="11" eb="12">
      <t>テキ</t>
    </rPh>
    <rPh sb="12" eb="14">
      <t>リユウ</t>
    </rPh>
    <rPh sb="14" eb="16">
      <t>ヨウケン</t>
    </rPh>
    <rPh sb="17" eb="19">
      <t>ハンテイ</t>
    </rPh>
    <rPh sb="28" eb="30">
      <t>レイワ</t>
    </rPh>
    <rPh sb="31" eb="33">
      <t>ネンド</t>
    </rPh>
    <rPh sb="33" eb="34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</si>
</sst>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&quot;～&quot;"/>
    <numFmt numFmtId="178" formatCode="#,##0_ "/>
    <numFmt numFmtId="179" formatCode="#&quot;～&quot;"/>
    <numFmt numFmtId="180" formatCode="#,##0.0000_ ;[Red]\-#,##0.0000\ "/>
    <numFmt numFmtId="181" formatCode="#&quot;人&quot;"/>
    <numFmt numFmtId="182" formatCode="0.000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b/>
      <sz val="12"/>
      <color rgb="FF0066FF"/>
      <name val="ＭＳ Ｐゴシック"/>
      <family val="3"/>
      <charset val="128"/>
    </font>
    <font>
      <b/>
      <sz val="11"/>
      <color rgb="FFFF66CC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6" fillId="3" borderId="8" xfId="1" applyNumberFormat="1" applyFont="1" applyFill="1" applyBorder="1" applyAlignment="1">
      <alignment horizontal="center" vertical="center" shrinkToFit="1"/>
    </xf>
    <xf numFmtId="49" fontId="6" fillId="3" borderId="9" xfId="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1" xfId="1" applyNumberFormat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5" xfId="0" applyFont="1" applyBorder="1">
      <alignment vertical="center"/>
    </xf>
    <xf numFmtId="38" fontId="0" fillId="3" borderId="18" xfId="1" applyFont="1" applyFill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1" fillId="2" borderId="5" xfId="1" applyFont="1" applyFill="1" applyBorder="1" applyAlignment="1" applyProtection="1">
      <alignment horizontal="right" vertical="center"/>
      <protection locked="0"/>
    </xf>
    <xf numFmtId="0" fontId="0" fillId="0" borderId="21" xfId="0" applyFont="1" applyBorder="1" applyAlignment="1">
      <alignment horizontal="center" vertical="center" shrinkToFit="1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49" fontId="6" fillId="4" borderId="25" xfId="1" applyNumberFormat="1" applyFont="1" applyFill="1" applyBorder="1" applyAlignment="1">
      <alignment horizontal="center" vertical="center" shrinkToFit="1"/>
    </xf>
    <xf numFmtId="182" fontId="6" fillId="0" borderId="11" xfId="1" applyNumberFormat="1" applyFont="1" applyFill="1" applyBorder="1" applyAlignment="1">
      <alignment horizontal="center" vertical="center" shrinkToFit="1"/>
    </xf>
    <xf numFmtId="182" fontId="6" fillId="0" borderId="12" xfId="1" applyNumberFormat="1" applyFont="1" applyFill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10" fillId="0" borderId="0" xfId="1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49" fontId="6" fillId="0" borderId="21" xfId="1" applyNumberFormat="1" applyFont="1" applyFill="1" applyBorder="1" applyAlignment="1">
      <alignment horizontal="center" vertical="center" shrinkToFit="1"/>
    </xf>
    <xf numFmtId="182" fontId="6" fillId="0" borderId="22" xfId="1" applyNumberFormat="1" applyFont="1" applyFill="1" applyBorder="1" applyAlignment="1">
      <alignment horizontal="center" vertical="center" shrinkToFit="1"/>
    </xf>
    <xf numFmtId="182" fontId="6" fillId="0" borderId="23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1" fontId="0" fillId="0" borderId="25" xfId="0" applyNumberFormat="1" applyFont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/>
    </xf>
    <xf numFmtId="3" fontId="6" fillId="0" borderId="27" xfId="1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shrinkToFit="1"/>
    </xf>
    <xf numFmtId="49" fontId="8" fillId="0" borderId="21" xfId="1" applyNumberFormat="1" applyFont="1" applyFill="1" applyBorder="1" applyAlignment="1">
      <alignment horizontal="center" vertical="center" shrinkToFit="1"/>
    </xf>
    <xf numFmtId="3" fontId="6" fillId="0" borderId="28" xfId="1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38" fontId="0" fillId="0" borderId="0" xfId="1" applyFont="1">
      <alignment vertical="center"/>
    </xf>
    <xf numFmtId="38" fontId="10" fillId="0" borderId="0" xfId="1" applyFont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57" fontId="0" fillId="0" borderId="1" xfId="0" applyNumberFormat="1" applyFont="1" applyFill="1" applyBorder="1" applyAlignment="1" applyProtection="1">
      <alignment horizontal="center" vertical="center"/>
    </xf>
    <xf numFmtId="38" fontId="1" fillId="0" borderId="5" xfId="1" applyFont="1" applyFill="1" applyBorder="1" applyAlignment="1" applyProtection="1">
      <alignment horizontal="right" vertical="center"/>
    </xf>
    <xf numFmtId="182" fontId="6" fillId="0" borderId="10" xfId="1" applyNumberFormat="1" applyFont="1" applyFill="1" applyBorder="1" applyAlignment="1">
      <alignment horizontal="center" vertical="center" shrinkToFit="1"/>
    </xf>
    <xf numFmtId="182" fontId="6" fillId="0" borderId="5" xfId="1" applyNumberFormat="1" applyFont="1" applyFill="1" applyBorder="1" applyAlignment="1">
      <alignment horizontal="center" vertical="center" shrinkToFit="1"/>
    </xf>
    <xf numFmtId="0" fontId="0" fillId="0" borderId="29" xfId="0" applyFont="1" applyBorder="1">
      <alignment vertical="center"/>
    </xf>
    <xf numFmtId="0" fontId="0" fillId="4" borderId="5" xfId="0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5" xfId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81" fontId="0" fillId="0" borderId="5" xfId="0" applyNumberFormat="1" applyFont="1" applyFill="1" applyBorder="1" applyAlignment="1" applyProtection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5" xfId="1" applyFont="1" applyFill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38" fontId="1" fillId="0" borderId="6" xfId="1" applyFont="1" applyFill="1" applyBorder="1" applyAlignment="1" applyProtection="1">
      <alignment horizontal="right" vertical="center"/>
    </xf>
    <xf numFmtId="0" fontId="18" fillId="0" borderId="0" xfId="0" applyFont="1">
      <alignment vertical="center"/>
    </xf>
    <xf numFmtId="0" fontId="0" fillId="2" borderId="33" xfId="0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8" fontId="1" fillId="4" borderId="5" xfId="1" applyFont="1" applyFill="1" applyBorder="1" applyAlignment="1" applyProtection="1">
      <alignment horizontal="right" vertical="center"/>
      <protection locked="0"/>
    </xf>
    <xf numFmtId="0" fontId="0" fillId="4" borderId="5" xfId="0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" fontId="0" fillId="0" borderId="0" xfId="0" applyNumberFormat="1" applyFont="1">
      <alignment vertical="center"/>
    </xf>
    <xf numFmtId="0" fontId="0" fillId="0" borderId="35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176" fontId="0" fillId="0" borderId="35" xfId="0" applyNumberFormat="1" applyFont="1" applyFill="1" applyBorder="1" applyAlignment="1" applyProtection="1">
      <alignment horizontal="center" vertical="center"/>
    </xf>
    <xf numFmtId="57" fontId="0" fillId="2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ont="1" applyBorder="1">
      <alignment vertical="center"/>
    </xf>
    <xf numFmtId="38" fontId="0" fillId="0" borderId="36" xfId="1" applyFon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176" fontId="0" fillId="0" borderId="36" xfId="0" applyNumberFormat="1" applyFont="1" applyFill="1" applyBorder="1" applyAlignment="1" applyProtection="1">
      <alignment horizontal="center" vertical="center"/>
    </xf>
    <xf numFmtId="0" fontId="0" fillId="0" borderId="14" xfId="0" applyFont="1" applyBorder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</xf>
    <xf numFmtId="57" fontId="0" fillId="2" borderId="14" xfId="0" applyNumberForma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shrinkToFit="1"/>
    </xf>
    <xf numFmtId="0" fontId="0" fillId="3" borderId="33" xfId="0" applyFont="1" applyFill="1" applyBorder="1">
      <alignment vertical="center"/>
    </xf>
    <xf numFmtId="0" fontId="0" fillId="3" borderId="35" xfId="0" applyFont="1" applyFill="1" applyBorder="1" applyAlignment="1" applyProtection="1">
      <alignment horizontal="center" vertical="center" shrinkToFit="1"/>
      <protection locked="0"/>
    </xf>
    <xf numFmtId="181" fontId="0" fillId="3" borderId="5" xfId="1" applyNumberFormat="1" applyFont="1" applyFill="1" applyBorder="1" applyAlignment="1" applyProtection="1">
      <alignment horizontal="right" vertical="center"/>
      <protection locked="0"/>
    </xf>
    <xf numFmtId="38" fontId="1" fillId="3" borderId="5" xfId="1" applyFon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 shrinkToFit="1"/>
    </xf>
    <xf numFmtId="57" fontId="0" fillId="2" borderId="6" xfId="0" applyNumberFormat="1" applyFill="1" applyBorder="1" applyAlignment="1" applyProtection="1">
      <alignment horizontal="center" vertical="center"/>
      <protection locked="0"/>
    </xf>
    <xf numFmtId="0" fontId="25" fillId="7" borderId="5" xfId="0" applyFont="1" applyFill="1" applyBorder="1" applyAlignment="1">
      <alignment horizontal="center" vertical="center"/>
    </xf>
    <xf numFmtId="38" fontId="25" fillId="7" borderId="5" xfId="1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39" xfId="0" applyFont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25" fillId="0" borderId="0" xfId="0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0" fillId="4" borderId="15" xfId="0" applyFont="1" applyFill="1" applyBorder="1" applyAlignment="1">
      <alignment horizontal="right" vertical="center" shrinkToFit="1"/>
    </xf>
    <xf numFmtId="0" fontId="0" fillId="0" borderId="40" xfId="0" applyFont="1" applyBorder="1" applyAlignment="1">
      <alignment vertical="center" wrapText="1"/>
    </xf>
    <xf numFmtId="0" fontId="30" fillId="8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1" fillId="0" borderId="38" xfId="0" applyFont="1" applyBorder="1" applyAlignment="1">
      <alignment vertical="center" wrapText="1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38" fontId="0" fillId="0" borderId="0" xfId="1" applyFont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0" fillId="3" borderId="33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25" fillId="7" borderId="5" xfId="0" applyFont="1" applyFill="1" applyBorder="1" applyAlignment="1" applyProtection="1">
      <alignment horizontal="center" vertical="center"/>
    </xf>
    <xf numFmtId="38" fontId="25" fillId="7" borderId="5" xfId="1" applyFont="1" applyFill="1" applyBorder="1" applyAlignment="1" applyProtection="1">
      <alignment horizontal="center" vertical="center"/>
    </xf>
    <xf numFmtId="0" fontId="25" fillId="7" borderId="6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49" fontId="6" fillId="3" borderId="8" xfId="1" applyNumberFormat="1" applyFont="1" applyFill="1" applyBorder="1" applyAlignment="1" applyProtection="1">
      <alignment horizontal="center" vertical="center" shrinkToFit="1"/>
    </xf>
    <xf numFmtId="49" fontId="6" fillId="3" borderId="9" xfId="1" applyNumberFormat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14" xfId="0" applyFont="1" applyBorder="1" applyProtection="1">
      <alignment vertical="center"/>
    </xf>
    <xf numFmtId="38" fontId="0" fillId="0" borderId="14" xfId="1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shrinkToFit="1"/>
    </xf>
    <xf numFmtId="57" fontId="0" fillId="2" borderId="14" xfId="0" applyNumberFormat="1" applyFill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/>
    </xf>
    <xf numFmtId="178" fontId="0" fillId="0" borderId="11" xfId="1" applyNumberFormat="1" applyFont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0" fontId="31" fillId="0" borderId="38" xfId="0" applyFont="1" applyBorder="1" applyAlignment="1" applyProtection="1">
      <alignment vertical="center" wrapText="1"/>
    </xf>
    <xf numFmtId="0" fontId="0" fillId="0" borderId="35" xfId="0" applyFont="1" applyBorder="1" applyProtection="1">
      <alignment vertical="center"/>
    </xf>
    <xf numFmtId="38" fontId="0" fillId="0" borderId="35" xfId="1" applyFont="1" applyFill="1" applyBorder="1" applyAlignment="1" applyProtection="1">
      <alignment horizontal="right" vertical="center"/>
    </xf>
    <xf numFmtId="0" fontId="0" fillId="0" borderId="35" xfId="0" applyFill="1" applyBorder="1" applyAlignment="1" applyProtection="1">
      <alignment horizontal="center" vertical="center"/>
    </xf>
    <xf numFmtId="0" fontId="0" fillId="3" borderId="35" xfId="0" applyFont="1" applyFill="1" applyBorder="1" applyAlignment="1" applyProtection="1">
      <alignment horizontal="center" vertical="center" shrinkToFit="1"/>
    </xf>
    <xf numFmtId="57" fontId="0" fillId="2" borderId="35" xfId="0" applyNumberFormat="1" applyFill="1" applyBorder="1" applyAlignment="1" applyProtection="1">
      <alignment horizontal="center" vertical="center"/>
    </xf>
    <xf numFmtId="179" fontId="0" fillId="0" borderId="1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8" fillId="0" borderId="0" xfId="0" applyFont="1" applyProtection="1">
      <alignment vertical="center"/>
    </xf>
    <xf numFmtId="0" fontId="0" fillId="0" borderId="36" xfId="0" applyFont="1" applyBorder="1" applyProtection="1">
      <alignment vertical="center"/>
    </xf>
    <xf numFmtId="38" fontId="0" fillId="0" borderId="36" xfId="1" applyFont="1" applyFill="1" applyBorder="1" applyAlignment="1" applyProtection="1">
      <alignment horizontal="right" vertical="center"/>
    </xf>
    <xf numFmtId="0" fontId="0" fillId="0" borderId="36" xfId="0" applyFont="1" applyFill="1" applyBorder="1" applyAlignment="1" applyProtection="1">
      <alignment horizontal="center" vertical="center"/>
    </xf>
    <xf numFmtId="57" fontId="0" fillId="2" borderId="6" xfId="0" applyNumberFormat="1" applyFill="1" applyBorder="1" applyAlignment="1" applyProtection="1">
      <alignment horizontal="center" vertical="center"/>
    </xf>
    <xf numFmtId="179" fontId="0" fillId="0" borderId="13" xfId="0" applyNumberFormat="1" applyFont="1" applyBorder="1" applyAlignment="1" applyProtection="1">
      <alignment horizontal="center" vertical="center"/>
    </xf>
    <xf numFmtId="0" fontId="0" fillId="0" borderId="5" xfId="0" applyFont="1" applyBorder="1" applyProtection="1">
      <alignment vertical="center"/>
    </xf>
    <xf numFmtId="180" fontId="7" fillId="0" borderId="5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179" fontId="0" fillId="0" borderId="3" xfId="0" applyNumberFormat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29" xfId="0" applyFont="1" applyBorder="1" applyProtection="1">
      <alignment vertical="center"/>
    </xf>
    <xf numFmtId="0" fontId="0" fillId="0" borderId="40" xfId="0" applyFont="1" applyFill="1" applyBorder="1" applyAlignment="1" applyProtection="1">
      <alignment horizontal="center" vertical="center"/>
    </xf>
    <xf numFmtId="38" fontId="0" fillId="0" borderId="5" xfId="1" applyFont="1" applyFill="1" applyBorder="1" applyAlignment="1" applyProtection="1">
      <alignment horizontal="right" vertical="center"/>
    </xf>
    <xf numFmtId="0" fontId="0" fillId="0" borderId="39" xfId="0" applyFont="1" applyBorder="1" applyProtection="1">
      <alignment vertical="center"/>
    </xf>
    <xf numFmtId="0" fontId="3" fillId="0" borderId="38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38" fontId="0" fillId="3" borderId="18" xfId="1" applyFont="1" applyFill="1" applyBorder="1" applyAlignment="1" applyProtection="1">
      <alignment horizontal="center" vertical="center" shrinkToFit="1"/>
    </xf>
    <xf numFmtId="38" fontId="7" fillId="0" borderId="19" xfId="1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181" fontId="0" fillId="0" borderId="10" xfId="0" applyNumberFormat="1" applyFont="1" applyBorder="1" applyAlignment="1" applyProtection="1">
      <alignment horizontal="center" vertical="center"/>
    </xf>
    <xf numFmtId="38" fontId="0" fillId="0" borderId="11" xfId="1" applyFont="1" applyBorder="1" applyAlignment="1" applyProtection="1">
      <alignment horizontal="center" vertical="center"/>
    </xf>
    <xf numFmtId="38" fontId="0" fillId="0" borderId="20" xfId="1" applyFont="1" applyBorder="1" applyAlignment="1" applyProtection="1">
      <alignment horizontal="center" vertical="center"/>
    </xf>
    <xf numFmtId="38" fontId="7" fillId="0" borderId="5" xfId="1" applyFont="1" applyFill="1" applyBorder="1" applyAlignment="1" applyProtection="1">
      <alignment horizontal="right" vertical="center"/>
    </xf>
    <xf numFmtId="0" fontId="0" fillId="0" borderId="38" xfId="0" applyFont="1" applyFill="1" applyBorder="1" applyProtection="1">
      <alignment vertical="center"/>
    </xf>
    <xf numFmtId="38" fontId="1" fillId="3" borderId="5" xfId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</xf>
    <xf numFmtId="0" fontId="0" fillId="0" borderId="15" xfId="0" applyFont="1" applyBorder="1" applyProtection="1">
      <alignment vertical="center"/>
    </xf>
    <xf numFmtId="181" fontId="0" fillId="3" borderId="5" xfId="1" applyNumberFormat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alignment vertical="center"/>
    </xf>
    <xf numFmtId="38" fontId="1" fillId="4" borderId="5" xfId="1" applyFont="1" applyFill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 shrinkToFit="1"/>
    </xf>
    <xf numFmtId="38" fontId="0" fillId="0" borderId="22" xfId="1" applyFont="1" applyBorder="1" applyAlignment="1" applyProtection="1">
      <alignment horizontal="center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horizontal="right" vertical="center" shrinkToFit="1"/>
    </xf>
    <xf numFmtId="0" fontId="0" fillId="4" borderId="5" xfId="0" applyFont="1" applyFill="1" applyBorder="1" applyProtection="1">
      <alignment vertical="center"/>
    </xf>
    <xf numFmtId="0" fontId="0" fillId="3" borderId="5" xfId="0" applyFont="1" applyFill="1" applyBorder="1" applyAlignment="1" applyProtection="1">
      <alignment horizontal="center" vertical="center"/>
    </xf>
    <xf numFmtId="49" fontId="6" fillId="4" borderId="25" xfId="1" applyNumberFormat="1" applyFont="1" applyFill="1" applyBorder="1" applyAlignment="1" applyProtection="1">
      <alignment horizontal="center" vertical="center" shrinkToFit="1"/>
    </xf>
    <xf numFmtId="38" fontId="1" fillId="2" borderId="5" xfId="1" applyFont="1" applyFill="1" applyBorder="1" applyAlignment="1" applyProtection="1">
      <alignment horizontal="right" vertical="center"/>
    </xf>
    <xf numFmtId="182" fontId="6" fillId="0" borderId="10" xfId="1" applyNumberFormat="1" applyFont="1" applyFill="1" applyBorder="1" applyAlignment="1" applyProtection="1">
      <alignment horizontal="center" vertical="center" shrinkToFit="1"/>
    </xf>
    <xf numFmtId="182" fontId="6" fillId="0" borderId="5" xfId="1" applyNumberFormat="1" applyFont="1" applyFill="1" applyBorder="1" applyAlignment="1" applyProtection="1">
      <alignment horizontal="center" vertical="center" shrinkToFit="1"/>
    </xf>
    <xf numFmtId="38" fontId="0" fillId="0" borderId="5" xfId="1" applyFont="1" applyBorder="1" applyAlignment="1" applyProtection="1">
      <alignment horizontal="center" vertical="center"/>
    </xf>
    <xf numFmtId="182" fontId="6" fillId="0" borderId="11" xfId="1" applyNumberFormat="1" applyFont="1" applyFill="1" applyBorder="1" applyAlignment="1" applyProtection="1">
      <alignment horizontal="center" vertical="center" shrinkToFit="1"/>
    </xf>
    <xf numFmtId="182" fontId="6" fillId="0" borderId="12" xfId="1" applyNumberFormat="1" applyFont="1" applyFill="1" applyBorder="1" applyAlignment="1" applyProtection="1">
      <alignment horizontal="center" vertical="center" shrinkToFit="1"/>
    </xf>
    <xf numFmtId="38" fontId="0" fillId="0" borderId="0" xfId="1" applyFont="1" applyBorder="1" applyProtection="1">
      <alignment vertical="center"/>
    </xf>
    <xf numFmtId="0" fontId="0" fillId="0" borderId="16" xfId="0" applyFont="1" applyBorder="1" applyAlignment="1" applyProtection="1">
      <alignment horizontal="left" vertical="center"/>
    </xf>
    <xf numFmtId="38" fontId="0" fillId="0" borderId="5" xfId="1" applyFont="1" applyFill="1" applyBorder="1" applyProtection="1">
      <alignment vertical="center"/>
    </xf>
    <xf numFmtId="0" fontId="9" fillId="0" borderId="17" xfId="0" applyFont="1" applyFill="1" applyBorder="1" applyAlignment="1" applyProtection="1">
      <alignment horizontal="left" vertical="center"/>
    </xf>
    <xf numFmtId="38" fontId="10" fillId="0" borderId="17" xfId="1" applyFont="1" applyFill="1" applyBorder="1" applyAlignment="1" applyProtection="1">
      <alignment vertical="center" shrinkToFit="1"/>
    </xf>
    <xf numFmtId="38" fontId="10" fillId="0" borderId="0" xfId="1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49" fontId="6" fillId="0" borderId="21" xfId="1" applyNumberFormat="1" applyFont="1" applyFill="1" applyBorder="1" applyAlignment="1" applyProtection="1">
      <alignment horizontal="center" vertical="center" shrinkToFit="1"/>
    </xf>
    <xf numFmtId="182" fontId="6" fillId="0" borderId="22" xfId="1" applyNumberFormat="1" applyFont="1" applyFill="1" applyBorder="1" applyAlignment="1" applyProtection="1">
      <alignment horizontal="center" vertical="center" shrinkToFit="1"/>
    </xf>
    <xf numFmtId="182" fontId="6" fillId="0" borderId="23" xfId="1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81" fontId="0" fillId="0" borderId="25" xfId="0" applyNumberFormat="1" applyFont="1" applyBorder="1" applyAlignment="1" applyProtection="1">
      <alignment horizontal="center" vertical="center"/>
    </xf>
    <xf numFmtId="3" fontId="6" fillId="0" borderId="26" xfId="1" applyNumberFormat="1" applyFont="1" applyFill="1" applyBorder="1" applyAlignment="1" applyProtection="1">
      <alignment horizontal="center" vertical="center"/>
    </xf>
    <xf numFmtId="0" fontId="25" fillId="6" borderId="5" xfId="0" applyFont="1" applyFill="1" applyBorder="1" applyAlignment="1" applyProtection="1">
      <alignment horizontal="center" vertical="center"/>
    </xf>
    <xf numFmtId="0" fontId="25" fillId="6" borderId="5" xfId="0" applyFont="1" applyFill="1" applyBorder="1" applyAlignment="1" applyProtection="1">
      <alignment horizontal="center" vertical="center" shrinkToFit="1"/>
    </xf>
    <xf numFmtId="0" fontId="25" fillId="0" borderId="38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3" fontId="6" fillId="0" borderId="27" xfId="1" applyNumberFormat="1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horizontal="left" vertical="center"/>
    </xf>
    <xf numFmtId="0" fontId="0" fillId="3" borderId="14" xfId="0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center" vertical="center" shrinkToFit="1"/>
    </xf>
    <xf numFmtId="3" fontId="6" fillId="0" borderId="28" xfId="1" applyNumberFormat="1" applyFont="1" applyFill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vertical="center" wrapText="1"/>
    </xf>
    <xf numFmtId="0" fontId="0" fillId="0" borderId="38" xfId="0" applyFont="1" applyBorder="1" applyAlignment="1" applyProtection="1">
      <alignment vertical="center" wrapText="1"/>
    </xf>
    <xf numFmtId="0" fontId="0" fillId="2" borderId="0" xfId="0" applyFont="1" applyFill="1" applyBorder="1" applyProtection="1">
      <alignment vertical="center"/>
    </xf>
    <xf numFmtId="0" fontId="0" fillId="0" borderId="5" xfId="0" applyFont="1" applyBorder="1" applyAlignment="1" applyProtection="1">
      <alignment horizontal="left" vertical="center"/>
    </xf>
    <xf numFmtId="38" fontId="0" fillId="0" borderId="0" xfId="1" applyFont="1" applyProtection="1">
      <alignment vertical="center"/>
    </xf>
    <xf numFmtId="38" fontId="10" fillId="0" borderId="0" xfId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0" fillId="8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1" fillId="0" borderId="38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shrinkToFit="1"/>
    </xf>
    <xf numFmtId="49" fontId="6" fillId="0" borderId="3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4" borderId="38" xfId="0" applyFont="1" applyFill="1" applyBorder="1" applyAlignment="1">
      <alignment horizontal="left" vertical="center" shrinkToFit="1"/>
    </xf>
    <xf numFmtId="0" fontId="0" fillId="4" borderId="0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shrinkToFit="1"/>
    </xf>
    <xf numFmtId="0" fontId="0" fillId="0" borderId="4" xfId="0" applyFont="1" applyBorder="1" applyAlignment="1" applyProtection="1">
      <alignment horizontal="left" vertical="center" shrinkToFit="1"/>
    </xf>
    <xf numFmtId="0" fontId="25" fillId="0" borderId="14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 wrapText="1"/>
    </xf>
    <xf numFmtId="0" fontId="7" fillId="0" borderId="32" xfId="0" applyFont="1" applyBorder="1" applyAlignment="1" applyProtection="1">
      <alignment horizontal="right" vertical="center" wrapText="1"/>
    </xf>
    <xf numFmtId="0" fontId="0" fillId="4" borderId="38" xfId="0" applyFont="1" applyFill="1" applyBorder="1" applyAlignment="1" applyProtection="1">
      <alignment horizontal="left" vertical="center" shrinkToFit="1"/>
    </xf>
    <xf numFmtId="0" fontId="0" fillId="4" borderId="0" xfId="0" applyFont="1" applyFill="1" applyBorder="1" applyAlignment="1" applyProtection="1">
      <alignment horizontal="left" vertical="center" shrinkToFit="1"/>
    </xf>
    <xf numFmtId="49" fontId="6" fillId="0" borderId="2" xfId="1" applyNumberFormat="1" applyFont="1" applyFill="1" applyBorder="1" applyAlignment="1" applyProtection="1">
      <alignment horizontal="center" vertical="center" shrinkToFit="1"/>
    </xf>
    <xf numFmtId="49" fontId="6" fillId="0" borderId="3" xfId="1" applyNumberFormat="1" applyFont="1" applyFill="1" applyBorder="1" applyAlignment="1" applyProtection="1">
      <alignment horizontal="center" vertical="center" shrinkToFit="1"/>
    </xf>
    <xf numFmtId="49" fontId="6" fillId="0" borderId="4" xfId="1" applyNumberFormat="1" applyFont="1" applyFill="1" applyBorder="1" applyAlignment="1" applyProtection="1">
      <alignment horizontal="center" vertical="center" shrinkToFit="1"/>
    </xf>
    <xf numFmtId="0" fontId="3" fillId="0" borderId="3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1" fillId="5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0" fontId="22" fillId="0" borderId="34" xfId="0" applyFont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0" fontId="29" fillId="0" borderId="33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0066FF"/>
      <color rgb="FF66FF33"/>
      <color rgb="FF385D8A"/>
      <color rgb="FFCCFF66"/>
      <color rgb="FF99FF99"/>
      <color rgb="FF0000FF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896814</xdr:colOff>
      <xdr:row>31</xdr:row>
      <xdr:rowOff>188225</xdr:rowOff>
    </xdr:from>
    <xdr:to>
      <xdr:col>6</xdr:col>
      <xdr:colOff>261814</xdr:colOff>
      <xdr:row>34</xdr:row>
      <xdr:rowOff>197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4676" y="7211800"/>
          <a:ext cx="1683937" cy="448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＊該当する場合に入力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896814</xdr:colOff>
      <xdr:row>31</xdr:row>
      <xdr:rowOff>188225</xdr:rowOff>
    </xdr:from>
    <xdr:to>
      <xdr:col>7</xdr:col>
      <xdr:colOff>261814</xdr:colOff>
      <xdr:row>34</xdr:row>
      <xdr:rowOff>197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3964" y="7217675"/>
          <a:ext cx="1689100" cy="45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＊該当する場合に入力</a:t>
          </a:r>
        </a:p>
      </xdr:txBody>
    </xdr:sp>
    <xdr:clientData/>
  </xdr:twoCellAnchor>
  <xdr:twoCellAnchor>
    <xdr:from>
      <xdr:col>0</xdr:col>
      <xdr:colOff>1669686</xdr:colOff>
      <xdr:row>0</xdr:row>
      <xdr:rowOff>9304</xdr:rowOff>
    </xdr:from>
    <xdr:to>
      <xdr:col>0</xdr:col>
      <xdr:colOff>3966270</xdr:colOff>
      <xdr:row>1</xdr:row>
      <xdr:rowOff>240981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69686" y="9304"/>
          <a:ext cx="2296584" cy="622446"/>
        </a:xfrm>
        <a:prstGeom prst="rect">
          <a:avLst/>
        </a:prstGeom>
        <a:solidFill>
          <a:srgbClr val="66FF33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＜入力例＞</a:t>
          </a:r>
        </a:p>
      </xdr:txBody>
    </xdr:sp>
    <xdr:clientData/>
  </xdr:twoCellAnchor>
  <xdr:twoCellAnchor>
    <xdr:from>
      <xdr:col>0</xdr:col>
      <xdr:colOff>416720</xdr:colOff>
      <xdr:row>2</xdr:row>
      <xdr:rowOff>7391</xdr:rowOff>
    </xdr:from>
    <xdr:to>
      <xdr:col>0</xdr:col>
      <xdr:colOff>5607844</xdr:colOff>
      <xdr:row>16</xdr:row>
      <xdr:rowOff>195385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6720" y="727872"/>
          <a:ext cx="5191124" cy="321645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noFill/>
          <a:prstDash val="sysDot"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0066FF"/>
              </a:solidFill>
              <a:latin typeface="+mj-ea"/>
              <a:ea typeface="+mj-ea"/>
            </a:rPr>
            <a:t>＜モデルケース＞</a:t>
          </a:r>
          <a:endParaRPr kumimoji="1" lang="en-US" altLang="ja-JP" sz="1400" b="1">
            <a:solidFill>
              <a:srgbClr val="0066FF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rgbClr val="0066FF"/>
              </a:solidFill>
              <a:latin typeface="+mj-ea"/>
              <a:ea typeface="+mj-ea"/>
            </a:rPr>
            <a:t>◎世帯の状況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（世帯全員が同居している４人家族）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①世帯主（鈴木一郎） 　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43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歳　 会社員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　→給与収入あり（年間収入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4,000,000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円）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②妻（鈴木花子）　　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歳　 被扶養者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　→パート収入あり（年間収入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1,000,000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円）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③長男（鈴木太郎）  </a:t>
          </a:r>
          <a:r>
            <a:rPr kumimoji="1" lang="en-US" altLang="ja-JP" sz="1200" b="0">
              <a:solidFill>
                <a:schemeClr val="tx1"/>
              </a:solidFill>
              <a:latin typeface="+mj-ea"/>
              <a:ea typeface="+mj-ea"/>
            </a:rPr>
            <a:t>17</a:t>
          </a:r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歳　高校生　被扶養者　収入なし</a:t>
          </a:r>
          <a:endParaRPr kumimoji="1" lang="en-US" altLang="ja-JP" sz="1200" b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j-ea"/>
              <a:ea typeface="+mj-ea"/>
            </a:rPr>
            <a:t>　　　④長女（鈴木和子）　</a:t>
          </a:r>
          <a:r>
            <a:rPr kumimoji="1" lang="en-US" altLang="ja-JP" sz="1200" b="0" baseline="0">
              <a:solidFill>
                <a:schemeClr val="tx1"/>
              </a:solidFill>
              <a:latin typeface="+mj-ea"/>
              <a:ea typeface="+mj-ea"/>
            </a:rPr>
            <a:t>13</a:t>
          </a:r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歳  中学生　被扶養者　収入なし</a:t>
          </a:r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　　・分譲マンションを所有して居住中（持家）</a:t>
          </a:r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　　・家族内に身体障害者、重度障害者、在宅患者などはいない</a:t>
          </a:r>
          <a:endParaRPr kumimoji="1" lang="en-US" altLang="ja-JP" sz="1200" b="0" baseline="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 baseline="0">
              <a:solidFill>
                <a:schemeClr val="tx1"/>
              </a:solidFill>
              <a:latin typeface="+mj-ea"/>
              <a:ea typeface="+mj-ea"/>
            </a:rPr>
            <a:t>　　・令和元年中に長期療養として病院に入院した家族はいない</a:t>
          </a:r>
          <a:endParaRPr kumimoji="1" lang="ja-JP" altLang="en-US" sz="12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162839</xdr:colOff>
      <xdr:row>10</xdr:row>
      <xdr:rowOff>109905</xdr:rowOff>
    </xdr:from>
    <xdr:to>
      <xdr:col>24</xdr:col>
      <xdr:colOff>634999</xdr:colOff>
      <xdr:row>13</xdr:row>
      <xdr:rowOff>170962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219666" y="2613270"/>
          <a:ext cx="3891391" cy="683846"/>
        </a:xfrm>
        <a:prstGeom prst="rect">
          <a:avLst/>
        </a:prstGeom>
        <a:solidFill>
          <a:srgbClr val="CCFF66"/>
        </a:solidFill>
        <a:ln w="1587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u="sng"/>
            <a:t>収入の有無に関係なく</a:t>
          </a:r>
          <a:r>
            <a:rPr kumimoji="1" lang="ja-JP" altLang="en-US" sz="1100" b="0"/>
            <a:t>、世帯全員を入力してください。</a:t>
          </a:r>
          <a:endParaRPr kumimoji="1" lang="en-US" altLang="ja-JP" sz="1100" b="0"/>
        </a:p>
        <a:p>
          <a:r>
            <a:rPr kumimoji="1" lang="ja-JP" altLang="en-US" sz="1100" b="0"/>
            <a:t>この欄は最大で８人まで入力できます。</a:t>
          </a:r>
        </a:p>
      </xdr:txBody>
    </xdr:sp>
    <xdr:clientData/>
  </xdr:twoCellAnchor>
  <xdr:twoCellAnchor>
    <xdr:from>
      <xdr:col>0</xdr:col>
      <xdr:colOff>122115</xdr:colOff>
      <xdr:row>17</xdr:row>
      <xdr:rowOff>97692</xdr:rowOff>
    </xdr:from>
    <xdr:to>
      <xdr:col>0</xdr:col>
      <xdr:colOff>5934808</xdr:colOff>
      <xdr:row>51</xdr:row>
      <xdr:rowOff>109903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2115" y="4054230"/>
          <a:ext cx="5812693" cy="6997211"/>
        </a:xfrm>
        <a:prstGeom prst="wedgeRectCallout">
          <a:avLst>
            <a:gd name="adj1" fmla="val 60832"/>
            <a:gd name="adj2" fmla="val -25401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＜各種加算欄の説明＞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５　「母（父）子世帯」欄　　</a:t>
          </a:r>
          <a:r>
            <a:rPr kumimoji="1" lang="en-US" altLang="ja-JP" sz="1100" b="0">
              <a:solidFill>
                <a:schemeClr val="tx1"/>
              </a:solidFill>
            </a:rPr>
            <a:t>※</a:t>
          </a:r>
          <a:r>
            <a:rPr kumimoji="1" lang="ja-JP" altLang="en-US" sz="1100" b="0">
              <a:solidFill>
                <a:schemeClr val="tx1"/>
              </a:solidFill>
            </a:rPr>
            <a:t>証明する書類が必要になります</a:t>
          </a:r>
          <a:endParaRPr kumimoji="1" lang="en-US" altLang="ja-JP" sz="1100" b="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母（父）子世帯の場合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18</a:t>
          </a:r>
          <a:r>
            <a:rPr kumimoji="1" lang="ja-JP" altLang="en-US" sz="1100">
              <a:solidFill>
                <a:schemeClr val="tx1"/>
              </a:solidFill>
            </a:rPr>
            <a:t>歳未満の子どもの人数を右のセルから選択してください。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また、左のセルは、選択した子どもの人数に応じて、金額を選択してください。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５　「身体障害者」欄   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証明する書類が必要になります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世帯に身体障害者がいる場合</a:t>
          </a:r>
          <a:r>
            <a:rPr kumimoji="1" lang="ja-JP" altLang="en-US" sz="1100">
              <a:solidFill>
                <a:schemeClr val="tx1"/>
              </a:solidFill>
            </a:rPr>
            <a:t>、セルから金額を選択してください（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級・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級の場合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315,720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3</a:t>
          </a:r>
          <a:r>
            <a:rPr kumimoji="1" lang="ja-JP" altLang="en-US" sz="1100">
              <a:solidFill>
                <a:schemeClr val="tx1"/>
              </a:solidFill>
            </a:rPr>
            <a:t>級の場合</a:t>
          </a:r>
          <a:r>
            <a:rPr kumimoji="1" lang="en-US" altLang="ja-JP" sz="1100">
              <a:solidFill>
                <a:schemeClr val="tx1"/>
              </a:solidFill>
            </a:rPr>
            <a:t>210,360</a:t>
          </a:r>
          <a:r>
            <a:rPr kumimoji="1" lang="ja-JP" altLang="en-US" sz="1100">
              <a:solidFill>
                <a:schemeClr val="tx1"/>
              </a:solidFill>
            </a:rPr>
            <a:t>）。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注意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rgbClr val="FF0000"/>
              </a:solidFill>
            </a:rPr>
            <a:t>母（父）子世帯と身体障害者は、重複して加算できません。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５　「在宅患者」欄     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証明する書類が必要になります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世帯に在宅患者がいる場合</a:t>
          </a:r>
          <a:r>
            <a:rPr kumimoji="1" lang="ja-JP" altLang="en-US" sz="1100">
              <a:solidFill>
                <a:schemeClr val="tx1"/>
              </a:solidFill>
            </a:rPr>
            <a:t>は、</a:t>
          </a:r>
          <a:r>
            <a:rPr kumimoji="1" lang="en-US" altLang="ja-JP" sz="1100">
              <a:solidFill>
                <a:schemeClr val="tx1"/>
              </a:solidFill>
            </a:rPr>
            <a:t>156,240</a:t>
          </a:r>
          <a:r>
            <a:rPr kumimoji="1" lang="ja-JP" altLang="en-US" sz="1100">
              <a:solidFill>
                <a:schemeClr val="tx1"/>
              </a:solidFill>
            </a:rPr>
            <a:t>を選択してください。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５　「放射線障害者」欄　</a:t>
          </a:r>
          <a:r>
            <a:rPr kumimoji="1" lang="ja-JP" altLang="en-US" sz="1100">
              <a:solidFill>
                <a:schemeClr val="tx1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証明する書類が必要になります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世帯に放射能疾病の状態の方がいる場合</a:t>
          </a:r>
          <a:r>
            <a:rPr lang="en-US" altLang="ja-JP">
              <a:solidFill>
                <a:sysClr val="windowText" lastClr="000000"/>
              </a:solidFill>
              <a:effectLst/>
            </a:rPr>
            <a:t>515,880</a:t>
          </a:r>
          <a:r>
            <a:rPr lang="ja-JP" altLang="en-US">
              <a:solidFill>
                <a:sysClr val="windowText" lastClr="000000"/>
              </a:solidFill>
              <a:effectLst/>
            </a:rPr>
            <a:t>を、疾病状態が治った方がいる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場合</a:t>
          </a:r>
          <a:r>
            <a:rPr lang="en-US" altLang="ja-JP">
              <a:solidFill>
                <a:sysClr val="windowText" lastClr="000000"/>
              </a:solidFill>
              <a:effectLst/>
            </a:rPr>
            <a:t>258,000</a:t>
          </a:r>
          <a:r>
            <a:rPr lang="ja-JP" altLang="en-US">
              <a:solidFill>
                <a:sysClr val="windowText" lastClr="000000"/>
              </a:solidFill>
              <a:effectLst/>
            </a:rPr>
            <a:t>を選択してください。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５　「児童養育」欄</a:t>
          </a: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証明する書類が必要になります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児童手当を受給している（中学生以下の弟、妹がいる）場合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は、第２子・第３子など、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世帯の状況に合わせて該当欄人数を選択してください。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５　「重度障害者の介護」欄</a:t>
          </a: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証明する書類が必要になります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居宅で重度障害者を介護している場合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は、１を選択してください。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６　「住宅加算」欄　</a:t>
          </a:r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証明する書類が必要になります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居住している住宅が借家の場合、平成</a:t>
          </a:r>
          <a:r>
            <a:rPr lang="en-US" altLang="ja-JP">
              <a:solidFill>
                <a:sysClr val="windowText" lastClr="000000"/>
              </a:solidFill>
              <a:effectLst/>
            </a:rPr>
            <a:t>29</a:t>
          </a:r>
          <a:r>
            <a:rPr lang="ja-JP" altLang="en-US">
              <a:solidFill>
                <a:sysClr val="windowText" lastClr="000000"/>
              </a:solidFill>
              <a:effectLst/>
            </a:rPr>
            <a:t>年中に支払った家賃実費（年額）を入力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してください（上限</a:t>
          </a:r>
          <a:r>
            <a:rPr lang="en-US" altLang="ja-JP">
              <a:solidFill>
                <a:sysClr val="windowText" lastClr="000000"/>
              </a:solidFill>
              <a:effectLst/>
            </a:rPr>
            <a:t>840,000</a:t>
          </a:r>
          <a:r>
            <a:rPr lang="ja-JP" altLang="en-US">
              <a:solidFill>
                <a:sysClr val="windowText" lastClr="000000"/>
              </a:solidFill>
              <a:effectLst/>
            </a:rPr>
            <a:t>円まで）。なお、持家の場合は該当になりません。　　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７　「教育加算」欄</a:t>
          </a: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世帯に小学生～高校生の子どもがいる場合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、該当欄に人数を入力してください。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８　「医療費加算」欄</a:t>
          </a:r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証明する書類が必要になります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 　　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平成</a:t>
          </a:r>
          <a:r>
            <a:rPr lang="en-US" altLang="ja-JP" u="sng">
              <a:solidFill>
                <a:sysClr val="windowText" lastClr="000000"/>
              </a:solidFill>
              <a:effectLst/>
            </a:rPr>
            <a:t>29</a:t>
          </a:r>
          <a:r>
            <a:rPr lang="ja-JP" altLang="en-US" u="sng">
              <a:solidFill>
                <a:sysClr val="windowText" lastClr="000000"/>
              </a:solidFill>
              <a:effectLst/>
            </a:rPr>
            <a:t>年中に長期療養で入院した方がいる場合</a:t>
          </a:r>
          <a:r>
            <a:rPr lang="ja-JP" altLang="en-US">
              <a:solidFill>
                <a:sysClr val="windowText" lastClr="000000"/>
              </a:solidFill>
              <a:effectLst/>
            </a:rPr>
            <a:t>、その入院料・看護料の医療費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や、入院患者日用品を支出した場合の実費金額を入力してください（日用品費は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  <a:effectLst/>
            </a:rPr>
            <a:t>　　年額上限</a:t>
          </a:r>
          <a:r>
            <a:rPr lang="en-US" altLang="ja-JP">
              <a:solidFill>
                <a:sysClr val="windowText" lastClr="000000"/>
              </a:solidFill>
              <a:effectLst/>
            </a:rPr>
            <a:t>277,160</a:t>
          </a:r>
          <a:r>
            <a:rPr lang="ja-JP" altLang="en-US">
              <a:solidFill>
                <a:sysClr val="windowText" lastClr="000000"/>
              </a:solidFill>
              <a:effectLst/>
            </a:rPr>
            <a:t>円まで）。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224201</xdr:colOff>
      <xdr:row>1</xdr:row>
      <xdr:rowOff>48846</xdr:rowOff>
    </xdr:from>
    <xdr:to>
      <xdr:col>26</xdr:col>
      <xdr:colOff>293076</xdr:colOff>
      <xdr:row>8</xdr:row>
      <xdr:rowOff>140490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281028" y="439615"/>
          <a:ext cx="4855798" cy="1789048"/>
        </a:xfrm>
        <a:prstGeom prst="wedgeRectCallout">
          <a:avLst>
            <a:gd name="adj1" fmla="val -74261"/>
            <a:gd name="adj2" fmla="val 40682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◎「生年月日」欄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高校生を含め、世帯全員の生年月日を入力してください（半角英数）。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年齢の基準日は、</a:t>
          </a:r>
          <a:r>
            <a:rPr kumimoji="1" lang="ja-JP" altLang="en-US" sz="1100" u="sng">
              <a:solidFill>
                <a:schemeClr val="tx1"/>
              </a:solidFill>
            </a:rPr>
            <a:t>令和２年４月１日</a:t>
          </a:r>
          <a:r>
            <a:rPr kumimoji="1" lang="ja-JP" altLang="en-US" sz="1100">
              <a:solidFill>
                <a:schemeClr val="tx1"/>
              </a:solidFill>
            </a:rPr>
            <a:t>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記入例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平成</a:t>
          </a:r>
          <a:r>
            <a:rPr kumimoji="1" lang="en-US" altLang="ja-JP" sz="1100">
              <a:solidFill>
                <a:schemeClr val="tx1"/>
              </a:solidFill>
            </a:rPr>
            <a:t>16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11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24</a:t>
          </a:r>
          <a:r>
            <a:rPr kumimoji="1" lang="ja-JP" altLang="en-US" sz="1100">
              <a:solidFill>
                <a:schemeClr val="tx1"/>
              </a:solidFill>
            </a:rPr>
            <a:t>日生まれの場合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</a:t>
          </a:r>
          <a:r>
            <a:rPr kumimoji="1" lang="en-US" altLang="ja-JP" sz="1100" b="1">
              <a:solidFill>
                <a:schemeClr val="tx1"/>
              </a:solidFill>
            </a:rPr>
            <a:t>H16.11.24</a:t>
          </a:r>
          <a:r>
            <a:rPr kumimoji="1" lang="en-US" altLang="ja-JP" sz="1100">
              <a:solidFill>
                <a:schemeClr val="tx1"/>
              </a:solidFill>
            </a:rPr>
            <a:t>  </a:t>
          </a:r>
          <a:r>
            <a:rPr kumimoji="1" lang="ja-JP" altLang="en-US" sz="1100">
              <a:solidFill>
                <a:schemeClr val="tx1"/>
              </a:solidFill>
            </a:rPr>
            <a:t>と入力！（年齢は自動計算されます）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◎「続柄」欄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生徒本人（高校生）からみた続柄を選択してください。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546821</xdr:colOff>
      <xdr:row>8</xdr:row>
      <xdr:rowOff>22239</xdr:rowOff>
    </xdr:from>
    <xdr:to>
      <xdr:col>19</xdr:col>
      <xdr:colOff>53475</xdr:colOff>
      <xdr:row>16</xdr:row>
      <xdr:rowOff>2359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919802" y="2110412"/>
          <a:ext cx="190500" cy="1640889"/>
        </a:xfrm>
        <a:prstGeom prst="rightBrace">
          <a:avLst/>
        </a:prstGeom>
        <a:ln w="19050">
          <a:solidFill>
            <a:srgbClr val="00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105323</xdr:colOff>
      <xdr:row>45</xdr:row>
      <xdr:rowOff>35718</xdr:rowOff>
    </xdr:from>
    <xdr:to>
      <xdr:col>7</xdr:col>
      <xdr:colOff>295823</xdr:colOff>
      <xdr:row>53</xdr:row>
      <xdr:rowOff>9122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597727" y="9731680"/>
          <a:ext cx="190500" cy="1634173"/>
        </a:xfrm>
        <a:prstGeom prst="rightBrace">
          <a:avLst/>
        </a:prstGeom>
        <a:ln w="19050">
          <a:solidFill>
            <a:srgbClr val="00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354132</xdr:colOff>
      <xdr:row>45</xdr:row>
      <xdr:rowOff>195384</xdr:rowOff>
    </xdr:from>
    <xdr:to>
      <xdr:col>27</xdr:col>
      <xdr:colOff>329711</xdr:colOff>
      <xdr:row>50</xdr:row>
      <xdr:rowOff>203627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2846536" y="9891346"/>
          <a:ext cx="8010771" cy="1046223"/>
        </a:xfrm>
        <a:prstGeom prst="rect">
          <a:avLst/>
        </a:prstGeom>
        <a:solidFill>
          <a:srgbClr val="CCFF66"/>
        </a:solidFill>
        <a:ln w="1587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　</a:t>
          </a:r>
          <a:r>
            <a:rPr kumimoji="1" lang="ja-JP" altLang="en-US" sz="1100" b="0" u="sng"/>
            <a:t>世帯内で所得がある方</a:t>
          </a:r>
          <a:r>
            <a:rPr kumimoji="1" lang="ja-JP" altLang="en-US" sz="1100" b="0"/>
            <a:t>は所得の種別に応じ、平成</a:t>
          </a:r>
          <a:r>
            <a:rPr kumimoji="1" lang="en-US" altLang="ja-JP" sz="1100" b="0"/>
            <a:t>28</a:t>
          </a:r>
          <a:r>
            <a:rPr kumimoji="1" lang="ja-JP" altLang="en-US" sz="1100" b="0"/>
            <a:t>年中の年間</a:t>
          </a:r>
          <a:r>
            <a:rPr kumimoji="1" lang="ja-JP" altLang="en-US" sz="1100" b="0" u="dbl"/>
            <a:t>所得額</a:t>
          </a:r>
          <a:r>
            <a:rPr kumimoji="1" lang="ja-JP" altLang="en-US" sz="1100" b="0"/>
            <a:t>を入力してください（収入ではありません）。</a:t>
          </a:r>
          <a:endParaRPr kumimoji="1" lang="en-US" altLang="ja-JP" sz="1100" b="0"/>
        </a:p>
        <a:p>
          <a:r>
            <a:rPr kumimoji="1" lang="ja-JP" altLang="en-US" sz="1100" b="0"/>
            <a:t>　この欄は最大で８人まで入力できます。</a:t>
          </a:r>
          <a:endParaRPr kumimoji="1" lang="en-US" altLang="ja-JP" sz="1100" b="0"/>
        </a:p>
        <a:p>
          <a:r>
            <a:rPr kumimoji="1" lang="ja-JP" altLang="en-US" sz="1100" b="0"/>
            <a:t>　各所得金額は、根拠となる書類（源泉徴収票、確定申告書、証明書、通知書等）を元に入力してください。</a:t>
          </a:r>
          <a:endParaRPr kumimoji="1" lang="en-US" altLang="ja-JP" sz="1100" b="0"/>
        </a:p>
        <a:p>
          <a:r>
            <a:rPr kumimoji="1" lang="ja-JP" altLang="en-US" sz="1100" b="0"/>
            <a:t>　給与所得や年金所得以外の所得がある方は、その他の所得」に入力してください。</a:t>
          </a:r>
        </a:p>
      </xdr:txBody>
    </xdr:sp>
    <xdr:clientData/>
  </xdr:twoCellAnchor>
  <xdr:twoCellAnchor>
    <xdr:from>
      <xdr:col>18</xdr:col>
      <xdr:colOff>428625</xdr:colOff>
      <xdr:row>17</xdr:row>
      <xdr:rowOff>170962</xdr:rowOff>
    </xdr:from>
    <xdr:to>
      <xdr:col>27</xdr:col>
      <xdr:colOff>273844</xdr:colOff>
      <xdr:row>42</xdr:row>
      <xdr:rowOff>12210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801606" y="4127500"/>
          <a:ext cx="5999834" cy="5067787"/>
        </a:xfrm>
        <a:prstGeom prst="wedgeRectCallout">
          <a:avLst>
            <a:gd name="adj1" fmla="val -112645"/>
            <a:gd name="adj2" fmla="val 59474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◎父（鈴木 一郎）の年間所得額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鈴木一郎の年間所得額は、下記④の欄（</a:t>
          </a:r>
          <a:r>
            <a:rPr kumimoji="1" lang="en-US" altLang="ja-JP" sz="1100" u="sng">
              <a:solidFill>
                <a:srgbClr val="FF0000"/>
              </a:solidFill>
            </a:rPr>
            <a:t>2,660,000</a:t>
          </a:r>
          <a:r>
            <a:rPr kumimoji="1" lang="ja-JP" altLang="en-US" sz="1100" u="sng">
              <a:solidFill>
                <a:srgbClr val="FF0000"/>
              </a:solidFill>
            </a:rPr>
            <a:t>円</a:t>
          </a:r>
          <a:r>
            <a:rPr kumimoji="1" lang="ja-JP" altLang="en-US" sz="1100">
              <a:solidFill>
                <a:schemeClr val="tx1"/>
              </a:solidFill>
            </a:rPr>
            <a:t>）となります。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◎母（鈴木花子）の年間所得額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パート収入（</a:t>
          </a:r>
          <a:r>
            <a:rPr kumimoji="1" lang="en-US" altLang="ja-JP" sz="1100">
              <a:solidFill>
                <a:schemeClr val="tx1"/>
              </a:solidFill>
            </a:rPr>
            <a:t>1,000,000</a:t>
          </a:r>
          <a:r>
            <a:rPr kumimoji="1" lang="ja-JP" altLang="en-US" sz="1100">
              <a:solidFill>
                <a:schemeClr val="tx1"/>
              </a:solidFill>
            </a:rPr>
            <a:t>円）  － 給与所得控除（</a:t>
          </a:r>
          <a:r>
            <a:rPr kumimoji="1" lang="en-US" altLang="ja-JP" sz="1100">
              <a:solidFill>
                <a:schemeClr val="tx1"/>
              </a:solidFill>
            </a:rPr>
            <a:t>650,000</a:t>
          </a:r>
          <a:r>
            <a:rPr kumimoji="1" lang="ja-JP" altLang="en-US" sz="1100">
              <a:solidFill>
                <a:schemeClr val="tx1"/>
              </a:solidFill>
            </a:rPr>
            <a:t>円） ＝ 年間所得（</a:t>
          </a:r>
          <a:r>
            <a:rPr kumimoji="1" lang="en-US" altLang="ja-JP" sz="1100" u="sng">
              <a:solidFill>
                <a:srgbClr val="FF0000"/>
              </a:solidFill>
            </a:rPr>
            <a:t>350,000</a:t>
          </a:r>
          <a:r>
            <a:rPr kumimoji="1" lang="ja-JP" altLang="en-US" sz="1100" u="sng">
              <a:solidFill>
                <a:srgbClr val="FF0000"/>
              </a:solidFill>
            </a:rPr>
            <a:t>円</a:t>
          </a:r>
          <a:r>
            <a:rPr kumimoji="1" lang="ja-JP" altLang="en-US" sz="1100">
              <a:solidFill>
                <a:schemeClr val="tx1"/>
              </a:solidFill>
            </a:rPr>
            <a:t>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59224</xdr:colOff>
      <xdr:row>19</xdr:row>
      <xdr:rowOff>186825</xdr:rowOff>
    </xdr:from>
    <xdr:to>
      <xdr:col>26</xdr:col>
      <xdr:colOff>460755</xdr:colOff>
      <xdr:row>36</xdr:row>
      <xdr:rowOff>146380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051" y="4558556"/>
          <a:ext cx="5188454" cy="3696286"/>
        </a:xfrm>
        <a:prstGeom prst="rect">
          <a:avLst/>
        </a:prstGeom>
      </xdr:spPr>
    </xdr:pic>
    <xdr:clientData/>
  </xdr:twoCellAnchor>
  <xdr:twoCellAnchor>
    <xdr:from>
      <xdr:col>8</xdr:col>
      <xdr:colOff>250030</xdr:colOff>
      <xdr:row>52</xdr:row>
      <xdr:rowOff>83344</xdr:rowOff>
    </xdr:from>
    <xdr:to>
      <xdr:col>27</xdr:col>
      <xdr:colOff>622789</xdr:colOff>
      <xdr:row>69</xdr:row>
      <xdr:rowOff>24422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731568" y="11232479"/>
          <a:ext cx="7418817" cy="3348097"/>
        </a:xfrm>
        <a:prstGeom prst="wedgeRectCallout">
          <a:avLst>
            <a:gd name="adj1" fmla="val -98514"/>
            <a:gd name="adj2" fmla="val -66938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◎遺族・国民・厚生・共済・障害者年金、恩給等の年間所得額の算出方法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下表の「公的年金等に係る雑所得の速算表」により、年間所得額を計算してください。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428015</xdr:colOff>
      <xdr:row>54</xdr:row>
      <xdr:rowOff>170962</xdr:rowOff>
    </xdr:from>
    <xdr:to>
      <xdr:col>27</xdr:col>
      <xdr:colOff>475349</xdr:colOff>
      <xdr:row>67</xdr:row>
      <xdr:rowOff>48846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9553" y="11735289"/>
          <a:ext cx="7093392" cy="2601057"/>
        </a:xfrm>
        <a:prstGeom prst="rect">
          <a:avLst/>
        </a:prstGeom>
      </xdr:spPr>
    </xdr:pic>
    <xdr:clientData/>
  </xdr:twoCellAnchor>
  <xdr:twoCellAnchor>
    <xdr:from>
      <xdr:col>0</xdr:col>
      <xdr:colOff>146538</xdr:colOff>
      <xdr:row>52</xdr:row>
      <xdr:rowOff>48846</xdr:rowOff>
    </xdr:from>
    <xdr:to>
      <xdr:col>0</xdr:col>
      <xdr:colOff>5983653</xdr:colOff>
      <xdr:row>62</xdr:row>
      <xdr:rowOff>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46538" y="11197981"/>
          <a:ext cx="5837115" cy="1917211"/>
        </a:xfrm>
        <a:prstGeom prst="wedgeRectCallout">
          <a:avLst>
            <a:gd name="adj1" fmla="val 57493"/>
            <a:gd name="adj2" fmla="val -35698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＜手当等の種別欄の説明＞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右表の各種手当等（１～５）を</a:t>
          </a:r>
          <a:r>
            <a:rPr kumimoji="1" lang="ja-JP" altLang="en-US" sz="1100" u="sng">
              <a:solidFill>
                <a:schemeClr val="tx1"/>
              </a:solidFill>
            </a:rPr>
            <a:t>受給している場合</a:t>
          </a:r>
          <a:r>
            <a:rPr kumimoji="1" lang="ja-JP" altLang="en-US" sz="1100">
              <a:solidFill>
                <a:schemeClr val="tx1"/>
              </a:solidFill>
            </a:rPr>
            <a:t>は、平成</a:t>
          </a:r>
          <a:r>
            <a:rPr kumimoji="1" lang="en-US" altLang="ja-JP" sz="1100">
              <a:solidFill>
                <a:schemeClr val="tx1"/>
              </a:solidFill>
            </a:rPr>
            <a:t>28</a:t>
          </a:r>
          <a:r>
            <a:rPr kumimoji="1" lang="ja-JP" altLang="en-US" sz="1100">
              <a:solidFill>
                <a:schemeClr val="tx1"/>
              </a:solidFill>
            </a:rPr>
            <a:t>年中に受給した</a:t>
          </a:r>
          <a:r>
            <a:rPr kumimoji="1" lang="ja-JP" altLang="en-US" sz="1100" u="sng">
              <a:solidFill>
                <a:schemeClr val="tx1"/>
              </a:solidFill>
            </a:rPr>
            <a:t>年額</a:t>
          </a:r>
          <a:r>
            <a:rPr kumimoji="1" lang="ja-JP" altLang="en-US" sz="1100">
              <a:solidFill>
                <a:schemeClr val="tx1"/>
              </a:solidFill>
            </a:rPr>
            <a:t>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＜参考＞ </a:t>
          </a:r>
          <a:r>
            <a:rPr kumimoji="1" lang="en-US" altLang="ja-JP" sz="1100">
              <a:solidFill>
                <a:schemeClr val="tx1"/>
              </a:solidFill>
            </a:rPr>
            <a:t>『 </a:t>
          </a:r>
          <a:r>
            <a:rPr kumimoji="1" lang="ja-JP" altLang="en-US" sz="1100">
              <a:solidFill>
                <a:schemeClr val="tx1"/>
              </a:solidFill>
            </a:rPr>
            <a:t>１ 児童手当の支給額</a:t>
          </a:r>
          <a:r>
            <a:rPr kumimoji="1" lang="en-US" altLang="ja-JP" sz="1100">
              <a:solidFill>
                <a:schemeClr val="tx1"/>
              </a:solidFill>
            </a:rPr>
            <a:t>[</a:t>
          </a:r>
          <a:r>
            <a:rPr kumimoji="1" lang="ja-JP" altLang="en-US" sz="1100">
              <a:solidFill>
                <a:schemeClr val="tx1"/>
              </a:solidFill>
            </a:rPr>
            <a:t>月額</a:t>
          </a:r>
          <a:r>
            <a:rPr kumimoji="1" lang="en-US" altLang="ja-JP" sz="1100">
              <a:solidFill>
                <a:schemeClr val="tx1"/>
              </a:solidFill>
            </a:rPr>
            <a:t>] 』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</a:t>
          </a:r>
          <a:r>
            <a:rPr kumimoji="1" lang="ja-JP" altLang="en-US" sz="1100" baseline="0">
              <a:solidFill>
                <a:schemeClr val="tx1"/>
              </a:solidFill>
            </a:rPr>
            <a:t> 　０歳～３歳未満（一律）  　　　　　　　　　 </a:t>
          </a:r>
          <a:r>
            <a:rPr kumimoji="1" lang="en-US" altLang="ja-JP" sz="1100" baseline="0">
              <a:solidFill>
                <a:schemeClr val="tx1"/>
              </a:solidFill>
            </a:rPr>
            <a:t>15,000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３歳～小学校修了前（第１子・第２子）　</a:t>
          </a:r>
          <a:r>
            <a:rPr kumimoji="1" lang="en-US" altLang="ja-JP" sz="1100" baseline="0">
              <a:solidFill>
                <a:schemeClr val="tx1"/>
              </a:solidFill>
            </a:rPr>
            <a:t>10,000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３歳～小学校終了前（第３子）                  </a:t>
          </a:r>
          <a:r>
            <a:rPr kumimoji="1" lang="en-US" altLang="ja-JP" sz="1100" baseline="0">
              <a:solidFill>
                <a:schemeClr val="tx1"/>
              </a:solidFill>
            </a:rPr>
            <a:t>15,000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中学生（一律）                                              </a:t>
          </a:r>
          <a:r>
            <a:rPr kumimoji="1" lang="en-US" altLang="ja-JP" sz="1100" baseline="0">
              <a:solidFill>
                <a:schemeClr val="tx1"/>
              </a:solidFill>
            </a:rPr>
            <a:t>10,000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　　　　　　　　特例給付　　　　　　　　　　　　　　　　　　　上記対象児童１人につき</a:t>
          </a:r>
          <a:r>
            <a:rPr kumimoji="1" lang="en-US" altLang="ja-JP" sz="1100" baseline="0">
              <a:solidFill>
                <a:schemeClr val="tx1"/>
              </a:solidFill>
            </a:rPr>
            <a:t>5,000</a:t>
          </a:r>
          <a:r>
            <a:rPr kumimoji="1" lang="ja-JP" altLang="en-US" sz="1100" baseline="0">
              <a:solidFill>
                <a:schemeClr val="tx1"/>
              </a:solidFill>
            </a:rPr>
            <a:t>円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122115</xdr:colOff>
      <xdr:row>62</xdr:row>
      <xdr:rowOff>134327</xdr:rowOff>
    </xdr:from>
    <xdr:to>
      <xdr:col>0</xdr:col>
      <xdr:colOff>5995865</xdr:colOff>
      <xdr:row>70</xdr:row>
      <xdr:rowOff>170962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22115" y="13249519"/>
          <a:ext cx="5873750" cy="1685193"/>
        </a:xfrm>
        <a:prstGeom prst="wedgeRectCallout">
          <a:avLst>
            <a:gd name="adj1" fmla="val 59669"/>
            <a:gd name="adj2" fmla="val -59455"/>
          </a:avLst>
        </a:prstGeom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＜控除の項目欄の説明＞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平成</a:t>
          </a:r>
          <a:r>
            <a:rPr kumimoji="1" lang="en-US" altLang="ja-JP" sz="1100">
              <a:solidFill>
                <a:schemeClr val="tx1"/>
              </a:solidFill>
            </a:rPr>
            <a:t>28</a:t>
          </a:r>
          <a:r>
            <a:rPr kumimoji="1" lang="ja-JP" altLang="en-US" sz="1100">
              <a:solidFill>
                <a:schemeClr val="tx1"/>
              </a:solidFill>
            </a:rPr>
            <a:t>年中に支払った社会保険料の年額を入力してください。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なお、社会保険料とは主に次のものです。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例）健康保険、国民健康保険、介護保険、国民年金、厚生年金、公務員共済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保険・年金　</a:t>
          </a:r>
          <a:r>
            <a:rPr kumimoji="1" lang="ja-JP" altLang="en-US" sz="1100" baseline="0">
              <a:solidFill>
                <a:schemeClr val="tx1"/>
              </a:solidFill>
            </a:rPr>
            <a:t>など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r>
            <a:rPr kumimoji="1" lang="ja-JP" altLang="en-US" sz="1100" b="1" baseline="0">
              <a:solidFill>
                <a:schemeClr val="tx1"/>
              </a:solidFill>
            </a:rPr>
            <a:t>◎モデルケースの鈴木一郎の社会保険料は、右上の源泉徴収票の中の⑪の欄</a:t>
          </a:r>
          <a:endParaRPr kumimoji="1" lang="en-US" altLang="ja-JP" sz="1100" b="1" baseline="0">
            <a:solidFill>
              <a:schemeClr val="tx1"/>
            </a:solidFill>
          </a:endParaRPr>
        </a:p>
        <a:p>
          <a:pPr algn="l"/>
          <a:r>
            <a:rPr kumimoji="1" lang="ja-JP" altLang="en-US" sz="1100" b="1" baseline="0">
              <a:solidFill>
                <a:schemeClr val="tx1"/>
              </a:solidFill>
            </a:rPr>
            <a:t>　「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547,720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となります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ので、金額の頭に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マイナスをつけて入力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b="1">
            <a:solidFill>
              <a:schemeClr val="tx1"/>
            </a:solidFill>
            <a:effectLst/>
          </a:endParaRPr>
        </a:p>
      </xdr:txBody>
    </xdr:sp>
    <xdr:clientData/>
  </xdr:twoCellAnchor>
  <xdr:oneCellAnchor>
    <xdr:from>
      <xdr:col>21</xdr:col>
      <xdr:colOff>537307</xdr:colOff>
      <xdr:row>20</xdr:row>
      <xdr:rowOff>85475</xdr:rowOff>
    </xdr:from>
    <xdr:ext cx="141064" cy="21973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961826" y="4664802"/>
          <a:ext cx="141064" cy="21973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36000" rIns="0" bIns="0" rtlCol="0" anchor="t">
          <a:spAutoFit/>
        </a:bodyPr>
        <a:lstStyle/>
        <a:p>
          <a:r>
            <a:rPr kumimoji="1" lang="ja-JP" altLang="en-US" sz="1100"/>
            <a:t>元</a:t>
          </a:r>
          <a:endParaRPr kumimoji="1" lang="en-US" altLang="ja-JP" sz="1100"/>
        </a:p>
      </xdr:txBody>
    </xdr:sp>
    <xdr:clientData/>
  </xdr:oneCellAnchor>
  <xdr:oneCellAnchor>
    <xdr:from>
      <xdr:col>20</xdr:col>
      <xdr:colOff>170963</xdr:colOff>
      <xdr:row>35</xdr:row>
      <xdr:rowOff>36634</xdr:rowOff>
    </xdr:from>
    <xdr:ext cx="195384" cy="25049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5911636" y="7913076"/>
          <a:ext cx="195384" cy="2504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H30</a:t>
          </a:r>
        </a:p>
      </xdr:txBody>
    </xdr:sp>
    <xdr:clientData/>
  </xdr:oneCellAnchor>
  <xdr:twoCellAnchor>
    <xdr:from>
      <xdr:col>21</xdr:col>
      <xdr:colOff>48847</xdr:colOff>
      <xdr:row>20</xdr:row>
      <xdr:rowOff>61058</xdr:rowOff>
    </xdr:from>
    <xdr:to>
      <xdr:col>22</xdr:col>
      <xdr:colOff>341922</xdr:colOff>
      <xdr:row>20</xdr:row>
      <xdr:rowOff>268654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D31E705-0976-423A-88ED-54866B0428DA}"/>
            </a:ext>
          </a:extLst>
        </xdr:cNvPr>
        <xdr:cNvSpPr txBox="1"/>
      </xdr:nvSpPr>
      <xdr:spPr>
        <a:xfrm>
          <a:off x="16473366" y="4640385"/>
          <a:ext cx="976921" cy="2075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令和元年分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CFF66"/>
        </a:solidFill>
        <a:ln w="15875">
          <a:solidFill>
            <a:schemeClr val="accent5">
              <a:lumMod val="60000"/>
              <a:lumOff val="40000"/>
            </a:schemeClr>
          </a:solidFill>
        </a:ln>
      </a:spPr>
      <a:bodyPr vertOverflow="clip" horzOverflow="clip" rtlCol="0" anchor="t"/>
      <a:lstStyle>
        <a:defPPr algn="l">
          <a:defRPr kumimoji="1" sz="1100" b="1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  <pageSetUpPr fitToPage="1"/>
  </sheetPr>
  <dimension ref="A1:R75"/>
  <sheetViews>
    <sheetView showGridLines="0" view="pageBreakPreview" zoomScale="95" zoomScaleNormal="100" zoomScaleSheetLayoutView="95" workbookViewId="0">
      <pane ySplit="4" topLeftCell="A40" activePane="bottomLeft" state="frozen"/>
      <selection activeCell="G19" sqref="G19"/>
      <selection pane="bottomLeft" activeCell="G8" sqref="G8"/>
    </sheetView>
  </sheetViews>
  <sheetFormatPr defaultRowHeight="16.5" customHeight="1" x14ac:dyDescent="0.15"/>
  <cols>
    <col min="1" max="1" width="6.5" style="2" customWidth="1"/>
    <col min="2" max="2" width="44.25" style="1" customWidth="1"/>
    <col min="3" max="4" width="12" style="1" customWidth="1"/>
    <col min="5" max="5" width="12.25" style="1" hidden="1" customWidth="1"/>
    <col min="6" max="6" width="6.5" style="2" customWidth="1"/>
    <col min="7" max="7" width="13" style="2" bestFit="1" customWidth="1"/>
    <col min="8" max="8" width="11.75" style="2" customWidth="1"/>
    <col min="9" max="9" width="5.625" style="1" hidden="1" customWidth="1"/>
    <col min="10" max="10" width="5.375" style="2" hidden="1" customWidth="1"/>
    <col min="11" max="11" width="7.875" style="3" hidden="1" customWidth="1"/>
    <col min="12" max="12" width="8.375" style="3" hidden="1" customWidth="1"/>
    <col min="13" max="13" width="7.375" style="2" hidden="1" customWidth="1"/>
    <col min="14" max="14" width="5.25" style="1" hidden="1" customWidth="1"/>
    <col min="15" max="15" width="10.875" style="1" hidden="1" customWidth="1"/>
    <col min="16" max="16" width="7.25" style="1" hidden="1" customWidth="1"/>
    <col min="17" max="17" width="9" style="1" hidden="1" customWidth="1"/>
    <col min="18" max="16384" width="9" style="1"/>
  </cols>
  <sheetData>
    <row r="1" spans="1:18" ht="30.75" customHeight="1" x14ac:dyDescent="0.15">
      <c r="A1" s="276" t="s">
        <v>94</v>
      </c>
      <c r="B1" s="276"/>
      <c r="C1" s="276"/>
      <c r="D1" s="276"/>
      <c r="E1" s="276"/>
      <c r="F1" s="276"/>
      <c r="G1" s="276"/>
      <c r="H1" s="276"/>
    </row>
    <row r="2" spans="1:18" ht="25.5" customHeight="1" x14ac:dyDescent="0.15">
      <c r="A2" s="277" t="s">
        <v>79</v>
      </c>
      <c r="B2" s="277"/>
      <c r="C2" s="278"/>
      <c r="D2" s="80"/>
      <c r="F2" s="137" t="s">
        <v>45</v>
      </c>
      <c r="G2" s="138"/>
      <c r="H2" s="138"/>
    </row>
    <row r="3" spans="1:18" ht="25.5" customHeight="1" x14ac:dyDescent="0.15">
      <c r="A3" s="277"/>
      <c r="B3" s="277"/>
      <c r="C3" s="278"/>
      <c r="D3" s="101"/>
      <c r="E3" s="57"/>
      <c r="F3" s="286" t="s">
        <v>38</v>
      </c>
      <c r="G3" s="286"/>
      <c r="H3" s="286"/>
      <c r="N3" s="2"/>
    </row>
    <row r="4" spans="1:18" ht="25.5" customHeight="1" x14ac:dyDescent="0.15">
      <c r="A4" s="277"/>
      <c r="B4" s="277"/>
      <c r="C4" s="278"/>
      <c r="D4" s="290" t="s">
        <v>78</v>
      </c>
      <c r="E4" s="291"/>
      <c r="F4" s="291"/>
      <c r="G4" s="291"/>
      <c r="H4" s="291"/>
    </row>
    <row r="5" spans="1:18" ht="7.5" customHeight="1" x14ac:dyDescent="0.15">
      <c r="A5" s="4"/>
    </row>
    <row r="6" spans="1:18" ht="17.25" customHeight="1" thickBot="1" x14ac:dyDescent="0.2">
      <c r="A6" s="285" t="s">
        <v>39</v>
      </c>
      <c r="B6" s="285"/>
      <c r="C6" s="285"/>
      <c r="D6" s="285"/>
      <c r="E6" s="285"/>
      <c r="F6" s="285"/>
      <c r="G6" s="285"/>
    </row>
    <row r="7" spans="1:18" ht="14.25" thickBot="1" x14ac:dyDescent="0.2">
      <c r="F7" s="5" t="s">
        <v>0</v>
      </c>
      <c r="G7" s="58">
        <v>43922</v>
      </c>
      <c r="J7" s="292" t="s">
        <v>1</v>
      </c>
      <c r="K7" s="293"/>
      <c r="L7" s="294"/>
      <c r="M7" s="6"/>
    </row>
    <row r="8" spans="1:18" s="2" customFormat="1" ht="16.5" customHeight="1" x14ac:dyDescent="0.15">
      <c r="A8" s="110" t="s">
        <v>2</v>
      </c>
      <c r="B8" s="110" t="s">
        <v>3</v>
      </c>
      <c r="C8" s="111" t="s">
        <v>4</v>
      </c>
      <c r="D8" s="111" t="s">
        <v>5</v>
      </c>
      <c r="E8" s="110" t="s">
        <v>6</v>
      </c>
      <c r="F8" s="110" t="s">
        <v>7</v>
      </c>
      <c r="G8" s="112" t="s">
        <v>34</v>
      </c>
      <c r="H8" s="110" t="s">
        <v>8</v>
      </c>
      <c r="I8" s="2" t="s">
        <v>9</v>
      </c>
      <c r="J8" s="8" t="s">
        <v>7</v>
      </c>
      <c r="K8" s="9" t="s">
        <v>4</v>
      </c>
      <c r="L8" s="10" t="s">
        <v>5</v>
      </c>
      <c r="M8" s="11"/>
    </row>
    <row r="9" spans="1:18" ht="16.5" customHeight="1" x14ac:dyDescent="0.15">
      <c r="A9" s="287">
        <v>1</v>
      </c>
      <c r="B9" s="96" t="s">
        <v>56</v>
      </c>
      <c r="C9" s="74" t="str">
        <f>IF($F9="","",VLOOKUP($I9,$J$9:$L$16,2))</f>
        <v/>
      </c>
      <c r="D9" s="74" t="str">
        <f>IF($F9="","",VLOOKUP($I9,$J$9:$L$16,3))</f>
        <v/>
      </c>
      <c r="E9" s="97">
        <f>G4</f>
        <v>0</v>
      </c>
      <c r="F9" s="98" t="str">
        <f t="shared" ref="F9:F16" si="0">IF(H9="","",ROUNDDOWN(YEARFRAC(H9,$G$7,1),0))</f>
        <v/>
      </c>
      <c r="G9" s="100" t="s">
        <v>10</v>
      </c>
      <c r="H9" s="99"/>
      <c r="I9" s="2">
        <f t="shared" ref="I9:I16" si="1">IF(F9&gt;=70,70,(IF(F9&gt;=60,60,IF(F9&gt;=41,41,IF(F9&gt;=20,20,IF(F9&gt;=12,12,IF(F9&gt;=6,6,IF(F9&gt;=3,3,0))))))))</f>
        <v>70</v>
      </c>
      <c r="J9" s="14">
        <v>0</v>
      </c>
      <c r="K9" s="15">
        <v>246480</v>
      </c>
      <c r="L9" s="16">
        <v>306240</v>
      </c>
      <c r="M9" s="6"/>
      <c r="O9" s="1" t="s">
        <v>58</v>
      </c>
      <c r="R9" s="143" t="s">
        <v>89</v>
      </c>
    </row>
    <row r="10" spans="1:18" ht="16.5" customHeight="1" x14ac:dyDescent="0.15">
      <c r="A10" s="288"/>
      <c r="B10" s="87" t="s">
        <v>42</v>
      </c>
      <c r="C10" s="88" t="str">
        <f t="shared" ref="C10:C16" si="2">IF($F10="","",VLOOKUP($I10,$J$9:$L$16,2))</f>
        <v/>
      </c>
      <c r="D10" s="88" t="str">
        <f t="shared" ref="D10:D16" si="3">IF($F10="","",VLOOKUP($I10,$J$9:$L$16,3))</f>
        <v/>
      </c>
      <c r="E10" s="89"/>
      <c r="F10" s="90" t="str">
        <f t="shared" si="0"/>
        <v/>
      </c>
      <c r="G10" s="102"/>
      <c r="H10" s="91"/>
      <c r="I10" s="2">
        <f t="shared" si="1"/>
        <v>70</v>
      </c>
      <c r="J10" s="18">
        <v>3</v>
      </c>
      <c r="K10" s="15">
        <v>310680</v>
      </c>
      <c r="L10" s="16">
        <v>344280</v>
      </c>
      <c r="M10" s="19"/>
      <c r="O10" s="1" t="s">
        <v>60</v>
      </c>
      <c r="R10" s="143" t="s">
        <v>89</v>
      </c>
    </row>
    <row r="11" spans="1:18" ht="16.5" customHeight="1" x14ac:dyDescent="0.15">
      <c r="A11" s="288"/>
      <c r="B11" s="87" t="s">
        <v>42</v>
      </c>
      <c r="C11" s="88" t="str">
        <f t="shared" si="2"/>
        <v/>
      </c>
      <c r="D11" s="88" t="str">
        <f t="shared" si="3"/>
        <v/>
      </c>
      <c r="E11" s="89"/>
      <c r="F11" s="90" t="str">
        <f t="shared" si="0"/>
        <v/>
      </c>
      <c r="G11" s="102"/>
      <c r="H11" s="91"/>
      <c r="I11" s="2">
        <f t="shared" si="1"/>
        <v>70</v>
      </c>
      <c r="J11" s="18">
        <v>6</v>
      </c>
      <c r="K11" s="15">
        <v>401760</v>
      </c>
      <c r="L11" s="16">
        <v>395040</v>
      </c>
      <c r="O11" s="1" t="s">
        <v>61</v>
      </c>
      <c r="R11" s="143" t="s">
        <v>89</v>
      </c>
    </row>
    <row r="12" spans="1:18" ht="16.5" customHeight="1" x14ac:dyDescent="0.15">
      <c r="A12" s="288"/>
      <c r="B12" s="87" t="s">
        <v>42</v>
      </c>
      <c r="C12" s="88" t="str">
        <f t="shared" si="2"/>
        <v/>
      </c>
      <c r="D12" s="88" t="str">
        <f t="shared" si="3"/>
        <v/>
      </c>
      <c r="E12" s="89"/>
      <c r="F12" s="90" t="str">
        <f t="shared" si="0"/>
        <v/>
      </c>
      <c r="G12" s="102"/>
      <c r="H12" s="91"/>
      <c r="I12" s="2">
        <f t="shared" si="1"/>
        <v>70</v>
      </c>
      <c r="J12" s="18">
        <v>12</v>
      </c>
      <c r="K12" s="15">
        <v>496320</v>
      </c>
      <c r="L12" s="16">
        <v>450000</v>
      </c>
      <c r="O12" s="1" t="s">
        <v>62</v>
      </c>
      <c r="R12" s="143" t="s">
        <v>89</v>
      </c>
    </row>
    <row r="13" spans="1:18" ht="16.5" customHeight="1" x14ac:dyDescent="0.15">
      <c r="A13" s="288"/>
      <c r="B13" s="87" t="s">
        <v>42</v>
      </c>
      <c r="C13" s="88" t="str">
        <f t="shared" si="2"/>
        <v/>
      </c>
      <c r="D13" s="88" t="str">
        <f t="shared" si="3"/>
        <v/>
      </c>
      <c r="E13" s="89"/>
      <c r="F13" s="90" t="str">
        <f t="shared" si="0"/>
        <v/>
      </c>
      <c r="G13" s="102"/>
      <c r="H13" s="91"/>
      <c r="I13" s="2">
        <f t="shared" si="1"/>
        <v>70</v>
      </c>
      <c r="J13" s="18">
        <v>20</v>
      </c>
      <c r="K13" s="15">
        <v>474960</v>
      </c>
      <c r="L13" s="16">
        <v>441480</v>
      </c>
      <c r="O13" s="1" t="s">
        <v>63</v>
      </c>
      <c r="P13" s="79"/>
      <c r="R13" s="143" t="s">
        <v>89</v>
      </c>
    </row>
    <row r="14" spans="1:18" ht="16.5" customHeight="1" x14ac:dyDescent="0.15">
      <c r="A14" s="288"/>
      <c r="B14" s="87" t="s">
        <v>42</v>
      </c>
      <c r="C14" s="88" t="str">
        <f t="shared" si="2"/>
        <v/>
      </c>
      <c r="D14" s="88" t="str">
        <f t="shared" si="3"/>
        <v/>
      </c>
      <c r="E14" s="89"/>
      <c r="F14" s="90" t="str">
        <f t="shared" si="0"/>
        <v/>
      </c>
      <c r="G14" s="102"/>
      <c r="H14" s="91"/>
      <c r="I14" s="2">
        <f t="shared" si="1"/>
        <v>70</v>
      </c>
      <c r="J14" s="18">
        <v>41</v>
      </c>
      <c r="K14" s="15">
        <v>450240</v>
      </c>
      <c r="L14" s="16">
        <v>452040</v>
      </c>
      <c r="O14" s="1" t="s">
        <v>64</v>
      </c>
      <c r="R14" s="143" t="s">
        <v>89</v>
      </c>
    </row>
    <row r="15" spans="1:18" ht="16.5" customHeight="1" x14ac:dyDescent="0.15">
      <c r="A15" s="288"/>
      <c r="B15" s="87" t="s">
        <v>42</v>
      </c>
      <c r="C15" s="88" t="str">
        <f t="shared" si="2"/>
        <v/>
      </c>
      <c r="D15" s="88" t="str">
        <f t="shared" si="3"/>
        <v/>
      </c>
      <c r="E15" s="89"/>
      <c r="F15" s="90" t="str">
        <f t="shared" si="0"/>
        <v/>
      </c>
      <c r="G15" s="102"/>
      <c r="H15" s="91"/>
      <c r="I15" s="2">
        <f t="shared" si="1"/>
        <v>70</v>
      </c>
      <c r="J15" s="18">
        <v>60</v>
      </c>
      <c r="K15" s="15">
        <v>425760</v>
      </c>
      <c r="L15" s="16">
        <v>447840</v>
      </c>
      <c r="O15" s="1" t="s">
        <v>65</v>
      </c>
      <c r="R15" s="143" t="s">
        <v>89</v>
      </c>
    </row>
    <row r="16" spans="1:18" ht="16.5" customHeight="1" thickBot="1" x14ac:dyDescent="0.2">
      <c r="A16" s="288"/>
      <c r="B16" s="92" t="s">
        <v>42</v>
      </c>
      <c r="C16" s="93" t="str">
        <f t="shared" si="2"/>
        <v/>
      </c>
      <c r="D16" s="93" t="str">
        <f t="shared" si="3"/>
        <v/>
      </c>
      <c r="E16" s="94"/>
      <c r="F16" s="95" t="str">
        <f t="shared" si="0"/>
        <v/>
      </c>
      <c r="G16" s="102"/>
      <c r="H16" s="109"/>
      <c r="I16" s="2">
        <f t="shared" si="1"/>
        <v>70</v>
      </c>
      <c r="J16" s="20">
        <v>70</v>
      </c>
      <c r="K16" s="15">
        <v>384240</v>
      </c>
      <c r="L16" s="16">
        <v>388560</v>
      </c>
      <c r="O16" s="1" t="s">
        <v>66</v>
      </c>
      <c r="R16" s="143" t="s">
        <v>89</v>
      </c>
    </row>
    <row r="17" spans="1:17" ht="16.5" customHeight="1" thickBot="1" x14ac:dyDescent="0.2">
      <c r="A17" s="289"/>
      <c r="B17" s="12" t="s">
        <v>11</v>
      </c>
      <c r="C17" s="71" t="e">
        <f>IF($F$17="","",VLOOKUP($F17,$J$33:$L$42,2))</f>
        <v>#N/A</v>
      </c>
      <c r="D17" s="71" t="e">
        <f>IF($F$17="","",VLOOKUP($F17,$J$33:$L$42,3))</f>
        <v>#N/A</v>
      </c>
      <c r="E17" s="72"/>
      <c r="F17" s="73">
        <f>COUNT(F9:F16)</f>
        <v>0</v>
      </c>
      <c r="G17" s="13" t="s">
        <v>12</v>
      </c>
      <c r="J17" s="21"/>
      <c r="K17" s="22"/>
      <c r="L17" s="22"/>
      <c r="O17" s="1" t="s">
        <v>67</v>
      </c>
    </row>
    <row r="18" spans="1:17" ht="16.5" customHeight="1" thickBot="1" x14ac:dyDescent="0.2">
      <c r="A18" s="116">
        <v>2</v>
      </c>
      <c r="B18" s="23" t="s">
        <v>43</v>
      </c>
      <c r="C18" s="74" t="e">
        <f>IF($F$17="","",VLOOKUP($F$17,$J$20:$L$29,2))</f>
        <v>#N/A</v>
      </c>
      <c r="D18" s="74" t="e">
        <f>IF($F$17="","",VLOOKUP($F$17,$J$20:$L$29,3))</f>
        <v>#N/A</v>
      </c>
      <c r="E18" s="62"/>
      <c r="F18" s="123"/>
      <c r="G18" s="124"/>
      <c r="J18" s="292" t="s">
        <v>13</v>
      </c>
      <c r="K18" s="293"/>
      <c r="L18" s="293"/>
      <c r="M18" s="294"/>
      <c r="O18" s="1" t="s">
        <v>68</v>
      </c>
    </row>
    <row r="19" spans="1:17" ht="16.5" customHeight="1" x14ac:dyDescent="0.15">
      <c r="A19" s="279" t="s">
        <v>14</v>
      </c>
      <c r="B19" s="280"/>
      <c r="C19" s="70" t="e">
        <f>SUM(C9:C16)*C17+C18</f>
        <v>#N/A</v>
      </c>
      <c r="D19" s="74" t="e">
        <f>SUM(D9:D16)*D17+D18</f>
        <v>#N/A</v>
      </c>
      <c r="E19" s="118"/>
      <c r="F19" s="125"/>
      <c r="G19" s="117"/>
      <c r="H19" s="1"/>
      <c r="J19" s="8" t="s">
        <v>15</v>
      </c>
      <c r="K19" s="9" t="s">
        <v>4</v>
      </c>
      <c r="L19" s="10" t="s">
        <v>5</v>
      </c>
      <c r="M19" s="25" t="s">
        <v>16</v>
      </c>
    </row>
    <row r="20" spans="1:17" ht="16.5" customHeight="1" x14ac:dyDescent="0.15">
      <c r="A20" s="281" t="s">
        <v>54</v>
      </c>
      <c r="B20" s="282"/>
      <c r="C20" s="81" t="e">
        <f>IF($F17="","",IF(C19*0.9&gt;D19,"有","無"))</f>
        <v>#N/A</v>
      </c>
      <c r="D20" s="122"/>
      <c r="E20" s="37"/>
      <c r="F20" s="117"/>
      <c r="G20" s="117"/>
      <c r="H20" s="1"/>
      <c r="J20" s="26">
        <v>1</v>
      </c>
      <c r="K20" s="27">
        <v>512160</v>
      </c>
      <c r="L20" s="16">
        <v>468600</v>
      </c>
      <c r="M20" s="28">
        <v>14700</v>
      </c>
    </row>
    <row r="21" spans="1:17" ht="27.75" customHeight="1" x14ac:dyDescent="0.15">
      <c r="A21" s="283" t="s">
        <v>55</v>
      </c>
      <c r="B21" s="284"/>
      <c r="C21" s="82" t="e">
        <f>ROUNDUP(ROUNDDOWN(IF(C20="有",C19*0.9,D19),0),0)</f>
        <v>#N/A</v>
      </c>
      <c r="D21" s="119"/>
      <c r="E21" s="37"/>
      <c r="F21" s="117"/>
      <c r="G21" s="117"/>
      <c r="H21" s="1"/>
      <c r="J21" s="26">
        <v>2</v>
      </c>
      <c r="K21" s="27">
        <v>566880</v>
      </c>
      <c r="L21" s="16">
        <v>576360</v>
      </c>
      <c r="M21" s="28">
        <v>19050</v>
      </c>
    </row>
    <row r="22" spans="1:17" ht="16.5" customHeight="1" x14ac:dyDescent="0.15">
      <c r="A22" s="116">
        <v>3</v>
      </c>
      <c r="B22" s="12" t="s">
        <v>16</v>
      </c>
      <c r="C22" s="78" t="e">
        <f>IF($F$17="","",VLOOKUP($F$17,$J$20:$M$29,4))</f>
        <v>#N/A</v>
      </c>
      <c r="D22" s="119"/>
      <c r="E22" s="120"/>
      <c r="F22" s="121"/>
      <c r="G22" s="121"/>
      <c r="H22" s="1"/>
      <c r="J22" s="26">
        <v>3</v>
      </c>
      <c r="K22" s="27">
        <v>628440</v>
      </c>
      <c r="L22" s="16">
        <v>679560</v>
      </c>
      <c r="M22" s="28">
        <v>22700</v>
      </c>
    </row>
    <row r="23" spans="1:17" ht="16.5" customHeight="1" x14ac:dyDescent="0.15">
      <c r="A23" s="116">
        <v>4</v>
      </c>
      <c r="B23" s="12" t="s">
        <v>17</v>
      </c>
      <c r="C23" s="59" t="e">
        <f>IF($F$17="","",VLOOKUP($F$17,$J$44:$L$53,2))</f>
        <v>#N/A</v>
      </c>
      <c r="D23" s="119"/>
      <c r="E23" s="120"/>
      <c r="F23" s="121"/>
      <c r="G23" s="121"/>
      <c r="H23" s="1"/>
      <c r="J23" s="26">
        <v>4</v>
      </c>
      <c r="K23" s="27">
        <v>650520</v>
      </c>
      <c r="L23" s="16">
        <v>707640</v>
      </c>
      <c r="M23" s="28">
        <v>25750</v>
      </c>
    </row>
    <row r="24" spans="1:17" ht="16.5" customHeight="1" x14ac:dyDescent="0.15">
      <c r="A24" s="287">
        <v>5</v>
      </c>
      <c r="B24" s="23" t="s">
        <v>44</v>
      </c>
      <c r="C24" s="104"/>
      <c r="D24" s="76" t="s">
        <v>41</v>
      </c>
      <c r="E24" s="24"/>
      <c r="F24" s="103"/>
      <c r="G24" s="270" t="s">
        <v>80</v>
      </c>
      <c r="H24" s="271"/>
      <c r="J24" s="26">
        <v>5</v>
      </c>
      <c r="K24" s="27">
        <v>655920</v>
      </c>
      <c r="L24" s="16">
        <v>754560</v>
      </c>
      <c r="M24" s="28">
        <v>26750</v>
      </c>
    </row>
    <row r="25" spans="1:17" ht="16.5" customHeight="1" x14ac:dyDescent="0.15">
      <c r="A25" s="288"/>
      <c r="B25" s="23" t="s">
        <v>18</v>
      </c>
      <c r="C25" s="104"/>
      <c r="D25" s="300" t="s">
        <v>81</v>
      </c>
      <c r="E25" s="301"/>
      <c r="F25" s="301"/>
      <c r="G25" s="301"/>
      <c r="H25" s="1"/>
      <c r="J25" s="26">
        <v>6</v>
      </c>
      <c r="K25" s="27">
        <v>661320</v>
      </c>
      <c r="L25" s="16">
        <v>796680</v>
      </c>
      <c r="M25" s="28">
        <v>27750</v>
      </c>
      <c r="P25" s="85">
        <v>156240</v>
      </c>
      <c r="Q25" s="85">
        <v>315720</v>
      </c>
    </row>
    <row r="26" spans="1:17" ht="16.5" customHeight="1" x14ac:dyDescent="0.15">
      <c r="A26" s="288"/>
      <c r="B26" s="23" t="s">
        <v>19</v>
      </c>
      <c r="C26" s="104"/>
      <c r="D26" s="300" t="s">
        <v>81</v>
      </c>
      <c r="E26" s="301"/>
      <c r="F26" s="301"/>
      <c r="G26" s="301"/>
      <c r="H26" s="1"/>
      <c r="J26" s="26">
        <v>7</v>
      </c>
      <c r="K26" s="27">
        <v>666840</v>
      </c>
      <c r="L26" s="16">
        <v>829560</v>
      </c>
      <c r="M26" s="28">
        <v>28750</v>
      </c>
      <c r="Q26" s="86">
        <v>210360</v>
      </c>
    </row>
    <row r="27" spans="1:17" ht="16.5" customHeight="1" x14ac:dyDescent="0.15">
      <c r="A27" s="288"/>
      <c r="B27" s="12" t="s">
        <v>20</v>
      </c>
      <c r="C27" s="104"/>
      <c r="D27" s="300" t="s">
        <v>81</v>
      </c>
      <c r="E27" s="301"/>
      <c r="F27" s="301"/>
      <c r="G27" s="301"/>
      <c r="H27" s="1"/>
      <c r="J27" s="26">
        <v>8</v>
      </c>
      <c r="K27" s="27">
        <v>672240</v>
      </c>
      <c r="L27" s="16">
        <v>862440</v>
      </c>
      <c r="M27" s="28">
        <v>29750</v>
      </c>
      <c r="O27" s="85">
        <v>1</v>
      </c>
      <c r="P27" s="85">
        <v>515880</v>
      </c>
    </row>
    <row r="28" spans="1:17" ht="16.5" customHeight="1" x14ac:dyDescent="0.15">
      <c r="A28" s="288"/>
      <c r="B28" s="23" t="s">
        <v>46</v>
      </c>
      <c r="C28" s="83">
        <f>F28*180000</f>
        <v>0</v>
      </c>
      <c r="D28" s="76" t="s">
        <v>41</v>
      </c>
      <c r="E28" s="24"/>
      <c r="F28" s="103"/>
      <c r="G28" s="270" t="s">
        <v>82</v>
      </c>
      <c r="H28" s="271"/>
      <c r="J28" s="26">
        <v>9</v>
      </c>
      <c r="K28" s="27">
        <v>677640</v>
      </c>
      <c r="L28" s="16">
        <v>895080</v>
      </c>
      <c r="M28" s="28">
        <v>30750</v>
      </c>
      <c r="O28" s="85">
        <v>2</v>
      </c>
      <c r="P28" s="85">
        <v>258000</v>
      </c>
    </row>
    <row r="29" spans="1:17" ht="16.5" customHeight="1" thickBot="1" x14ac:dyDescent="0.2">
      <c r="A29" s="288"/>
      <c r="B29" s="23" t="s">
        <v>47</v>
      </c>
      <c r="C29" s="83">
        <f>F29*120000</f>
        <v>0</v>
      </c>
      <c r="D29" s="76" t="s">
        <v>41</v>
      </c>
      <c r="E29" s="24"/>
      <c r="F29" s="103"/>
      <c r="G29" s="270" t="s">
        <v>82</v>
      </c>
      <c r="H29" s="271"/>
      <c r="J29" s="30" t="s">
        <v>21</v>
      </c>
      <c r="K29" s="31">
        <v>5400</v>
      </c>
      <c r="L29" s="32">
        <v>32760</v>
      </c>
      <c r="M29" s="33">
        <v>1000</v>
      </c>
    </row>
    <row r="30" spans="1:17" ht="16.5" customHeight="1" thickBot="1" x14ac:dyDescent="0.2">
      <c r="A30" s="288"/>
      <c r="B30" s="23" t="s">
        <v>48</v>
      </c>
      <c r="C30" s="83">
        <f t="shared" ref="C30" si="4">F30*180000</f>
        <v>0</v>
      </c>
      <c r="D30" s="76" t="s">
        <v>41</v>
      </c>
      <c r="E30" s="24"/>
      <c r="F30" s="103"/>
      <c r="G30" s="270" t="s">
        <v>82</v>
      </c>
      <c r="H30" s="271"/>
      <c r="M30" s="1"/>
    </row>
    <row r="31" spans="1:17" ht="16.5" customHeight="1" thickBot="1" x14ac:dyDescent="0.2">
      <c r="A31" s="288"/>
      <c r="B31" s="23" t="s">
        <v>49</v>
      </c>
      <c r="C31" s="83">
        <f>F31*120000</f>
        <v>0</v>
      </c>
      <c r="D31" s="76" t="s">
        <v>41</v>
      </c>
      <c r="E31" s="24"/>
      <c r="F31" s="103"/>
      <c r="G31" s="270" t="s">
        <v>82</v>
      </c>
      <c r="H31" s="271"/>
      <c r="J31" s="295" t="s">
        <v>22</v>
      </c>
      <c r="K31" s="296"/>
      <c r="L31" s="297"/>
      <c r="M31" s="1"/>
    </row>
    <row r="32" spans="1:17" ht="16.5" customHeight="1" x14ac:dyDescent="0.15">
      <c r="A32" s="289"/>
      <c r="B32" s="23" t="s">
        <v>90</v>
      </c>
      <c r="C32" s="83">
        <f>F32*144000</f>
        <v>0</v>
      </c>
      <c r="D32" s="139"/>
      <c r="E32" s="84"/>
      <c r="F32" s="105"/>
      <c r="G32" s="270" t="s">
        <v>82</v>
      </c>
      <c r="H32" s="271"/>
      <c r="J32" s="34"/>
      <c r="K32" s="9" t="s">
        <v>4</v>
      </c>
      <c r="L32" s="10" t="s">
        <v>5</v>
      </c>
      <c r="M32" s="1"/>
      <c r="N32" s="1">
        <v>1</v>
      </c>
    </row>
    <row r="33" spans="1:14" ht="17.25" customHeight="1" x14ac:dyDescent="0.15">
      <c r="A33" s="116">
        <v>6</v>
      </c>
      <c r="B33" s="23" t="s">
        <v>91</v>
      </c>
      <c r="C33" s="29"/>
      <c r="D33" s="302" t="str">
        <f>IF(C33&lt;=717600,"","限度ｵｰﾊﾞｰ")</f>
        <v/>
      </c>
      <c r="E33" s="303"/>
      <c r="F33" s="303"/>
      <c r="G33" s="303"/>
      <c r="H33" s="1"/>
      <c r="J33" s="26">
        <v>1</v>
      </c>
      <c r="K33" s="60">
        <v>1</v>
      </c>
      <c r="L33" s="61">
        <v>1</v>
      </c>
      <c r="M33" s="1"/>
    </row>
    <row r="34" spans="1:14" ht="16.5" customHeight="1" x14ac:dyDescent="0.15">
      <c r="A34" s="287">
        <v>7</v>
      </c>
      <c r="B34" s="23" t="s">
        <v>23</v>
      </c>
      <c r="C34" s="83">
        <f>F34*109680</f>
        <v>0</v>
      </c>
      <c r="D34" s="7" t="s">
        <v>24</v>
      </c>
      <c r="F34" s="103"/>
      <c r="G34" s="270" t="s">
        <v>82</v>
      </c>
      <c r="H34" s="271"/>
      <c r="J34" s="26">
        <v>2</v>
      </c>
      <c r="K34" s="35">
        <v>1</v>
      </c>
      <c r="L34" s="36">
        <v>0.88500000000000001</v>
      </c>
      <c r="M34" s="1"/>
      <c r="N34" s="1">
        <v>1</v>
      </c>
    </row>
    <row r="35" spans="1:14" ht="18" customHeight="1" x14ac:dyDescent="0.15">
      <c r="A35" s="288"/>
      <c r="B35" s="23" t="s">
        <v>50</v>
      </c>
      <c r="C35" s="83">
        <f>F35*158880</f>
        <v>0</v>
      </c>
      <c r="D35" s="7" t="s">
        <v>25</v>
      </c>
      <c r="F35" s="103"/>
      <c r="G35" s="270" t="s">
        <v>82</v>
      </c>
      <c r="H35" s="271"/>
      <c r="J35" s="26">
        <v>3</v>
      </c>
      <c r="K35" s="35">
        <v>1</v>
      </c>
      <c r="L35" s="36">
        <v>0.83499999999999996</v>
      </c>
      <c r="M35" s="1"/>
      <c r="N35" s="1">
        <v>2</v>
      </c>
    </row>
    <row r="36" spans="1:14" ht="18" customHeight="1" x14ac:dyDescent="0.15">
      <c r="A36" s="289"/>
      <c r="B36" s="23" t="s">
        <v>26</v>
      </c>
      <c r="C36" s="83">
        <f>F36*150720</f>
        <v>0</v>
      </c>
      <c r="D36" s="7" t="s">
        <v>27</v>
      </c>
      <c r="F36" s="103"/>
      <c r="G36" s="143" t="s">
        <v>89</v>
      </c>
      <c r="H36" s="1"/>
      <c r="J36" s="26">
        <v>4</v>
      </c>
      <c r="K36" s="35">
        <v>0.95</v>
      </c>
      <c r="L36" s="36">
        <v>0.76749999999999996</v>
      </c>
      <c r="M36" s="1"/>
      <c r="N36" s="1">
        <v>3</v>
      </c>
    </row>
    <row r="37" spans="1:14" ht="16.5" customHeight="1" x14ac:dyDescent="0.15">
      <c r="A37" s="116">
        <v>8</v>
      </c>
      <c r="B37" s="12" t="s">
        <v>28</v>
      </c>
      <c r="C37" s="29"/>
      <c r="D37" s="272" t="s">
        <v>83</v>
      </c>
      <c r="E37" s="273"/>
      <c r="F37" s="273"/>
      <c r="G37" s="273"/>
      <c r="H37" s="1"/>
      <c r="J37" s="26">
        <v>5</v>
      </c>
      <c r="K37" s="35">
        <v>0.9</v>
      </c>
      <c r="L37" s="36">
        <v>0.71399999999999997</v>
      </c>
      <c r="M37" s="1"/>
      <c r="N37" s="1">
        <v>4</v>
      </c>
    </row>
    <row r="38" spans="1:14" ht="7.5" customHeight="1" x14ac:dyDescent="0.15">
      <c r="A38" s="6"/>
      <c r="B38" s="37"/>
      <c r="C38" s="38"/>
      <c r="D38" s="38"/>
      <c r="E38" s="37"/>
      <c r="F38" s="6"/>
      <c r="H38" s="1"/>
      <c r="J38" s="26">
        <v>6</v>
      </c>
      <c r="K38" s="35">
        <v>0.9</v>
      </c>
      <c r="L38" s="36">
        <v>0.70099999999999996</v>
      </c>
      <c r="M38" s="1"/>
      <c r="N38" s="1">
        <v>5</v>
      </c>
    </row>
    <row r="39" spans="1:14" ht="16.5" customHeight="1" x14ac:dyDescent="0.15">
      <c r="A39" s="6"/>
      <c r="B39" s="77" t="s">
        <v>29</v>
      </c>
      <c r="C39" s="75" t="e">
        <f>C21+SUM(C22:C37)</f>
        <v>#N/A</v>
      </c>
      <c r="D39" s="38"/>
      <c r="E39" s="37"/>
      <c r="F39" s="6"/>
      <c r="H39" s="1"/>
      <c r="J39" s="26">
        <v>7</v>
      </c>
      <c r="K39" s="35">
        <v>0.9</v>
      </c>
      <c r="L39" s="36">
        <v>0.6865</v>
      </c>
      <c r="M39" s="1"/>
      <c r="N39" s="1">
        <v>6</v>
      </c>
    </row>
    <row r="40" spans="1:14" ht="7.5" customHeight="1" thickBot="1" x14ac:dyDescent="0.2">
      <c r="B40" s="4"/>
      <c r="C40" s="72"/>
      <c r="H40" s="1"/>
      <c r="J40" s="26">
        <v>8</v>
      </c>
      <c r="K40" s="35">
        <v>0.9</v>
      </c>
      <c r="L40" s="36">
        <v>0.67449999999999999</v>
      </c>
      <c r="M40" s="1"/>
    </row>
    <row r="41" spans="1:14" s="2" customFormat="1" ht="20.25" customHeight="1" thickBot="1" x14ac:dyDescent="0.2">
      <c r="B41" s="136" t="s">
        <v>30</v>
      </c>
      <c r="C41" s="135" t="e">
        <f>ROUND(C39*1.2,0)</f>
        <v>#N/A</v>
      </c>
      <c r="D41" s="39"/>
      <c r="E41" s="1"/>
      <c r="I41" s="40"/>
      <c r="J41" s="26">
        <v>9</v>
      </c>
      <c r="K41" s="35">
        <v>0.9</v>
      </c>
      <c r="L41" s="36">
        <v>0.66449999999999998</v>
      </c>
      <c r="M41" s="1"/>
    </row>
    <row r="42" spans="1:14" ht="16.5" customHeight="1" thickBot="1" x14ac:dyDescent="0.2">
      <c r="H42" s="1"/>
      <c r="I42" s="40"/>
      <c r="J42" s="41" t="s">
        <v>31</v>
      </c>
      <c r="K42" s="42">
        <v>0.9</v>
      </c>
      <c r="L42" s="43">
        <v>0.66449999999999998</v>
      </c>
    </row>
    <row r="43" spans="1:14" s="4" customFormat="1" ht="16.5" customHeight="1" thickBot="1" x14ac:dyDescent="0.2">
      <c r="A43" s="285" t="s">
        <v>40</v>
      </c>
      <c r="B43" s="285"/>
      <c r="C43" s="285"/>
      <c r="D43" s="285"/>
      <c r="E43" s="285"/>
      <c r="F43" s="285"/>
      <c r="G43" s="285"/>
      <c r="I43" s="64"/>
      <c r="J43" s="298" t="s">
        <v>32</v>
      </c>
      <c r="K43" s="299"/>
    </row>
    <row r="44" spans="1:14" ht="7.5" customHeight="1" x14ac:dyDescent="0.15">
      <c r="H44" s="1"/>
      <c r="I44" s="44"/>
      <c r="J44" s="45">
        <v>1</v>
      </c>
      <c r="K44" s="46">
        <v>13260</v>
      </c>
      <c r="L44" s="1"/>
      <c r="M44" s="1"/>
    </row>
    <row r="45" spans="1:14" ht="16.5" customHeight="1" x14ac:dyDescent="0.15">
      <c r="A45" s="107" t="s">
        <v>33</v>
      </c>
      <c r="B45" s="107" t="s">
        <v>85</v>
      </c>
      <c r="C45" s="108" t="s">
        <v>74</v>
      </c>
      <c r="D45" s="107" t="s">
        <v>34</v>
      </c>
      <c r="E45" s="107" t="s">
        <v>6</v>
      </c>
      <c r="F45" s="126"/>
      <c r="G45" s="134"/>
      <c r="H45" s="1"/>
      <c r="I45" s="44"/>
      <c r="J45" s="26">
        <v>2</v>
      </c>
      <c r="K45" s="47">
        <v>21620</v>
      </c>
      <c r="L45" s="1"/>
      <c r="M45" s="1"/>
    </row>
    <row r="46" spans="1:14" ht="16.5" customHeight="1" x14ac:dyDescent="0.15">
      <c r="A46" s="115">
        <v>1</v>
      </c>
      <c r="B46" s="48" t="s">
        <v>86</v>
      </c>
      <c r="C46" s="29"/>
      <c r="D46" s="106"/>
      <c r="E46" s="17"/>
      <c r="F46" s="274" t="s">
        <v>89</v>
      </c>
      <c r="G46" s="275"/>
      <c r="H46" s="1"/>
      <c r="J46" s="26">
        <v>3</v>
      </c>
      <c r="K46" s="47">
        <v>22290</v>
      </c>
      <c r="L46" s="1"/>
      <c r="M46" s="1"/>
    </row>
    <row r="47" spans="1:14" ht="16.5" customHeight="1" x14ac:dyDescent="0.15">
      <c r="A47" s="115">
        <v>2</v>
      </c>
      <c r="B47" s="48" t="s">
        <v>86</v>
      </c>
      <c r="C47" s="29"/>
      <c r="D47" s="106"/>
      <c r="E47" s="17"/>
      <c r="F47" s="274" t="s">
        <v>89</v>
      </c>
      <c r="G47" s="275"/>
      <c r="H47" s="1"/>
      <c r="I47" s="44"/>
      <c r="J47" s="26">
        <v>4</v>
      </c>
      <c r="K47" s="47">
        <v>25070</v>
      </c>
      <c r="L47" s="1"/>
      <c r="M47" s="1"/>
    </row>
    <row r="48" spans="1:14" ht="16.5" customHeight="1" x14ac:dyDescent="0.15">
      <c r="A48" s="115">
        <v>3</v>
      </c>
      <c r="B48" s="48" t="s">
        <v>86</v>
      </c>
      <c r="C48" s="29"/>
      <c r="D48" s="106"/>
      <c r="E48" s="49"/>
      <c r="F48" s="274" t="s">
        <v>89</v>
      </c>
      <c r="G48" s="275"/>
      <c r="H48" s="1"/>
      <c r="I48" s="44"/>
      <c r="J48" s="26">
        <v>5</v>
      </c>
      <c r="K48" s="47">
        <v>26130</v>
      </c>
      <c r="L48" s="1"/>
      <c r="M48" s="1"/>
    </row>
    <row r="49" spans="1:13" ht="16.5" customHeight="1" x14ac:dyDescent="0.15">
      <c r="A49" s="115">
        <v>4</v>
      </c>
      <c r="B49" s="48" t="s">
        <v>86</v>
      </c>
      <c r="C49" s="29"/>
      <c r="D49" s="106"/>
      <c r="E49" s="49"/>
      <c r="F49" s="274" t="s">
        <v>89</v>
      </c>
      <c r="G49" s="275"/>
      <c r="H49" s="1"/>
      <c r="I49" s="44"/>
      <c r="J49" s="26">
        <v>6</v>
      </c>
      <c r="K49" s="47">
        <v>29710</v>
      </c>
      <c r="L49" s="1"/>
      <c r="M49" s="1"/>
    </row>
    <row r="50" spans="1:13" ht="16.5" customHeight="1" x14ac:dyDescent="0.15">
      <c r="A50" s="115">
        <v>5</v>
      </c>
      <c r="B50" s="51" t="s">
        <v>87</v>
      </c>
      <c r="C50" s="29"/>
      <c r="D50" s="106"/>
      <c r="E50" s="131"/>
      <c r="F50" s="274" t="s">
        <v>89</v>
      </c>
      <c r="G50" s="275"/>
      <c r="H50" s="1"/>
      <c r="J50" s="26">
        <v>7</v>
      </c>
      <c r="K50" s="47">
        <v>31570</v>
      </c>
      <c r="L50" s="1"/>
      <c r="M50" s="1"/>
    </row>
    <row r="51" spans="1:13" ht="16.5" customHeight="1" x14ac:dyDescent="0.15">
      <c r="A51" s="115">
        <v>6</v>
      </c>
      <c r="B51" s="51" t="s">
        <v>87</v>
      </c>
      <c r="C51" s="29"/>
      <c r="D51" s="106"/>
      <c r="E51" s="131"/>
      <c r="F51" s="274" t="s">
        <v>89</v>
      </c>
      <c r="G51" s="275"/>
      <c r="H51" s="1"/>
      <c r="J51" s="26">
        <v>8</v>
      </c>
      <c r="K51" s="47">
        <v>33420</v>
      </c>
      <c r="L51" s="1"/>
      <c r="M51" s="1"/>
    </row>
    <row r="52" spans="1:13" ht="16.5" customHeight="1" x14ac:dyDescent="0.15">
      <c r="A52" s="115">
        <v>7</v>
      </c>
      <c r="B52" s="50" t="s">
        <v>52</v>
      </c>
      <c r="C52" s="29"/>
      <c r="D52" s="106"/>
      <c r="E52" s="131"/>
      <c r="F52" s="274" t="s">
        <v>89</v>
      </c>
      <c r="G52" s="275"/>
      <c r="H52" s="1"/>
      <c r="I52" s="44"/>
      <c r="J52" s="26">
        <v>9</v>
      </c>
      <c r="K52" s="47">
        <v>35020</v>
      </c>
      <c r="L52" s="1"/>
      <c r="M52" s="1"/>
    </row>
    <row r="53" spans="1:13" s="3" customFormat="1" ht="16.5" customHeight="1" thickBot="1" x14ac:dyDescent="0.2">
      <c r="A53" s="115">
        <v>8</v>
      </c>
      <c r="B53" s="50" t="s">
        <v>52</v>
      </c>
      <c r="C53" s="29"/>
      <c r="D53" s="106"/>
      <c r="E53" s="131"/>
      <c r="F53" s="274" t="s">
        <v>89</v>
      </c>
      <c r="G53" s="275"/>
      <c r="I53" s="1"/>
      <c r="J53" s="52" t="s">
        <v>35</v>
      </c>
      <c r="K53" s="53">
        <v>1590</v>
      </c>
      <c r="M53" s="1"/>
    </row>
    <row r="54" spans="1:13" s="3" customFormat="1" ht="16.5" customHeight="1" x14ac:dyDescent="0.15">
      <c r="A54" s="107" t="s">
        <v>33</v>
      </c>
      <c r="B54" s="107" t="s">
        <v>88</v>
      </c>
      <c r="C54" s="108" t="s">
        <v>75</v>
      </c>
      <c r="D54" s="140"/>
      <c r="E54" s="131"/>
      <c r="F54" s="132"/>
      <c r="G54" s="129"/>
      <c r="I54" s="1"/>
      <c r="J54" s="1"/>
    </row>
    <row r="55" spans="1:13" s="3" customFormat="1" ht="16.5" customHeight="1" x14ac:dyDescent="0.15">
      <c r="A55" s="115">
        <v>1</v>
      </c>
      <c r="B55" s="63" t="s">
        <v>69</v>
      </c>
      <c r="C55" s="29"/>
      <c r="D55" s="272" t="s">
        <v>83</v>
      </c>
      <c r="E55" s="273"/>
      <c r="F55" s="273"/>
      <c r="G55" s="273"/>
      <c r="I55" s="1"/>
      <c r="J55" s="1"/>
    </row>
    <row r="56" spans="1:13" s="3" customFormat="1" ht="16.5" customHeight="1" x14ac:dyDescent="0.15">
      <c r="A56" s="115">
        <v>2</v>
      </c>
      <c r="B56" s="48" t="s">
        <v>70</v>
      </c>
      <c r="C56" s="29"/>
      <c r="D56" s="272" t="s">
        <v>83</v>
      </c>
      <c r="E56" s="273"/>
      <c r="F56" s="273"/>
      <c r="G56" s="273"/>
      <c r="I56" s="1"/>
      <c r="J56" s="1"/>
    </row>
    <row r="57" spans="1:13" s="3" customFormat="1" ht="16.5" customHeight="1" x14ac:dyDescent="0.15">
      <c r="A57" s="115">
        <v>3</v>
      </c>
      <c r="B57" s="48" t="s">
        <v>71</v>
      </c>
      <c r="C57" s="29"/>
      <c r="D57" s="272" t="s">
        <v>83</v>
      </c>
      <c r="E57" s="273"/>
      <c r="F57" s="273"/>
      <c r="G57" s="273"/>
      <c r="I57" s="1"/>
      <c r="J57" s="2"/>
    </row>
    <row r="58" spans="1:13" s="3" customFormat="1" ht="16.5" customHeight="1" x14ac:dyDescent="0.15">
      <c r="A58" s="115">
        <v>4</v>
      </c>
      <c r="B58" s="48" t="s">
        <v>72</v>
      </c>
      <c r="C58" s="29"/>
      <c r="D58" s="272" t="s">
        <v>83</v>
      </c>
      <c r="E58" s="273"/>
      <c r="F58" s="273"/>
      <c r="G58" s="273"/>
      <c r="I58" s="1"/>
      <c r="J58" s="2"/>
    </row>
    <row r="59" spans="1:13" s="3" customFormat="1" ht="16.5" customHeight="1" x14ac:dyDescent="0.15">
      <c r="A59" s="115">
        <v>5</v>
      </c>
      <c r="B59" s="48" t="s">
        <v>73</v>
      </c>
      <c r="C59" s="29"/>
      <c r="D59" s="272" t="s">
        <v>83</v>
      </c>
      <c r="E59" s="273"/>
      <c r="F59" s="273"/>
      <c r="G59" s="273"/>
      <c r="I59" s="1"/>
      <c r="J59" s="2"/>
    </row>
    <row r="60" spans="1:13" s="3" customFormat="1" ht="16.5" customHeight="1" x14ac:dyDescent="0.15">
      <c r="A60" s="107" t="s">
        <v>33</v>
      </c>
      <c r="B60" s="107" t="s">
        <v>76</v>
      </c>
      <c r="C60" s="108" t="s">
        <v>77</v>
      </c>
      <c r="D60" s="130"/>
      <c r="E60" s="133"/>
      <c r="F60" s="120"/>
      <c r="G60" s="128"/>
      <c r="I60" s="1"/>
      <c r="J60" s="2"/>
    </row>
    <row r="61" spans="1:13" ht="16.5" customHeight="1" x14ac:dyDescent="0.15">
      <c r="A61" s="115">
        <v>1</v>
      </c>
      <c r="B61" s="54" t="s">
        <v>84</v>
      </c>
      <c r="C61" s="29"/>
      <c r="D61" s="143" t="s">
        <v>89</v>
      </c>
      <c r="E61" s="133"/>
      <c r="F61" s="120"/>
      <c r="G61" s="128"/>
      <c r="M61" s="3"/>
    </row>
    <row r="62" spans="1:13" ht="7.5" customHeight="1" thickBot="1" x14ac:dyDescent="0.2">
      <c r="A62" s="1"/>
      <c r="C62" s="55"/>
      <c r="D62" s="55"/>
      <c r="F62" s="1"/>
      <c r="G62" s="1"/>
    </row>
    <row r="63" spans="1:13" ht="19.5" customHeight="1" thickBot="1" x14ac:dyDescent="0.2">
      <c r="A63" s="1"/>
      <c r="B63" s="136" t="s">
        <v>36</v>
      </c>
      <c r="C63" s="135">
        <f>SUM(C46:C61)</f>
        <v>0</v>
      </c>
      <c r="D63" s="56"/>
      <c r="F63" s="1"/>
      <c r="G63" s="1"/>
    </row>
    <row r="64" spans="1:13" ht="21" customHeight="1" x14ac:dyDescent="0.15">
      <c r="A64" s="1"/>
      <c r="B64" s="65"/>
      <c r="C64" s="67"/>
      <c r="D64" s="56"/>
      <c r="F64" s="66"/>
      <c r="G64" s="68"/>
    </row>
    <row r="65" spans="1:7" ht="18" customHeight="1" x14ac:dyDescent="0.15">
      <c r="A65" s="69" t="s">
        <v>53</v>
      </c>
      <c r="B65" s="65"/>
      <c r="C65" s="67"/>
      <c r="D65" s="56"/>
      <c r="F65" s="66"/>
      <c r="G65" s="68"/>
    </row>
    <row r="66" spans="1:7" ht="7.5" customHeight="1" thickBot="1" x14ac:dyDescent="0.2">
      <c r="A66" s="69"/>
      <c r="B66" s="65"/>
      <c r="C66" s="67"/>
      <c r="D66" s="56"/>
      <c r="F66" s="66"/>
      <c r="G66" s="68"/>
    </row>
    <row r="67" spans="1:7" ht="26.1" customHeight="1" thickBot="1" x14ac:dyDescent="0.2">
      <c r="A67" s="141" t="s">
        <v>37</v>
      </c>
      <c r="B67" s="141" t="str">
        <f>IF(C63=0,"",IF(C63&lt;=C41,"○","×"))</f>
        <v/>
      </c>
      <c r="C67" s="1" t="s">
        <v>51</v>
      </c>
      <c r="F67" s="1"/>
      <c r="G67" s="1"/>
    </row>
    <row r="68" spans="1:7" ht="5.25" customHeight="1" x14ac:dyDescent="0.15">
      <c r="A68" s="1"/>
      <c r="F68" s="1"/>
      <c r="G68" s="1"/>
    </row>
    <row r="71" spans="1:7" ht="16.5" customHeight="1" x14ac:dyDescent="0.15">
      <c r="B71" s="113"/>
    </row>
    <row r="72" spans="1:7" ht="16.5" customHeight="1" x14ac:dyDescent="0.15">
      <c r="B72" s="114"/>
    </row>
    <row r="73" spans="1:7" ht="16.5" customHeight="1" x14ac:dyDescent="0.15">
      <c r="B73" s="114"/>
    </row>
    <row r="74" spans="1:7" ht="16.5" customHeight="1" x14ac:dyDescent="0.15">
      <c r="B74" s="114"/>
    </row>
    <row r="75" spans="1:7" ht="16.5" customHeight="1" x14ac:dyDescent="0.15">
      <c r="B75" s="114"/>
    </row>
  </sheetData>
  <sheetProtection selectLockedCells="1"/>
  <mergeCells count="42">
    <mergeCell ref="J7:L7"/>
    <mergeCell ref="J18:M18"/>
    <mergeCell ref="J31:L31"/>
    <mergeCell ref="A43:G43"/>
    <mergeCell ref="J43:K43"/>
    <mergeCell ref="A24:A32"/>
    <mergeCell ref="A34:A36"/>
    <mergeCell ref="G24:H24"/>
    <mergeCell ref="D27:G27"/>
    <mergeCell ref="D26:G26"/>
    <mergeCell ref="D25:G25"/>
    <mergeCell ref="G32:H32"/>
    <mergeCell ref="D33:G33"/>
    <mergeCell ref="D37:G37"/>
    <mergeCell ref="G28:H28"/>
    <mergeCell ref="G29:H29"/>
    <mergeCell ref="D56:G56"/>
    <mergeCell ref="D57:G57"/>
    <mergeCell ref="D58:G58"/>
    <mergeCell ref="D59:G59"/>
    <mergeCell ref="A1:H1"/>
    <mergeCell ref="A2:C4"/>
    <mergeCell ref="A19:B19"/>
    <mergeCell ref="A20:B20"/>
    <mergeCell ref="A21:B21"/>
    <mergeCell ref="A6:G6"/>
    <mergeCell ref="F3:H3"/>
    <mergeCell ref="A9:A17"/>
    <mergeCell ref="D4:H4"/>
    <mergeCell ref="F46:G46"/>
    <mergeCell ref="F47:G47"/>
    <mergeCell ref="F48:G48"/>
    <mergeCell ref="G30:H30"/>
    <mergeCell ref="G31:H31"/>
    <mergeCell ref="G34:H34"/>
    <mergeCell ref="G35:H35"/>
    <mergeCell ref="D55:G55"/>
    <mergeCell ref="F49:G49"/>
    <mergeCell ref="F50:G50"/>
    <mergeCell ref="F51:G51"/>
    <mergeCell ref="F52:G52"/>
    <mergeCell ref="F53:G53"/>
  </mergeCells>
  <phoneticPr fontId="2"/>
  <dataValidations xWindow="281" yWindow="430" count="16">
    <dataValidation imeMode="off" allowBlank="1" showErrorMessage="1" sqref="C22" xr:uid="{00000000-0002-0000-0000-000000000000}"/>
    <dataValidation imeMode="off" allowBlank="1" showInputMessage="1" showErrorMessage="1" promptTitle="期末一時扶助" prompt="１２月分を加算_x000a_人数に応じて" sqref="C23" xr:uid="{00000000-0002-0000-0000-000001000000}"/>
    <dataValidation imeMode="off" allowBlank="1" showInputMessage="1" showErrorMessage="1" sqref="C44:D44 D62:D65542 F44 M30 F64:F65542 H9:H16 C55:C59 C38:D42 C7:D7 D9:D19 D34:D36 C9:C21 F8:F19 A67 C46:C53 C61:C65542 F38:F42 F22:F23 F60:F62 F54" xr:uid="{00000000-0002-0000-0000-000002000000}"/>
    <dataValidation imeMode="hiragana" allowBlank="1" showInputMessage="1" showErrorMessage="1" sqref="B46:B49 G60:G61 G28:G32 F45 D45 B44 A6 G54 B69:B70 D37 B76:B65542 B22:B42 E8:E16 G17:G18 D4 F2:F3 B7:B18 A19:A21 E38:E42 G22:G24 E18:E24 E28:E32 D20:D33 D55:D59 E44:E54 E60:E65542 G34:G35" xr:uid="{00000000-0002-0000-0000-000003000000}"/>
    <dataValidation type="list" imeMode="off" allowBlank="1" showInputMessage="1" showErrorMessage="1" sqref="D46:D53" xr:uid="{00000000-0002-0000-0000-000004000000}">
      <formula1>"父,母,祖父,祖母,おじ,おば,その他"</formula1>
    </dataValidation>
    <dataValidation type="list" allowBlank="1" showInputMessage="1" showErrorMessage="1" sqref="E3" xr:uid="{00000000-0002-0000-0000-000005000000}">
      <formula1>"普通科,理数科,国際教養科"</formula1>
    </dataValidation>
    <dataValidation imeMode="off" allowBlank="1" showInputMessage="1" showErrorMessage="1" promptTitle="住宅扶助" prompt="賃貸契約諸等で賃貸料確認_x000a_年額にして実費を記入_x000a_上限840,000円" sqref="C33" xr:uid="{00000000-0002-0000-0000-000006000000}"/>
    <dataValidation type="list" imeMode="off" allowBlank="1" showInputMessage="1" showErrorMessage="1" promptTitle="１８歳未満" prompt="1人→ 273,480円_x000a_2人→ 295,080円_x000a_3人以上→ 加算　11,040円/人" sqref="C24" xr:uid="{00000000-0002-0000-0000-000007000000}">
      <formula1>"0,273480,295080,306120,317160,328200,339240"</formula1>
    </dataValidation>
    <dataValidation type="list" imeMode="off" allowBlank="1" showInputMessage="1" showErrorMessage="1" sqref="C25" xr:uid="{00000000-0002-0000-0000-000008000000}">
      <formula1>$Q$24:$Q$26</formula1>
    </dataValidation>
    <dataValidation type="list" imeMode="off" allowBlank="1" showInputMessage="1" showErrorMessage="1" sqref="C26" xr:uid="{00000000-0002-0000-0000-000009000000}">
      <formula1>$P$24:$P$25</formula1>
    </dataValidation>
    <dataValidation imeMode="off" allowBlank="1" showInputMessage="1" showErrorMessage="1" promptTitle="医療費加算" prompt="医療費の実費_x000a_入院日用品費の_x000a_上限277,160円" sqref="C37" xr:uid="{00000000-0002-0000-0000-00000A000000}"/>
    <dataValidation type="list" imeMode="off" allowBlank="1" showInputMessage="1" showErrorMessage="1" sqref="F32 F28:F29" xr:uid="{00000000-0002-0000-0000-00000B000000}">
      <formula1>$N$31:$N$32</formula1>
    </dataValidation>
    <dataValidation type="list" imeMode="off" allowBlank="1" showInputMessage="1" showErrorMessage="1" sqref="F30:F31 F34:F36" xr:uid="{00000000-0002-0000-0000-00000C000000}">
      <formula1>$N$34:$N$39</formula1>
    </dataValidation>
    <dataValidation type="list" allowBlank="1" showInputMessage="1" showErrorMessage="1" sqref="C27" xr:uid="{00000000-0002-0000-0000-00000D000000}">
      <formula1>$P$26:$P$28</formula1>
    </dataValidation>
    <dataValidation type="list" imeMode="off" allowBlank="1" showInputMessage="1" showErrorMessage="1" sqref="F24" xr:uid="{00000000-0002-0000-0000-00000E000000}">
      <formula1>$N$33:$N$39</formula1>
    </dataValidation>
    <dataValidation type="list" allowBlank="1" showInputMessage="1" showErrorMessage="1" sqref="G10:G16" xr:uid="{00000000-0002-0000-0000-00000F000000}">
      <formula1>$O$9:$O$18</formula1>
    </dataValidation>
  </dataValidations>
  <pageMargins left="1.0236220472440944" right="0.86614173228346458" top="0.47244094488188981" bottom="0.47244094488188981" header="0.31496062992125984" footer="0.31496062992125984"/>
  <pageSetup paperSize="9" scale="72" orientation="portrait" r:id="rId1"/>
  <rowBreaks count="1" manualBreakCount="1">
    <brk id="24" max="17" man="1"/>
  </rowBreaks>
  <colBreaks count="1" manualBreakCount="1">
    <brk id="3" max="6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5"/>
  <sheetViews>
    <sheetView showGridLines="0" tabSelected="1" view="pageBreakPreview" topLeftCell="C1" zoomScale="78" zoomScaleNormal="100" zoomScaleSheetLayoutView="78" workbookViewId="0">
      <pane ySplit="4" topLeftCell="A19" activePane="bottomLeft" state="frozen"/>
      <selection activeCell="G19" sqref="G19"/>
      <selection pane="bottomLeft" activeCell="H8" sqref="H8"/>
    </sheetView>
  </sheetViews>
  <sheetFormatPr defaultRowHeight="16.5" customHeight="1" x14ac:dyDescent="0.15"/>
  <cols>
    <col min="1" max="1" width="82.5" style="1" customWidth="1"/>
    <col min="2" max="2" width="6.5" style="2" customWidth="1"/>
    <col min="3" max="3" width="44.25" style="1" customWidth="1"/>
    <col min="4" max="5" width="12" style="1" customWidth="1"/>
    <col min="6" max="6" width="12.25" style="1" hidden="1" customWidth="1"/>
    <col min="7" max="7" width="6.5" style="2" customWidth="1"/>
    <col min="8" max="8" width="13" style="2" bestFit="1" customWidth="1"/>
    <col min="9" max="9" width="11.75" style="2" customWidth="1"/>
    <col min="10" max="10" width="5.625" style="1" hidden="1" customWidth="1"/>
    <col min="11" max="11" width="5.375" style="2" hidden="1" customWidth="1"/>
    <col min="12" max="12" width="7.875" style="3" hidden="1" customWidth="1"/>
    <col min="13" max="13" width="8.375" style="3" hidden="1" customWidth="1"/>
    <col min="14" max="14" width="7.375" style="2" hidden="1" customWidth="1"/>
    <col min="15" max="15" width="5.25" style="1" hidden="1" customWidth="1"/>
    <col min="16" max="16" width="10.875" style="1" hidden="1" customWidth="1"/>
    <col min="17" max="17" width="7.25" style="1" hidden="1" customWidth="1"/>
    <col min="18" max="18" width="9" style="1" hidden="1" customWidth="1"/>
    <col min="19" max="29" width="9" style="1"/>
    <col min="30" max="30" width="9" style="1" customWidth="1"/>
    <col min="31" max="16384" width="9" style="1"/>
  </cols>
  <sheetData>
    <row r="1" spans="1:28" ht="30.75" customHeight="1" x14ac:dyDescent="0.15">
      <c r="A1" s="144"/>
      <c r="B1" s="326" t="s">
        <v>94</v>
      </c>
      <c r="C1" s="326"/>
      <c r="D1" s="326"/>
      <c r="E1" s="326"/>
      <c r="F1" s="326"/>
      <c r="G1" s="326"/>
      <c r="H1" s="326"/>
      <c r="I1" s="326"/>
      <c r="J1" s="144"/>
      <c r="K1" s="145"/>
      <c r="L1" s="146"/>
      <c r="M1" s="146"/>
      <c r="N1" s="145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25.5" customHeight="1" x14ac:dyDescent="0.15">
      <c r="A2" s="144"/>
      <c r="B2" s="327" t="s">
        <v>79</v>
      </c>
      <c r="C2" s="327"/>
      <c r="D2" s="328"/>
      <c r="E2" s="147"/>
      <c r="F2" s="144"/>
      <c r="G2" s="148" t="s">
        <v>45</v>
      </c>
      <c r="H2" s="149"/>
      <c r="I2" s="149"/>
      <c r="J2" s="144"/>
      <c r="K2" s="145"/>
      <c r="L2" s="146"/>
      <c r="M2" s="146"/>
      <c r="N2" s="145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25.5" customHeight="1" x14ac:dyDescent="0.15">
      <c r="A3" s="144"/>
      <c r="B3" s="327"/>
      <c r="C3" s="327"/>
      <c r="D3" s="328"/>
      <c r="E3" s="150"/>
      <c r="F3" s="151"/>
      <c r="G3" s="329" t="s">
        <v>38</v>
      </c>
      <c r="H3" s="329"/>
      <c r="I3" s="329"/>
      <c r="J3" s="144"/>
      <c r="K3" s="145"/>
      <c r="L3" s="146"/>
      <c r="M3" s="146"/>
      <c r="N3" s="145"/>
      <c r="O3" s="145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25.5" customHeight="1" x14ac:dyDescent="0.15">
      <c r="A4" s="144"/>
      <c r="B4" s="327"/>
      <c r="C4" s="327"/>
      <c r="D4" s="328"/>
      <c r="E4" s="330" t="s">
        <v>78</v>
      </c>
      <c r="F4" s="331"/>
      <c r="G4" s="331"/>
      <c r="H4" s="331"/>
      <c r="I4" s="331"/>
      <c r="J4" s="144"/>
      <c r="K4" s="145"/>
      <c r="L4" s="146"/>
      <c r="M4" s="146"/>
      <c r="N4" s="145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.5" customHeight="1" x14ac:dyDescent="0.15">
      <c r="A5" s="144"/>
      <c r="B5" s="152"/>
      <c r="C5" s="144"/>
      <c r="D5" s="144"/>
      <c r="E5" s="144"/>
      <c r="F5" s="144"/>
      <c r="G5" s="145"/>
      <c r="H5" s="145"/>
      <c r="I5" s="145"/>
      <c r="J5" s="144"/>
      <c r="K5" s="145"/>
      <c r="L5" s="146"/>
      <c r="M5" s="146"/>
      <c r="N5" s="145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7.25" customHeight="1" thickBot="1" x14ac:dyDescent="0.2">
      <c r="A6" s="144"/>
      <c r="B6" s="304" t="s">
        <v>39</v>
      </c>
      <c r="C6" s="304"/>
      <c r="D6" s="304"/>
      <c r="E6" s="304"/>
      <c r="F6" s="304"/>
      <c r="G6" s="304"/>
      <c r="H6" s="304"/>
      <c r="I6" s="145"/>
      <c r="J6" s="144"/>
      <c r="K6" s="145"/>
      <c r="L6" s="146"/>
      <c r="M6" s="146"/>
      <c r="N6" s="145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</row>
    <row r="7" spans="1:28" ht="14.25" thickBot="1" x14ac:dyDescent="0.2">
      <c r="A7" s="144"/>
      <c r="B7" s="145"/>
      <c r="C7" s="144"/>
      <c r="D7" s="144"/>
      <c r="E7" s="144"/>
      <c r="F7" s="144"/>
      <c r="G7" s="153" t="s">
        <v>0</v>
      </c>
      <c r="H7" s="58">
        <v>43922</v>
      </c>
      <c r="I7" s="145"/>
      <c r="J7" s="144"/>
      <c r="K7" s="310" t="s">
        <v>1</v>
      </c>
      <c r="L7" s="311"/>
      <c r="M7" s="312"/>
      <c r="N7" s="15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1:28" s="2" customFormat="1" ht="16.5" customHeight="1" x14ac:dyDescent="0.15">
      <c r="A8" s="145"/>
      <c r="B8" s="155" t="s">
        <v>2</v>
      </c>
      <c r="C8" s="155" t="s">
        <v>3</v>
      </c>
      <c r="D8" s="156" t="s">
        <v>4</v>
      </c>
      <c r="E8" s="156" t="s">
        <v>5</v>
      </c>
      <c r="F8" s="155" t="s">
        <v>6</v>
      </c>
      <c r="G8" s="155" t="s">
        <v>7</v>
      </c>
      <c r="H8" s="157" t="s">
        <v>34</v>
      </c>
      <c r="I8" s="155" t="s">
        <v>8</v>
      </c>
      <c r="J8" s="145" t="s">
        <v>9</v>
      </c>
      <c r="K8" s="158" t="s">
        <v>7</v>
      </c>
      <c r="L8" s="159" t="s">
        <v>4</v>
      </c>
      <c r="M8" s="160" t="s">
        <v>5</v>
      </c>
      <c r="N8" s="161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</row>
    <row r="9" spans="1:28" ht="16.5" customHeight="1" x14ac:dyDescent="0.15">
      <c r="A9" s="144"/>
      <c r="B9" s="307">
        <v>1</v>
      </c>
      <c r="C9" s="162" t="s">
        <v>56</v>
      </c>
      <c r="D9" s="163">
        <f>IF($G9="","",VLOOKUP($J9,$K$9:$M$16,2))</f>
        <v>496320</v>
      </c>
      <c r="E9" s="163">
        <f>IF($G9="","",VLOOKUP($J9,$K$9:$M$16,3))</f>
        <v>450000</v>
      </c>
      <c r="F9" s="164">
        <f>H4</f>
        <v>0</v>
      </c>
      <c r="G9" s="98">
        <f t="shared" ref="G9:G16" si="0">IF(I9="","",ROUNDDOWN(YEARFRAC(I9,$H$7,1),0))</f>
        <v>19</v>
      </c>
      <c r="H9" s="165" t="s">
        <v>10</v>
      </c>
      <c r="I9" s="166">
        <v>36854</v>
      </c>
      <c r="J9" s="145">
        <f t="shared" ref="J9:J16" si="1">IF(G9&gt;=70,70,(IF(G9&gt;=60,60,IF(G9&gt;=41,41,IF(G9&gt;=20,20,IF(G9&gt;=12,12,IF(G9&gt;=6,6,IF(G9&gt;=3,3,0))))))))</f>
        <v>12</v>
      </c>
      <c r="K9" s="167">
        <v>0</v>
      </c>
      <c r="L9" s="168">
        <v>246480</v>
      </c>
      <c r="M9" s="169">
        <v>306240</v>
      </c>
      <c r="N9" s="154"/>
      <c r="O9" s="144"/>
      <c r="P9" s="144" t="s">
        <v>58</v>
      </c>
      <c r="Q9" s="144"/>
      <c r="R9" s="144"/>
      <c r="S9" s="170" t="s">
        <v>89</v>
      </c>
      <c r="T9" s="144"/>
      <c r="U9" s="144"/>
      <c r="V9" s="144"/>
      <c r="W9" s="144"/>
      <c r="X9" s="144"/>
      <c r="Y9" s="144"/>
      <c r="Z9" s="144"/>
      <c r="AA9" s="144"/>
      <c r="AB9" s="144"/>
    </row>
    <row r="10" spans="1:28" ht="16.5" customHeight="1" x14ac:dyDescent="0.15">
      <c r="A10" s="144"/>
      <c r="B10" s="308"/>
      <c r="C10" s="171" t="s">
        <v>42</v>
      </c>
      <c r="D10" s="172">
        <f t="shared" ref="D10:D16" si="2">IF($G10="","",VLOOKUP($J10,$K$9:$M$16,2))</f>
        <v>450240</v>
      </c>
      <c r="E10" s="172">
        <f t="shared" ref="E10:E16" si="3">IF($G10="","",VLOOKUP($J10,$K$9:$M$16,3))</f>
        <v>452040</v>
      </c>
      <c r="F10" s="173"/>
      <c r="G10" s="90">
        <f t="shared" si="0"/>
        <v>47</v>
      </c>
      <c r="H10" s="174" t="s">
        <v>58</v>
      </c>
      <c r="I10" s="175">
        <v>26692</v>
      </c>
      <c r="J10" s="145">
        <f t="shared" si="1"/>
        <v>41</v>
      </c>
      <c r="K10" s="176">
        <v>3</v>
      </c>
      <c r="L10" s="168">
        <v>310680</v>
      </c>
      <c r="M10" s="169">
        <v>344280</v>
      </c>
      <c r="N10" s="177"/>
      <c r="O10" s="144"/>
      <c r="P10" s="144" t="s">
        <v>60</v>
      </c>
      <c r="Q10" s="144"/>
      <c r="R10" s="144"/>
      <c r="S10" s="170" t="s">
        <v>89</v>
      </c>
      <c r="T10" s="144"/>
      <c r="U10" s="144"/>
      <c r="V10" s="144"/>
      <c r="W10" s="144"/>
      <c r="X10" s="144"/>
      <c r="Y10" s="144"/>
      <c r="Z10" s="144"/>
      <c r="AA10" s="144"/>
      <c r="AB10" s="144"/>
    </row>
    <row r="11" spans="1:28" ht="16.5" customHeight="1" x14ac:dyDescent="0.15">
      <c r="A11" s="144"/>
      <c r="B11" s="308"/>
      <c r="C11" s="171" t="s">
        <v>42</v>
      </c>
      <c r="D11" s="172">
        <f t="shared" si="2"/>
        <v>450240</v>
      </c>
      <c r="E11" s="172">
        <f t="shared" si="3"/>
        <v>452040</v>
      </c>
      <c r="F11" s="173"/>
      <c r="G11" s="90">
        <f t="shared" si="0"/>
        <v>45</v>
      </c>
      <c r="H11" s="174" t="s">
        <v>60</v>
      </c>
      <c r="I11" s="175">
        <v>27473</v>
      </c>
      <c r="J11" s="145">
        <f t="shared" si="1"/>
        <v>41</v>
      </c>
      <c r="K11" s="176">
        <v>6</v>
      </c>
      <c r="L11" s="168">
        <v>401760</v>
      </c>
      <c r="M11" s="169">
        <v>395040</v>
      </c>
      <c r="N11" s="145"/>
      <c r="O11" s="144"/>
      <c r="P11" s="144" t="s">
        <v>61</v>
      </c>
      <c r="Q11" s="144"/>
      <c r="R11" s="144"/>
      <c r="S11" s="170" t="s">
        <v>89</v>
      </c>
      <c r="T11" s="144"/>
      <c r="U11" s="144"/>
      <c r="V11" s="144"/>
      <c r="W11" s="144"/>
      <c r="X11" s="144"/>
      <c r="Y11" s="144"/>
      <c r="Z11" s="144"/>
      <c r="AA11" s="144"/>
      <c r="AB11" s="144"/>
    </row>
    <row r="12" spans="1:28" ht="16.5" customHeight="1" x14ac:dyDescent="0.15">
      <c r="A12" s="144"/>
      <c r="B12" s="308"/>
      <c r="C12" s="171" t="s">
        <v>42</v>
      </c>
      <c r="D12" s="172">
        <f t="shared" si="2"/>
        <v>496320</v>
      </c>
      <c r="E12" s="172">
        <f t="shared" si="3"/>
        <v>450000</v>
      </c>
      <c r="F12" s="173"/>
      <c r="G12" s="90">
        <f t="shared" si="0"/>
        <v>16</v>
      </c>
      <c r="H12" s="174" t="s">
        <v>63</v>
      </c>
      <c r="I12" s="175">
        <v>37921</v>
      </c>
      <c r="J12" s="145">
        <f t="shared" si="1"/>
        <v>12</v>
      </c>
      <c r="K12" s="176">
        <v>12</v>
      </c>
      <c r="L12" s="168">
        <v>496320</v>
      </c>
      <c r="M12" s="169">
        <v>450000</v>
      </c>
      <c r="N12" s="145"/>
      <c r="O12" s="144"/>
      <c r="P12" s="144" t="s">
        <v>62</v>
      </c>
      <c r="Q12" s="144"/>
      <c r="R12" s="144"/>
      <c r="S12" s="170" t="s">
        <v>89</v>
      </c>
      <c r="T12" s="144"/>
      <c r="U12" s="144"/>
      <c r="V12" s="144"/>
      <c r="W12" s="144"/>
      <c r="X12" s="144"/>
      <c r="Y12" s="144"/>
      <c r="Z12" s="144"/>
      <c r="AA12" s="144"/>
      <c r="AB12" s="144"/>
    </row>
    <row r="13" spans="1:28" ht="16.5" customHeight="1" x14ac:dyDescent="0.15">
      <c r="A13" s="144"/>
      <c r="B13" s="308"/>
      <c r="C13" s="171" t="s">
        <v>42</v>
      </c>
      <c r="D13" s="172" t="str">
        <f t="shared" si="2"/>
        <v/>
      </c>
      <c r="E13" s="172" t="str">
        <f t="shared" si="3"/>
        <v/>
      </c>
      <c r="F13" s="173"/>
      <c r="G13" s="90" t="str">
        <f t="shared" si="0"/>
        <v/>
      </c>
      <c r="H13" s="174"/>
      <c r="I13" s="175"/>
      <c r="J13" s="145">
        <f t="shared" si="1"/>
        <v>70</v>
      </c>
      <c r="K13" s="176">
        <v>20</v>
      </c>
      <c r="L13" s="168">
        <v>474960</v>
      </c>
      <c r="M13" s="169">
        <v>441480</v>
      </c>
      <c r="N13" s="145"/>
      <c r="O13" s="144"/>
      <c r="P13" s="144" t="s">
        <v>63</v>
      </c>
      <c r="Q13" s="178"/>
      <c r="R13" s="144"/>
      <c r="S13" s="170" t="s">
        <v>89</v>
      </c>
      <c r="T13" s="144"/>
      <c r="U13" s="144"/>
      <c r="V13" s="144"/>
      <c r="W13" s="144"/>
      <c r="X13" s="144"/>
      <c r="Y13" s="144"/>
      <c r="Z13" s="144"/>
      <c r="AA13" s="144"/>
      <c r="AB13" s="144"/>
    </row>
    <row r="14" spans="1:28" ht="16.5" customHeight="1" x14ac:dyDescent="0.15">
      <c r="A14" s="144"/>
      <c r="B14" s="308"/>
      <c r="C14" s="171" t="s">
        <v>42</v>
      </c>
      <c r="D14" s="172" t="str">
        <f t="shared" si="2"/>
        <v/>
      </c>
      <c r="E14" s="172" t="str">
        <f t="shared" si="3"/>
        <v/>
      </c>
      <c r="F14" s="173"/>
      <c r="G14" s="90" t="str">
        <f t="shared" si="0"/>
        <v/>
      </c>
      <c r="H14" s="174"/>
      <c r="I14" s="175"/>
      <c r="J14" s="145">
        <f t="shared" si="1"/>
        <v>70</v>
      </c>
      <c r="K14" s="176">
        <v>41</v>
      </c>
      <c r="L14" s="168">
        <v>450240</v>
      </c>
      <c r="M14" s="169">
        <v>452040</v>
      </c>
      <c r="N14" s="145"/>
      <c r="O14" s="144"/>
      <c r="P14" s="144" t="s">
        <v>64</v>
      </c>
      <c r="Q14" s="144"/>
      <c r="R14" s="144"/>
      <c r="S14" s="170" t="s">
        <v>89</v>
      </c>
      <c r="T14" s="144"/>
      <c r="U14" s="144"/>
      <c r="V14" s="144"/>
      <c r="W14" s="144"/>
      <c r="X14" s="144"/>
      <c r="Y14" s="144"/>
      <c r="Z14" s="144"/>
      <c r="AA14" s="144"/>
      <c r="AB14" s="144"/>
    </row>
    <row r="15" spans="1:28" ht="16.5" customHeight="1" x14ac:dyDescent="0.15">
      <c r="A15" s="144"/>
      <c r="B15" s="308"/>
      <c r="C15" s="171" t="s">
        <v>42</v>
      </c>
      <c r="D15" s="172" t="str">
        <f t="shared" si="2"/>
        <v/>
      </c>
      <c r="E15" s="172" t="str">
        <f t="shared" si="3"/>
        <v/>
      </c>
      <c r="F15" s="173"/>
      <c r="G15" s="90" t="str">
        <f t="shared" si="0"/>
        <v/>
      </c>
      <c r="H15" s="174"/>
      <c r="I15" s="175"/>
      <c r="J15" s="145">
        <f t="shared" si="1"/>
        <v>70</v>
      </c>
      <c r="K15" s="176">
        <v>60</v>
      </c>
      <c r="L15" s="168">
        <v>425760</v>
      </c>
      <c r="M15" s="169">
        <v>447840</v>
      </c>
      <c r="N15" s="145"/>
      <c r="O15" s="144"/>
      <c r="P15" s="144" t="s">
        <v>65</v>
      </c>
      <c r="Q15" s="144"/>
      <c r="R15" s="144"/>
      <c r="S15" s="170" t="s">
        <v>89</v>
      </c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28" ht="16.5" customHeight="1" thickBot="1" x14ac:dyDescent="0.2">
      <c r="A16" s="144"/>
      <c r="B16" s="308"/>
      <c r="C16" s="179" t="s">
        <v>42</v>
      </c>
      <c r="D16" s="180" t="str">
        <f t="shared" si="2"/>
        <v/>
      </c>
      <c r="E16" s="180" t="str">
        <f t="shared" si="3"/>
        <v/>
      </c>
      <c r="F16" s="181"/>
      <c r="G16" s="95" t="str">
        <f t="shared" si="0"/>
        <v/>
      </c>
      <c r="H16" s="174"/>
      <c r="I16" s="182"/>
      <c r="J16" s="145">
        <f t="shared" si="1"/>
        <v>70</v>
      </c>
      <c r="K16" s="183">
        <v>70</v>
      </c>
      <c r="L16" s="168">
        <v>384240</v>
      </c>
      <c r="M16" s="169">
        <v>388560</v>
      </c>
      <c r="N16" s="145"/>
      <c r="O16" s="144"/>
      <c r="P16" s="144" t="s">
        <v>66</v>
      </c>
      <c r="Q16" s="144"/>
      <c r="R16" s="144"/>
      <c r="S16" s="170" t="s">
        <v>89</v>
      </c>
      <c r="T16" s="144"/>
      <c r="U16" s="144"/>
      <c r="V16" s="144"/>
      <c r="W16" s="144"/>
      <c r="X16" s="144"/>
      <c r="Y16" s="144"/>
      <c r="Z16" s="144"/>
      <c r="AA16" s="144"/>
      <c r="AB16" s="144"/>
    </row>
    <row r="17" spans="1:28" ht="16.5" customHeight="1" thickBot="1" x14ac:dyDescent="0.2">
      <c r="A17" s="144"/>
      <c r="B17" s="309"/>
      <c r="C17" s="184" t="s">
        <v>11</v>
      </c>
      <c r="D17" s="185">
        <f>IF($G$17="","",VLOOKUP($G17,$K$33:$M$42,2))</f>
        <v>0.95</v>
      </c>
      <c r="E17" s="185">
        <f>IF($G$17="","",VLOOKUP($G17,$K$33:$M$42,3))</f>
        <v>0.76749999999999996</v>
      </c>
      <c r="F17" s="186"/>
      <c r="G17" s="73">
        <f>COUNT(G9:G16)</f>
        <v>4</v>
      </c>
      <c r="H17" s="187" t="s">
        <v>12</v>
      </c>
      <c r="I17" s="145"/>
      <c r="J17" s="144"/>
      <c r="K17" s="188"/>
      <c r="L17" s="189"/>
      <c r="M17" s="189"/>
      <c r="N17" s="145"/>
      <c r="O17" s="144"/>
      <c r="P17" s="144" t="s">
        <v>67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</row>
    <row r="18" spans="1:28" ht="16.5" customHeight="1" thickBot="1" x14ac:dyDescent="0.2">
      <c r="A18" s="144"/>
      <c r="B18" s="190">
        <v>2</v>
      </c>
      <c r="C18" s="191" t="s">
        <v>43</v>
      </c>
      <c r="D18" s="163">
        <f>IF($G$17="","",VLOOKUP($G$17,$K$20:$M$29,2))</f>
        <v>650520</v>
      </c>
      <c r="E18" s="163">
        <f>IF($G$17="","",VLOOKUP($G$17,$K$20:$M$29,3))</f>
        <v>707640</v>
      </c>
      <c r="F18" s="192"/>
      <c r="G18" s="193"/>
      <c r="H18" s="124"/>
      <c r="I18" s="145"/>
      <c r="J18" s="144"/>
      <c r="K18" s="310" t="s">
        <v>13</v>
      </c>
      <c r="L18" s="311"/>
      <c r="M18" s="311"/>
      <c r="N18" s="312"/>
      <c r="O18" s="144"/>
      <c r="P18" s="144" t="s">
        <v>68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</row>
    <row r="19" spans="1:28" ht="16.5" customHeight="1" x14ac:dyDescent="0.15">
      <c r="A19" s="144"/>
      <c r="B19" s="313" t="s">
        <v>14</v>
      </c>
      <c r="C19" s="314"/>
      <c r="D19" s="194">
        <f>SUM(D9:D16)*D17+D18</f>
        <v>2448984</v>
      </c>
      <c r="E19" s="163">
        <f>SUM(E9:E16)*E17+E18</f>
        <v>2092271.4</v>
      </c>
      <c r="F19" s="195"/>
      <c r="G19" s="196"/>
      <c r="H19" s="197"/>
      <c r="I19" s="144"/>
      <c r="J19" s="144"/>
      <c r="K19" s="158" t="s">
        <v>15</v>
      </c>
      <c r="L19" s="159" t="s">
        <v>4</v>
      </c>
      <c r="M19" s="160" t="s">
        <v>5</v>
      </c>
      <c r="N19" s="198" t="s">
        <v>16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</row>
    <row r="20" spans="1:28" ht="16.5" customHeight="1" x14ac:dyDescent="0.15">
      <c r="A20" s="144"/>
      <c r="B20" s="315" t="s">
        <v>54</v>
      </c>
      <c r="C20" s="316"/>
      <c r="D20" s="199" t="str">
        <f>IF($G17="","",IF(D19*0.9&gt;E19,"有","無"))</f>
        <v>有</v>
      </c>
      <c r="E20" s="200"/>
      <c r="F20" s="201"/>
      <c r="G20" s="197"/>
      <c r="H20" s="197"/>
      <c r="I20" s="144"/>
      <c r="J20" s="144"/>
      <c r="K20" s="202">
        <v>1</v>
      </c>
      <c r="L20" s="203">
        <v>512160</v>
      </c>
      <c r="M20" s="169">
        <v>468600</v>
      </c>
      <c r="N20" s="204">
        <v>14700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</row>
    <row r="21" spans="1:28" ht="27.75" customHeight="1" x14ac:dyDescent="0.15">
      <c r="A21" s="144"/>
      <c r="B21" s="317" t="s">
        <v>55</v>
      </c>
      <c r="C21" s="318"/>
      <c r="D21" s="205">
        <f>ROUNDUP(ROUNDDOWN(IF(D20="有",D19*0.9,E19),0),0)</f>
        <v>2204085</v>
      </c>
      <c r="E21" s="206"/>
      <c r="F21" s="201"/>
      <c r="G21" s="197"/>
      <c r="H21" s="197"/>
      <c r="I21" s="144"/>
      <c r="J21" s="144"/>
      <c r="K21" s="202">
        <v>2</v>
      </c>
      <c r="L21" s="203">
        <v>566880</v>
      </c>
      <c r="M21" s="169">
        <v>576360</v>
      </c>
      <c r="N21" s="204">
        <v>19050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</row>
    <row r="22" spans="1:28" ht="16.5" customHeight="1" x14ac:dyDescent="0.15">
      <c r="A22" s="144"/>
      <c r="B22" s="190">
        <v>3</v>
      </c>
      <c r="C22" s="184" t="s">
        <v>16</v>
      </c>
      <c r="D22" s="78">
        <f>IF($G$17="","",VLOOKUP($G$17,$K$20:$N$29,4))</f>
        <v>25750</v>
      </c>
      <c r="E22" s="206"/>
      <c r="F22" s="128"/>
      <c r="G22" s="121"/>
      <c r="H22" s="121"/>
      <c r="I22" s="144"/>
      <c r="J22" s="144"/>
      <c r="K22" s="202">
        <v>3</v>
      </c>
      <c r="L22" s="203">
        <v>628440</v>
      </c>
      <c r="M22" s="169">
        <v>679560</v>
      </c>
      <c r="N22" s="204">
        <v>22700</v>
      </c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</row>
    <row r="23" spans="1:28" ht="16.5" customHeight="1" x14ac:dyDescent="0.15">
      <c r="A23" s="144"/>
      <c r="B23" s="190">
        <v>4</v>
      </c>
      <c r="C23" s="184" t="s">
        <v>17</v>
      </c>
      <c r="D23" s="59">
        <f>IF($G$17="","",VLOOKUP($G$17,$K$44:$M$53,2))</f>
        <v>25070</v>
      </c>
      <c r="E23" s="206"/>
      <c r="F23" s="128"/>
      <c r="G23" s="121"/>
      <c r="H23" s="121"/>
      <c r="I23" s="144"/>
      <c r="J23" s="144"/>
      <c r="K23" s="202">
        <v>4</v>
      </c>
      <c r="L23" s="203">
        <v>650520</v>
      </c>
      <c r="M23" s="169">
        <v>707640</v>
      </c>
      <c r="N23" s="204">
        <v>25750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</row>
    <row r="24" spans="1:28" ht="16.5" customHeight="1" x14ac:dyDescent="0.15">
      <c r="A24" s="144"/>
      <c r="B24" s="307">
        <v>5</v>
      </c>
      <c r="C24" s="191" t="s">
        <v>44</v>
      </c>
      <c r="D24" s="207"/>
      <c r="E24" s="208" t="s">
        <v>41</v>
      </c>
      <c r="F24" s="209"/>
      <c r="G24" s="210"/>
      <c r="H24" s="270" t="s">
        <v>80</v>
      </c>
      <c r="I24" s="271"/>
      <c r="J24" s="144"/>
      <c r="K24" s="202">
        <v>5</v>
      </c>
      <c r="L24" s="203">
        <v>655920</v>
      </c>
      <c r="M24" s="169">
        <v>754560</v>
      </c>
      <c r="N24" s="204">
        <v>26750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</row>
    <row r="25" spans="1:28" ht="16.5" customHeight="1" x14ac:dyDescent="0.15">
      <c r="A25" s="144"/>
      <c r="B25" s="308"/>
      <c r="C25" s="191" t="s">
        <v>18</v>
      </c>
      <c r="D25" s="207"/>
      <c r="E25" s="319" t="s">
        <v>81</v>
      </c>
      <c r="F25" s="320"/>
      <c r="G25" s="320"/>
      <c r="H25" s="320"/>
      <c r="I25" s="144"/>
      <c r="J25" s="144"/>
      <c r="K25" s="202">
        <v>6</v>
      </c>
      <c r="L25" s="203">
        <v>661320</v>
      </c>
      <c r="M25" s="169">
        <v>796680</v>
      </c>
      <c r="N25" s="204">
        <v>27750</v>
      </c>
      <c r="O25" s="144"/>
      <c r="P25" s="144"/>
      <c r="Q25" s="211">
        <v>156240</v>
      </c>
      <c r="R25" s="211">
        <v>315720</v>
      </c>
      <c r="S25" s="144"/>
      <c r="T25" s="144"/>
      <c r="U25" s="144"/>
      <c r="V25" s="144"/>
      <c r="W25" s="144"/>
      <c r="X25" s="144"/>
      <c r="Y25" s="144"/>
      <c r="Z25" s="144"/>
      <c r="AA25" s="144"/>
      <c r="AB25" s="144"/>
    </row>
    <row r="26" spans="1:28" ht="16.5" customHeight="1" x14ac:dyDescent="0.15">
      <c r="A26" s="144"/>
      <c r="B26" s="308"/>
      <c r="C26" s="191" t="s">
        <v>19</v>
      </c>
      <c r="D26" s="207"/>
      <c r="E26" s="319" t="s">
        <v>81</v>
      </c>
      <c r="F26" s="320"/>
      <c r="G26" s="320"/>
      <c r="H26" s="320"/>
      <c r="I26" s="144"/>
      <c r="J26" s="144"/>
      <c r="K26" s="202">
        <v>7</v>
      </c>
      <c r="L26" s="203">
        <v>666840</v>
      </c>
      <c r="M26" s="169">
        <v>829560</v>
      </c>
      <c r="N26" s="204">
        <v>28750</v>
      </c>
      <c r="O26" s="144"/>
      <c r="P26" s="144"/>
      <c r="Q26" s="144"/>
      <c r="R26" s="212">
        <v>210360</v>
      </c>
      <c r="S26" s="144"/>
      <c r="T26" s="144"/>
      <c r="U26" s="144"/>
      <c r="V26" s="144"/>
      <c r="W26" s="144"/>
      <c r="X26" s="144"/>
      <c r="Y26" s="144"/>
      <c r="Z26" s="144"/>
      <c r="AA26" s="144"/>
      <c r="AB26" s="144"/>
    </row>
    <row r="27" spans="1:28" ht="16.5" customHeight="1" x14ac:dyDescent="0.15">
      <c r="A27" s="144"/>
      <c r="B27" s="308"/>
      <c r="C27" s="184" t="s">
        <v>20</v>
      </c>
      <c r="D27" s="207"/>
      <c r="E27" s="319" t="s">
        <v>81</v>
      </c>
      <c r="F27" s="320"/>
      <c r="G27" s="320"/>
      <c r="H27" s="320"/>
      <c r="I27" s="144"/>
      <c r="J27" s="144"/>
      <c r="K27" s="202">
        <v>8</v>
      </c>
      <c r="L27" s="203">
        <v>672240</v>
      </c>
      <c r="M27" s="169">
        <v>862440</v>
      </c>
      <c r="N27" s="204">
        <v>29750</v>
      </c>
      <c r="O27" s="144"/>
      <c r="P27" s="211">
        <v>1</v>
      </c>
      <c r="Q27" s="211">
        <v>512640</v>
      </c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</row>
    <row r="28" spans="1:28" ht="16.5" customHeight="1" x14ac:dyDescent="0.15">
      <c r="A28" s="144"/>
      <c r="B28" s="308"/>
      <c r="C28" s="191" t="s">
        <v>46</v>
      </c>
      <c r="D28" s="213">
        <f>G28*180000</f>
        <v>0</v>
      </c>
      <c r="E28" s="208" t="s">
        <v>41</v>
      </c>
      <c r="F28" s="209"/>
      <c r="G28" s="210"/>
      <c r="H28" s="270" t="s">
        <v>82</v>
      </c>
      <c r="I28" s="271"/>
      <c r="J28" s="144"/>
      <c r="K28" s="202">
        <v>9</v>
      </c>
      <c r="L28" s="203">
        <v>677640</v>
      </c>
      <c r="M28" s="169">
        <v>895080</v>
      </c>
      <c r="N28" s="204">
        <v>30750</v>
      </c>
      <c r="O28" s="144"/>
      <c r="P28" s="211">
        <v>2</v>
      </c>
      <c r="Q28" s="211">
        <v>256320</v>
      </c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</row>
    <row r="29" spans="1:28" ht="16.5" customHeight="1" thickBot="1" x14ac:dyDescent="0.2">
      <c r="A29" s="144"/>
      <c r="B29" s="308"/>
      <c r="C29" s="191" t="s">
        <v>47</v>
      </c>
      <c r="D29" s="213">
        <f>G29*120000</f>
        <v>120000</v>
      </c>
      <c r="E29" s="208" t="s">
        <v>41</v>
      </c>
      <c r="F29" s="209"/>
      <c r="G29" s="210">
        <v>1</v>
      </c>
      <c r="H29" s="270" t="s">
        <v>82</v>
      </c>
      <c r="I29" s="271"/>
      <c r="J29" s="144"/>
      <c r="K29" s="214" t="s">
        <v>21</v>
      </c>
      <c r="L29" s="215">
        <v>5400</v>
      </c>
      <c r="M29" s="216">
        <v>32760</v>
      </c>
      <c r="N29" s="217">
        <v>1000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</row>
    <row r="30" spans="1:28" ht="16.5" customHeight="1" thickBot="1" x14ac:dyDescent="0.2">
      <c r="A30" s="144"/>
      <c r="B30" s="308"/>
      <c r="C30" s="191" t="s">
        <v>48</v>
      </c>
      <c r="D30" s="213">
        <f t="shared" ref="D30" si="4">G30*180000</f>
        <v>0</v>
      </c>
      <c r="E30" s="208" t="s">
        <v>41</v>
      </c>
      <c r="F30" s="209"/>
      <c r="G30" s="210"/>
      <c r="H30" s="270" t="s">
        <v>82</v>
      </c>
      <c r="I30" s="271"/>
      <c r="J30" s="144"/>
      <c r="K30" s="145"/>
      <c r="L30" s="146"/>
      <c r="M30" s="146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</row>
    <row r="31" spans="1:28" ht="16.5" customHeight="1" thickBot="1" x14ac:dyDescent="0.2">
      <c r="A31" s="144"/>
      <c r="B31" s="308"/>
      <c r="C31" s="191" t="s">
        <v>49</v>
      </c>
      <c r="D31" s="213">
        <f>G31*120000</f>
        <v>0</v>
      </c>
      <c r="E31" s="208" t="s">
        <v>41</v>
      </c>
      <c r="F31" s="209"/>
      <c r="G31" s="210"/>
      <c r="H31" s="270" t="s">
        <v>82</v>
      </c>
      <c r="I31" s="271"/>
      <c r="J31" s="144"/>
      <c r="K31" s="321" t="s">
        <v>22</v>
      </c>
      <c r="L31" s="322"/>
      <c r="M31" s="323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</row>
    <row r="32" spans="1:28" ht="16.5" customHeight="1" x14ac:dyDescent="0.15">
      <c r="A32" s="144"/>
      <c r="B32" s="309"/>
      <c r="C32" s="191" t="s">
        <v>93</v>
      </c>
      <c r="D32" s="213">
        <f>G32*144000</f>
        <v>0</v>
      </c>
      <c r="E32" s="218"/>
      <c r="F32" s="219"/>
      <c r="G32" s="220"/>
      <c r="H32" s="270" t="s">
        <v>82</v>
      </c>
      <c r="I32" s="271"/>
      <c r="J32" s="144"/>
      <c r="K32" s="221"/>
      <c r="L32" s="159" t="s">
        <v>4</v>
      </c>
      <c r="M32" s="160" t="s">
        <v>5</v>
      </c>
      <c r="N32" s="144"/>
      <c r="O32" s="144">
        <v>1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</row>
    <row r="33" spans="1:28" ht="17.25" customHeight="1" x14ac:dyDescent="0.15">
      <c r="A33" s="144"/>
      <c r="B33" s="190">
        <v>6</v>
      </c>
      <c r="C33" s="191" t="s">
        <v>92</v>
      </c>
      <c r="D33" s="222"/>
      <c r="E33" s="324" t="str">
        <f>IF(D33&lt;=717600,"","限度ｵｰﾊﾞｰ")</f>
        <v/>
      </c>
      <c r="F33" s="325"/>
      <c r="G33" s="325"/>
      <c r="H33" s="325"/>
      <c r="I33" s="144"/>
      <c r="J33" s="144"/>
      <c r="K33" s="202">
        <v>1</v>
      </c>
      <c r="L33" s="223">
        <v>1</v>
      </c>
      <c r="M33" s="224">
        <v>1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</row>
    <row r="34" spans="1:28" ht="16.5" customHeight="1" x14ac:dyDescent="0.15">
      <c r="A34" s="144"/>
      <c r="B34" s="307">
        <v>7</v>
      </c>
      <c r="C34" s="191" t="s">
        <v>23</v>
      </c>
      <c r="D34" s="213">
        <f>G34*109680</f>
        <v>0</v>
      </c>
      <c r="E34" s="225" t="s">
        <v>24</v>
      </c>
      <c r="F34" s="144"/>
      <c r="G34" s="210"/>
      <c r="H34" s="270" t="s">
        <v>82</v>
      </c>
      <c r="I34" s="271"/>
      <c r="J34" s="144"/>
      <c r="K34" s="202">
        <v>2</v>
      </c>
      <c r="L34" s="226">
        <v>1</v>
      </c>
      <c r="M34" s="227">
        <v>0.88500000000000001</v>
      </c>
      <c r="N34" s="144"/>
      <c r="O34" s="144">
        <v>1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</row>
    <row r="35" spans="1:28" ht="18" customHeight="1" x14ac:dyDescent="0.15">
      <c r="A35" s="144"/>
      <c r="B35" s="308"/>
      <c r="C35" s="191" t="s">
        <v>50</v>
      </c>
      <c r="D35" s="213">
        <f>G35*158880</f>
        <v>158880</v>
      </c>
      <c r="E35" s="225" t="s">
        <v>25</v>
      </c>
      <c r="F35" s="144"/>
      <c r="G35" s="210">
        <v>1</v>
      </c>
      <c r="H35" s="270" t="s">
        <v>82</v>
      </c>
      <c r="I35" s="271"/>
      <c r="J35" s="144"/>
      <c r="K35" s="202">
        <v>3</v>
      </c>
      <c r="L35" s="226">
        <v>1</v>
      </c>
      <c r="M35" s="227">
        <v>0.83499999999999996</v>
      </c>
      <c r="N35" s="144"/>
      <c r="O35" s="144">
        <v>2</v>
      </c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</row>
    <row r="36" spans="1:28" ht="18" customHeight="1" x14ac:dyDescent="0.15">
      <c r="A36" s="144"/>
      <c r="B36" s="309"/>
      <c r="C36" s="191" t="s">
        <v>26</v>
      </c>
      <c r="D36" s="213">
        <f>G36*150720</f>
        <v>150720</v>
      </c>
      <c r="E36" s="225" t="s">
        <v>27</v>
      </c>
      <c r="F36" s="144"/>
      <c r="G36" s="210">
        <v>1</v>
      </c>
      <c r="H36" s="170" t="s">
        <v>89</v>
      </c>
      <c r="I36" s="144"/>
      <c r="J36" s="144"/>
      <c r="K36" s="202">
        <v>4</v>
      </c>
      <c r="L36" s="226">
        <v>0.95</v>
      </c>
      <c r="M36" s="227">
        <v>0.76749999999999996</v>
      </c>
      <c r="N36" s="144"/>
      <c r="O36" s="144">
        <v>3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</row>
    <row r="37" spans="1:28" ht="16.5" customHeight="1" x14ac:dyDescent="0.15">
      <c r="A37" s="144"/>
      <c r="B37" s="190">
        <v>8</v>
      </c>
      <c r="C37" s="184" t="s">
        <v>28</v>
      </c>
      <c r="D37" s="222"/>
      <c r="E37" s="270" t="s">
        <v>83</v>
      </c>
      <c r="F37" s="271"/>
      <c r="G37" s="271"/>
      <c r="H37" s="271"/>
      <c r="I37" s="144"/>
      <c r="J37" s="144"/>
      <c r="K37" s="202">
        <v>5</v>
      </c>
      <c r="L37" s="226">
        <v>0.9</v>
      </c>
      <c r="M37" s="227">
        <v>0.71399999999999997</v>
      </c>
      <c r="N37" s="144"/>
      <c r="O37" s="144">
        <v>4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</row>
    <row r="38" spans="1:28" ht="7.5" customHeight="1" x14ac:dyDescent="0.15">
      <c r="A38" s="144"/>
      <c r="B38" s="154"/>
      <c r="C38" s="201"/>
      <c r="D38" s="228"/>
      <c r="E38" s="228"/>
      <c r="F38" s="201"/>
      <c r="G38" s="154"/>
      <c r="H38" s="145"/>
      <c r="I38" s="144"/>
      <c r="J38" s="144"/>
      <c r="K38" s="202">
        <v>6</v>
      </c>
      <c r="L38" s="226">
        <v>0.9</v>
      </c>
      <c r="M38" s="227">
        <v>0.70099999999999996</v>
      </c>
      <c r="N38" s="144"/>
      <c r="O38" s="144">
        <v>5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</row>
    <row r="39" spans="1:28" ht="16.5" customHeight="1" x14ac:dyDescent="0.15">
      <c r="A39" s="144"/>
      <c r="B39" s="154"/>
      <c r="C39" s="229" t="s">
        <v>29</v>
      </c>
      <c r="D39" s="230">
        <f>D21+SUM(D22:D37)</f>
        <v>2684505</v>
      </c>
      <c r="E39" s="228"/>
      <c r="F39" s="201"/>
      <c r="G39" s="154"/>
      <c r="H39" s="145"/>
      <c r="I39" s="144"/>
      <c r="J39" s="144"/>
      <c r="K39" s="202">
        <v>7</v>
      </c>
      <c r="L39" s="226">
        <v>0.9</v>
      </c>
      <c r="M39" s="227">
        <v>0.6865</v>
      </c>
      <c r="N39" s="144"/>
      <c r="O39" s="144">
        <v>6</v>
      </c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</row>
    <row r="40" spans="1:28" ht="7.5" customHeight="1" thickBot="1" x14ac:dyDescent="0.2">
      <c r="A40" s="144"/>
      <c r="B40" s="145"/>
      <c r="C40" s="152"/>
      <c r="D40" s="186"/>
      <c r="E40" s="144"/>
      <c r="F40" s="144"/>
      <c r="G40" s="145"/>
      <c r="H40" s="145"/>
      <c r="I40" s="144"/>
      <c r="J40" s="144"/>
      <c r="K40" s="202">
        <v>8</v>
      </c>
      <c r="L40" s="226">
        <v>0.9</v>
      </c>
      <c r="M40" s="227">
        <v>0.67449999999999999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</row>
    <row r="41" spans="1:28" s="2" customFormat="1" ht="20.25" customHeight="1" thickBot="1" x14ac:dyDescent="0.2">
      <c r="A41" s="145"/>
      <c r="B41" s="145"/>
      <c r="C41" s="231" t="s">
        <v>30</v>
      </c>
      <c r="D41" s="232">
        <f>ROUND(D39*1.2,0)</f>
        <v>3221406</v>
      </c>
      <c r="E41" s="233"/>
      <c r="F41" s="144"/>
      <c r="G41" s="145"/>
      <c r="H41" s="145"/>
      <c r="I41" s="145"/>
      <c r="J41" s="234"/>
      <c r="K41" s="202">
        <v>9</v>
      </c>
      <c r="L41" s="226">
        <v>0.9</v>
      </c>
      <c r="M41" s="227">
        <v>0.66449999999999998</v>
      </c>
      <c r="N41" s="144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  <row r="42" spans="1:28" ht="16.5" customHeight="1" thickBot="1" x14ac:dyDescent="0.2">
      <c r="A42" s="144"/>
      <c r="B42" s="145"/>
      <c r="C42" s="144"/>
      <c r="D42" s="144"/>
      <c r="E42" s="144"/>
      <c r="F42" s="144"/>
      <c r="G42" s="145"/>
      <c r="H42" s="145"/>
      <c r="I42" s="144"/>
      <c r="J42" s="234"/>
      <c r="K42" s="235" t="s">
        <v>31</v>
      </c>
      <c r="L42" s="236">
        <v>0.9</v>
      </c>
      <c r="M42" s="237">
        <v>0.66449999999999998</v>
      </c>
      <c r="N42" s="145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</row>
    <row r="43" spans="1:28" s="4" customFormat="1" ht="16.5" customHeight="1" thickBot="1" x14ac:dyDescent="0.2">
      <c r="A43" s="152"/>
      <c r="B43" s="304" t="s">
        <v>40</v>
      </c>
      <c r="C43" s="304"/>
      <c r="D43" s="304"/>
      <c r="E43" s="304"/>
      <c r="F43" s="304"/>
      <c r="G43" s="304"/>
      <c r="H43" s="304"/>
      <c r="I43" s="152"/>
      <c r="J43" s="238"/>
      <c r="K43" s="305" t="s">
        <v>32</v>
      </c>
      <c r="L43" s="306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7.5" customHeight="1" x14ac:dyDescent="0.15">
      <c r="A44" s="144"/>
      <c r="B44" s="145"/>
      <c r="C44" s="144"/>
      <c r="D44" s="144"/>
      <c r="E44" s="144"/>
      <c r="F44" s="144"/>
      <c r="G44" s="145"/>
      <c r="H44" s="145"/>
      <c r="I44" s="144"/>
      <c r="J44" s="239"/>
      <c r="K44" s="240">
        <v>1</v>
      </c>
      <c r="L44" s="241">
        <v>13260</v>
      </c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</row>
    <row r="45" spans="1:28" ht="16.5" customHeight="1" x14ac:dyDescent="0.15">
      <c r="A45" s="144"/>
      <c r="B45" s="242" t="s">
        <v>33</v>
      </c>
      <c r="C45" s="242" t="s">
        <v>85</v>
      </c>
      <c r="D45" s="243" t="s">
        <v>74</v>
      </c>
      <c r="E45" s="242" t="s">
        <v>34</v>
      </c>
      <c r="F45" s="242" t="s">
        <v>6</v>
      </c>
      <c r="G45" s="244"/>
      <c r="H45" s="245"/>
      <c r="I45" s="144"/>
      <c r="J45" s="239"/>
      <c r="K45" s="202">
        <v>2</v>
      </c>
      <c r="L45" s="246">
        <v>21620</v>
      </c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</row>
    <row r="46" spans="1:28" ht="16.5" customHeight="1" x14ac:dyDescent="0.15">
      <c r="A46" s="144"/>
      <c r="B46" s="247">
        <v>1</v>
      </c>
      <c r="C46" s="248" t="s">
        <v>86</v>
      </c>
      <c r="D46" s="222">
        <v>2660000</v>
      </c>
      <c r="E46" s="249" t="s">
        <v>57</v>
      </c>
      <c r="F46" s="250"/>
      <c r="G46" s="170" t="s">
        <v>89</v>
      </c>
      <c r="H46" s="142"/>
      <c r="I46" s="144"/>
      <c r="J46" s="144"/>
      <c r="K46" s="202">
        <v>3</v>
      </c>
      <c r="L46" s="246">
        <v>22290</v>
      </c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</row>
    <row r="47" spans="1:28" ht="16.5" customHeight="1" x14ac:dyDescent="0.15">
      <c r="A47" s="144"/>
      <c r="B47" s="247">
        <v>2</v>
      </c>
      <c r="C47" s="248" t="s">
        <v>86</v>
      </c>
      <c r="D47" s="222">
        <v>350000</v>
      </c>
      <c r="E47" s="249" t="s">
        <v>59</v>
      </c>
      <c r="F47" s="250"/>
      <c r="G47" s="170" t="s">
        <v>89</v>
      </c>
      <c r="H47" s="129"/>
      <c r="I47" s="144"/>
      <c r="J47" s="239"/>
      <c r="K47" s="202">
        <v>4</v>
      </c>
      <c r="L47" s="246">
        <v>25070</v>
      </c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</row>
    <row r="48" spans="1:28" ht="16.5" customHeight="1" x14ac:dyDescent="0.15">
      <c r="A48" s="144"/>
      <c r="B48" s="247">
        <v>3</v>
      </c>
      <c r="C48" s="248" t="s">
        <v>86</v>
      </c>
      <c r="D48" s="222"/>
      <c r="E48" s="249"/>
      <c r="F48" s="251"/>
      <c r="G48" s="170" t="s">
        <v>89</v>
      </c>
      <c r="H48" s="129"/>
      <c r="I48" s="144"/>
      <c r="J48" s="239"/>
      <c r="K48" s="202">
        <v>5</v>
      </c>
      <c r="L48" s="246">
        <v>26130</v>
      </c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</row>
    <row r="49" spans="1:28" ht="16.5" customHeight="1" x14ac:dyDescent="0.15">
      <c r="A49" s="144"/>
      <c r="B49" s="247">
        <v>4</v>
      </c>
      <c r="C49" s="248" t="s">
        <v>86</v>
      </c>
      <c r="D49" s="222"/>
      <c r="E49" s="249"/>
      <c r="F49" s="251"/>
      <c r="G49" s="170" t="s">
        <v>89</v>
      </c>
      <c r="H49" s="129"/>
      <c r="I49" s="144"/>
      <c r="J49" s="239"/>
      <c r="K49" s="202">
        <v>6</v>
      </c>
      <c r="L49" s="246">
        <v>29710</v>
      </c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</row>
    <row r="50" spans="1:28" ht="16.5" customHeight="1" x14ac:dyDescent="0.15">
      <c r="A50" s="144"/>
      <c r="B50" s="247">
        <v>5</v>
      </c>
      <c r="C50" s="252" t="s">
        <v>87</v>
      </c>
      <c r="D50" s="222"/>
      <c r="E50" s="249"/>
      <c r="F50" s="253"/>
      <c r="G50" s="170" t="s">
        <v>89</v>
      </c>
      <c r="H50" s="127"/>
      <c r="I50" s="144"/>
      <c r="J50" s="144"/>
      <c r="K50" s="202">
        <v>7</v>
      </c>
      <c r="L50" s="246">
        <v>31570</v>
      </c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</row>
    <row r="51" spans="1:28" ht="16.5" customHeight="1" x14ac:dyDescent="0.15">
      <c r="A51" s="144"/>
      <c r="B51" s="247">
        <v>6</v>
      </c>
      <c r="C51" s="252" t="s">
        <v>87</v>
      </c>
      <c r="D51" s="222"/>
      <c r="E51" s="249"/>
      <c r="F51" s="253"/>
      <c r="G51" s="170" t="s">
        <v>89</v>
      </c>
      <c r="H51" s="128"/>
      <c r="I51" s="144"/>
      <c r="J51" s="144"/>
      <c r="K51" s="202">
        <v>8</v>
      </c>
      <c r="L51" s="246">
        <v>33420</v>
      </c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</row>
    <row r="52" spans="1:28" ht="16.5" customHeight="1" x14ac:dyDescent="0.15">
      <c r="A52" s="144"/>
      <c r="B52" s="247">
        <v>7</v>
      </c>
      <c r="C52" s="254" t="s">
        <v>52</v>
      </c>
      <c r="D52" s="222"/>
      <c r="E52" s="249"/>
      <c r="F52" s="253"/>
      <c r="G52" s="170" t="s">
        <v>89</v>
      </c>
      <c r="H52" s="129"/>
      <c r="I52" s="144"/>
      <c r="J52" s="239"/>
      <c r="K52" s="202">
        <v>9</v>
      </c>
      <c r="L52" s="246">
        <v>35020</v>
      </c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</row>
    <row r="53" spans="1:28" s="3" customFormat="1" ht="16.5" customHeight="1" thickBot="1" x14ac:dyDescent="0.2">
      <c r="A53" s="146"/>
      <c r="B53" s="247">
        <v>8</v>
      </c>
      <c r="C53" s="254" t="s">
        <v>52</v>
      </c>
      <c r="D53" s="222"/>
      <c r="E53" s="255"/>
      <c r="F53" s="253"/>
      <c r="G53" s="170" t="s">
        <v>89</v>
      </c>
      <c r="H53" s="129"/>
      <c r="I53" s="146"/>
      <c r="J53" s="144"/>
      <c r="K53" s="256" t="s">
        <v>35</v>
      </c>
      <c r="L53" s="257">
        <v>1590</v>
      </c>
      <c r="M53" s="146"/>
      <c r="N53" s="144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</row>
    <row r="54" spans="1:28" s="3" customFormat="1" ht="16.5" customHeight="1" x14ac:dyDescent="0.15">
      <c r="A54" s="146"/>
      <c r="B54" s="242" t="s">
        <v>33</v>
      </c>
      <c r="C54" s="242" t="s">
        <v>88</v>
      </c>
      <c r="D54" s="243" t="s">
        <v>75</v>
      </c>
      <c r="E54" s="258"/>
      <c r="F54" s="253"/>
      <c r="G54" s="129"/>
      <c r="H54" s="129"/>
      <c r="I54" s="146"/>
      <c r="J54" s="144"/>
      <c r="K54" s="144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</row>
    <row r="55" spans="1:28" s="3" customFormat="1" ht="16.5" customHeight="1" x14ac:dyDescent="0.15">
      <c r="A55" s="146"/>
      <c r="B55" s="247">
        <v>1</v>
      </c>
      <c r="C55" s="63" t="s">
        <v>69</v>
      </c>
      <c r="D55" s="222">
        <v>120000</v>
      </c>
      <c r="E55" s="270" t="s">
        <v>83</v>
      </c>
      <c r="F55" s="271"/>
      <c r="G55" s="271"/>
      <c r="H55" s="271"/>
      <c r="I55" s="146"/>
      <c r="J55" s="144"/>
      <c r="K55" s="144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</row>
    <row r="56" spans="1:28" s="3" customFormat="1" ht="16.5" customHeight="1" x14ac:dyDescent="0.15">
      <c r="A56" s="146"/>
      <c r="B56" s="247">
        <v>2</v>
      </c>
      <c r="C56" s="248" t="s">
        <v>70</v>
      </c>
      <c r="D56" s="222"/>
      <c r="E56" s="270" t="s">
        <v>83</v>
      </c>
      <c r="F56" s="271"/>
      <c r="G56" s="271"/>
      <c r="H56" s="271"/>
      <c r="I56" s="146"/>
      <c r="J56" s="144"/>
      <c r="K56" s="144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</row>
    <row r="57" spans="1:28" s="3" customFormat="1" ht="16.5" customHeight="1" x14ac:dyDescent="0.15">
      <c r="A57" s="146"/>
      <c r="B57" s="247">
        <v>3</v>
      </c>
      <c r="C57" s="248" t="s">
        <v>71</v>
      </c>
      <c r="D57" s="222"/>
      <c r="E57" s="270" t="s">
        <v>83</v>
      </c>
      <c r="F57" s="271"/>
      <c r="G57" s="271"/>
      <c r="H57" s="271"/>
      <c r="I57" s="146"/>
      <c r="J57" s="144"/>
      <c r="K57" s="145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</row>
    <row r="58" spans="1:28" s="3" customFormat="1" ht="16.5" customHeight="1" x14ac:dyDescent="0.15">
      <c r="A58" s="146"/>
      <c r="B58" s="247">
        <v>4</v>
      </c>
      <c r="C58" s="248" t="s">
        <v>72</v>
      </c>
      <c r="D58" s="222"/>
      <c r="E58" s="270" t="s">
        <v>83</v>
      </c>
      <c r="F58" s="271"/>
      <c r="G58" s="271"/>
      <c r="H58" s="271"/>
      <c r="I58" s="146"/>
      <c r="J58" s="144"/>
      <c r="K58" s="145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</row>
    <row r="59" spans="1:28" s="3" customFormat="1" ht="16.5" customHeight="1" x14ac:dyDescent="0.15">
      <c r="A59" s="146"/>
      <c r="B59" s="247">
        <v>5</v>
      </c>
      <c r="C59" s="248" t="s">
        <v>73</v>
      </c>
      <c r="D59" s="222"/>
      <c r="E59" s="270" t="s">
        <v>83</v>
      </c>
      <c r="F59" s="271"/>
      <c r="G59" s="271"/>
      <c r="H59" s="271"/>
      <c r="I59" s="146"/>
      <c r="J59" s="144"/>
      <c r="K59" s="145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</row>
    <row r="60" spans="1:28" s="3" customFormat="1" ht="16.5" customHeight="1" x14ac:dyDescent="0.15">
      <c r="A60" s="146"/>
      <c r="B60" s="242" t="s">
        <v>33</v>
      </c>
      <c r="C60" s="242" t="s">
        <v>76</v>
      </c>
      <c r="D60" s="243" t="s">
        <v>77</v>
      </c>
      <c r="E60" s="259"/>
      <c r="F60" s="260"/>
      <c r="G60" s="128"/>
      <c r="H60" s="128"/>
      <c r="I60" s="146"/>
      <c r="J60" s="144"/>
      <c r="K60" s="145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</row>
    <row r="61" spans="1:28" ht="16.5" customHeight="1" x14ac:dyDescent="0.15">
      <c r="A61" s="144"/>
      <c r="B61" s="247">
        <v>1</v>
      </c>
      <c r="C61" s="261" t="s">
        <v>84</v>
      </c>
      <c r="D61" s="222">
        <v>-547720</v>
      </c>
      <c r="E61" s="170" t="s">
        <v>89</v>
      </c>
      <c r="F61" s="260"/>
      <c r="G61" s="128"/>
      <c r="H61" s="128"/>
      <c r="I61" s="145"/>
      <c r="J61" s="144"/>
      <c r="K61" s="145"/>
      <c r="L61" s="146"/>
      <c r="M61" s="146"/>
      <c r="N61" s="146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</row>
    <row r="62" spans="1:28" ht="7.5" customHeight="1" thickBot="1" x14ac:dyDescent="0.2">
      <c r="A62" s="144"/>
      <c r="B62" s="144"/>
      <c r="C62" s="144"/>
      <c r="D62" s="262"/>
      <c r="E62" s="262"/>
      <c r="F62" s="144"/>
      <c r="G62" s="144"/>
      <c r="H62" s="144"/>
      <c r="I62" s="145"/>
      <c r="J62" s="144"/>
      <c r="K62" s="145"/>
      <c r="L62" s="146"/>
      <c r="M62" s="146"/>
      <c r="N62" s="145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</row>
    <row r="63" spans="1:28" ht="19.5" customHeight="1" thickBot="1" x14ac:dyDescent="0.2">
      <c r="A63" s="144"/>
      <c r="B63" s="144"/>
      <c r="C63" s="231" t="s">
        <v>36</v>
      </c>
      <c r="D63" s="232">
        <f>SUM(D46:D61)</f>
        <v>2582280</v>
      </c>
      <c r="E63" s="263"/>
      <c r="F63" s="144"/>
      <c r="G63" s="144"/>
      <c r="H63" s="144"/>
      <c r="I63" s="145"/>
      <c r="J63" s="144"/>
      <c r="K63" s="145"/>
      <c r="L63" s="146"/>
      <c r="M63" s="146"/>
      <c r="N63" s="145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</row>
    <row r="64" spans="1:28" ht="21" customHeight="1" x14ac:dyDescent="0.15">
      <c r="A64" s="144"/>
      <c r="B64" s="144"/>
      <c r="C64" s="264"/>
      <c r="D64" s="265"/>
      <c r="E64" s="263"/>
      <c r="F64" s="144"/>
      <c r="G64" s="266"/>
      <c r="H64" s="267"/>
      <c r="I64" s="145"/>
      <c r="J64" s="144"/>
      <c r="K64" s="145"/>
      <c r="L64" s="146"/>
      <c r="M64" s="146"/>
      <c r="N64" s="145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</row>
    <row r="65" spans="1:28" ht="18" customHeight="1" x14ac:dyDescent="0.15">
      <c r="A65" s="144"/>
      <c r="B65" s="268" t="s">
        <v>53</v>
      </c>
      <c r="C65" s="264"/>
      <c r="D65" s="265"/>
      <c r="E65" s="263"/>
      <c r="F65" s="144"/>
      <c r="G65" s="266"/>
      <c r="H65" s="267"/>
      <c r="I65" s="145"/>
      <c r="J65" s="144"/>
      <c r="K65" s="145"/>
      <c r="L65" s="146"/>
      <c r="M65" s="146"/>
      <c r="N65" s="145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</row>
    <row r="66" spans="1:28" ht="7.5" customHeight="1" thickBot="1" x14ac:dyDescent="0.2">
      <c r="A66" s="144"/>
      <c r="B66" s="268"/>
      <c r="C66" s="264"/>
      <c r="D66" s="265"/>
      <c r="E66" s="263"/>
      <c r="F66" s="144"/>
      <c r="G66" s="266"/>
      <c r="H66" s="267"/>
      <c r="I66" s="145"/>
      <c r="J66" s="144"/>
      <c r="K66" s="145"/>
      <c r="L66" s="146"/>
      <c r="M66" s="146"/>
      <c r="N66" s="145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</row>
    <row r="67" spans="1:28" ht="26.1" customHeight="1" thickBot="1" x14ac:dyDescent="0.2">
      <c r="A67" s="144"/>
      <c r="B67" s="269" t="s">
        <v>37</v>
      </c>
      <c r="C67" s="269" t="str">
        <f>IF(D63=0,"",IF(D63&lt;=D41,"○","×"))</f>
        <v>○</v>
      </c>
      <c r="D67" s="144" t="s">
        <v>51</v>
      </c>
      <c r="E67" s="144"/>
      <c r="F67" s="144"/>
      <c r="G67" s="144"/>
      <c r="H67" s="144"/>
      <c r="I67" s="145"/>
      <c r="J67" s="144"/>
      <c r="K67" s="145"/>
      <c r="L67" s="146"/>
      <c r="M67" s="146"/>
      <c r="N67" s="145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</row>
    <row r="68" spans="1:28" ht="5.25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5"/>
      <c r="J68" s="144"/>
      <c r="K68" s="145"/>
      <c r="L68" s="146"/>
      <c r="M68" s="146"/>
      <c r="N68" s="145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</row>
    <row r="69" spans="1:28" ht="16.5" customHeight="1" x14ac:dyDescent="0.15">
      <c r="A69" s="144"/>
      <c r="B69" s="145"/>
      <c r="C69" s="144"/>
      <c r="D69" s="144"/>
      <c r="E69" s="144"/>
      <c r="F69" s="144"/>
      <c r="G69" s="145"/>
      <c r="H69" s="145"/>
      <c r="I69" s="145"/>
      <c r="J69" s="144"/>
      <c r="K69" s="145"/>
      <c r="L69" s="146"/>
      <c r="M69" s="146"/>
      <c r="N69" s="145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</row>
    <row r="70" spans="1:28" ht="16.5" customHeight="1" x14ac:dyDescent="0.15">
      <c r="A70" s="144"/>
      <c r="B70" s="145"/>
      <c r="C70" s="144"/>
      <c r="D70" s="144"/>
      <c r="E70" s="144"/>
      <c r="F70" s="144"/>
      <c r="G70" s="145"/>
      <c r="H70" s="145"/>
      <c r="I70" s="145"/>
      <c r="J70" s="144"/>
      <c r="K70" s="145"/>
      <c r="L70" s="146"/>
      <c r="M70" s="146"/>
      <c r="N70" s="145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</row>
    <row r="71" spans="1:28" ht="16.5" customHeight="1" x14ac:dyDescent="0.15">
      <c r="A71" s="144"/>
      <c r="B71" s="145"/>
      <c r="C71" s="113"/>
      <c r="D71" s="144"/>
      <c r="E71" s="144"/>
      <c r="F71" s="144"/>
      <c r="G71" s="145"/>
      <c r="H71" s="145"/>
      <c r="I71" s="145"/>
      <c r="J71" s="144"/>
      <c r="K71" s="145"/>
      <c r="L71" s="146"/>
      <c r="M71" s="146"/>
      <c r="N71" s="145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</row>
    <row r="72" spans="1:28" ht="16.5" customHeight="1" x14ac:dyDescent="0.15">
      <c r="C72" s="114"/>
    </row>
    <row r="73" spans="1:28" ht="16.5" customHeight="1" x14ac:dyDescent="0.15">
      <c r="C73" s="114"/>
    </row>
    <row r="74" spans="1:28" ht="16.5" customHeight="1" x14ac:dyDescent="0.15">
      <c r="C74" s="114"/>
    </row>
    <row r="75" spans="1:28" ht="16.5" customHeight="1" x14ac:dyDescent="0.15">
      <c r="C75" s="114"/>
    </row>
  </sheetData>
  <sheetProtection password="D36A" sheet="1" selectLockedCells="1"/>
  <mergeCells count="34">
    <mergeCell ref="K7:M7"/>
    <mergeCell ref="B1:I1"/>
    <mergeCell ref="B2:D4"/>
    <mergeCell ref="G3:I3"/>
    <mergeCell ref="E4:I4"/>
    <mergeCell ref="B6:H6"/>
    <mergeCell ref="K43:L43"/>
    <mergeCell ref="B9:B17"/>
    <mergeCell ref="K18:N18"/>
    <mergeCell ref="B19:C19"/>
    <mergeCell ref="B20:C20"/>
    <mergeCell ref="B21:C21"/>
    <mergeCell ref="B24:B32"/>
    <mergeCell ref="H24:I24"/>
    <mergeCell ref="E25:H25"/>
    <mergeCell ref="E26:H26"/>
    <mergeCell ref="E27:H27"/>
    <mergeCell ref="K31:M31"/>
    <mergeCell ref="H32:I32"/>
    <mergeCell ref="E33:H33"/>
    <mergeCell ref="B34:B36"/>
    <mergeCell ref="E37:H37"/>
    <mergeCell ref="E58:H58"/>
    <mergeCell ref="E59:H59"/>
    <mergeCell ref="H28:I28"/>
    <mergeCell ref="H29:I29"/>
    <mergeCell ref="H30:I30"/>
    <mergeCell ref="H31:I31"/>
    <mergeCell ref="H34:I34"/>
    <mergeCell ref="H35:I35"/>
    <mergeCell ref="E55:H55"/>
    <mergeCell ref="E56:H56"/>
    <mergeCell ref="E57:H57"/>
    <mergeCell ref="B43:H43"/>
  </mergeCells>
  <phoneticPr fontId="2"/>
  <dataValidations count="16">
    <dataValidation type="list" allowBlank="1" showInputMessage="1" showErrorMessage="1" sqref="H10:H16" xr:uid="{00000000-0002-0000-0100-000000000000}">
      <formula1>$P$9:$P$18</formula1>
    </dataValidation>
    <dataValidation type="list" imeMode="off" allowBlank="1" showInputMessage="1" showErrorMessage="1" sqref="G24" xr:uid="{00000000-0002-0000-0100-000001000000}">
      <formula1>$O$33:$O$39</formula1>
    </dataValidation>
    <dataValidation type="list" allowBlank="1" showInputMessage="1" showErrorMessage="1" sqref="D27" xr:uid="{00000000-0002-0000-0100-000002000000}">
      <formula1>$Q$26:$Q$28</formula1>
    </dataValidation>
    <dataValidation type="list" imeMode="off" allowBlank="1" showInputMessage="1" showErrorMessage="1" sqref="G30:G31 G34:G36" xr:uid="{00000000-0002-0000-0100-000003000000}">
      <formula1>$O$34:$O$39</formula1>
    </dataValidation>
    <dataValidation type="list" imeMode="off" allowBlank="1" showInputMessage="1" showErrorMessage="1" sqref="G32 G28:G29" xr:uid="{00000000-0002-0000-0100-000004000000}">
      <formula1>$O$31:$O$32</formula1>
    </dataValidation>
    <dataValidation imeMode="off" allowBlank="1" showInputMessage="1" showErrorMessage="1" promptTitle="医療費加算" prompt="医療費の実費_x000a_入院日用品費の_x000a_上限277,160円" sqref="D37" xr:uid="{00000000-0002-0000-0100-000005000000}"/>
    <dataValidation type="list" imeMode="off" allowBlank="1" showInputMessage="1" showErrorMessage="1" sqref="D26" xr:uid="{00000000-0002-0000-0100-000006000000}">
      <formula1>$Q$24:$Q$25</formula1>
    </dataValidation>
    <dataValidation type="list" imeMode="off" allowBlank="1" showInputMessage="1" showErrorMessage="1" sqref="D25" xr:uid="{00000000-0002-0000-0100-000007000000}">
      <formula1>$R$24:$R$26</formula1>
    </dataValidation>
    <dataValidation type="list" imeMode="off" allowBlank="1" showInputMessage="1" showErrorMessage="1" promptTitle="１８歳未満" prompt="1人→ 273,480円_x000a_2人→ 295,080円_x000a_3人以上→ 加算　11,040円/人" sqref="D24" xr:uid="{00000000-0002-0000-0100-000008000000}">
      <formula1>"0,273480,295080,306120,317160,328200,339240"</formula1>
    </dataValidation>
    <dataValidation imeMode="off" allowBlank="1" showInputMessage="1" showErrorMessage="1" promptTitle="住宅扶助" prompt="賃貸契約諸等で賃貸料確認_x000a_年額にして実費を記入_x000a_上限840,000円" sqref="D33" xr:uid="{00000000-0002-0000-0100-000009000000}"/>
    <dataValidation type="list" allowBlank="1" showInputMessage="1" showErrorMessage="1" sqref="F3" xr:uid="{00000000-0002-0000-0100-00000A000000}">
      <formula1>"普通科,理数科,国際教養科"</formula1>
    </dataValidation>
    <dataValidation type="list" imeMode="off" allowBlank="1" showInputMessage="1" showErrorMessage="1" sqref="E46:E53" xr:uid="{00000000-0002-0000-0100-00000B000000}">
      <formula1>"父,母,祖父,祖母,おじ,おば,その他"</formula1>
    </dataValidation>
    <dataValidation imeMode="hiragana" allowBlank="1" showInputMessage="1" showErrorMessage="1" sqref="C46:C49 F60:F65542 H28:H32 G45 E45 C44 B6 H60:H61 C69:C70 E37 C76:C65542 C22:C42 F8:F16 H17:H18 E4 G2:G3 C7:C18 B19:B21 F38:F42 H22:H24 F18:F24 F28:F32 E20:E33 H46:H54 F44:F54 E55:E59 H34:H35" xr:uid="{00000000-0002-0000-0100-00000C000000}"/>
    <dataValidation imeMode="off" allowBlank="1" showInputMessage="1" showErrorMessage="1" sqref="D44:E44 E62:E65542 G44 N30 G64:G65542 I9:I16 D55:D59 D38:E42 D7:E7 E9:E19 E34:E36 D9:D21 G8:G19 B67 D46:D53 D61:D65542 G38:G42 G22:G23 G60:G62 G54" xr:uid="{00000000-0002-0000-0100-00000D000000}"/>
    <dataValidation imeMode="off" allowBlank="1" showInputMessage="1" showErrorMessage="1" promptTitle="期末一時扶助" prompt="１２月分を加算_x000a_人数に応じて" sqref="D23" xr:uid="{00000000-0002-0000-0100-00000E000000}"/>
    <dataValidation imeMode="off" allowBlank="1" showErrorMessage="1" sqref="D22" xr:uid="{00000000-0002-0000-0100-00000F000000}"/>
  </dataValidations>
  <pageMargins left="0.69" right="0.43" top="0.47244094488188981" bottom="0.26" header="0.31496062992125984" footer="0.25"/>
  <pageSetup paperSize="8" scale="72" orientation="landscape" r:id="rId1"/>
  <rowBreaks count="1" manualBreakCount="1">
    <brk id="24" max="27" man="1"/>
  </rowBreaks>
  <colBreaks count="1" manualBreakCount="1">
    <brk id="4" max="7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【入力例】</vt:lpstr>
      <vt:lpstr>【入力例】!Print_Area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啓之</dc:creator>
  <cp:lastModifiedBy>臼井　武彦</cp:lastModifiedBy>
  <cp:lastPrinted>2020-03-26T01:07:47Z</cp:lastPrinted>
  <dcterms:created xsi:type="dcterms:W3CDTF">2016-03-04T08:50:23Z</dcterms:created>
  <dcterms:modified xsi:type="dcterms:W3CDTF">2020-03-26T01:08:49Z</dcterms:modified>
</cp:coreProperties>
</file>