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14024\Desktop\千葉市様お打合せ資料\犯罪発生日報集計\1.集計表\"/>
    </mc:Choice>
  </mc:AlternateContent>
  <xr:revisionPtr revIDLastSave="0" documentId="8_{69A188CD-401C-4715-9A78-1F6056F1AC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<sst xmlns="http://schemas.openxmlformats.org/spreadsheetml/2006/main" count="59" uniqueCount="38">
  <si>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</si>
  <si>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</si>
  <si>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</si>
  <si>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</si>
  <si>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</si>
  <si>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</si>
  <si>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</si>
  <si>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</si>
  <si>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</si>
  <si>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</si>
  <si>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</si>
  <si>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</si>
  <si>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</si>
  <si>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</si>
  <si>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</si>
  <si>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</si>
  <si>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</si>
  <si>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</si>
  <si>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</si>
  <si>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</si>
  <si>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空き巣</t>
    <rPh sb="0" eb="1">
      <t>ア</t>
    </rPh>
    <rPh sb="2" eb="3">
      <t>ス</t>
    </rPh>
    <phoneticPr fontId="1"/>
  </si>
  <si>
    <t>犯罪発生日報（令和4年3月7日～令和4年3月13日分）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5" eb="16">
      <t>ニチ</t>
    </rPh>
    <rPh sb="17" eb="19">
      <t>レイワ</t>
    </rPh>
    <rPh sb="25" eb="26">
      <t>ニチ</t>
    </rPh>
    <rPh sb="26" eb="27">
      <t>ブン</t>
    </rPh>
    <phoneticPr fontId="1"/>
  </si>
  <si>
    <t>03月09日(水) 昼間</t>
    <rPh sb="7" eb="8">
      <t>スイ</t>
    </rPh>
    <rPh sb="10" eb="12">
      <t>ヒルマ</t>
    </rPh>
    <phoneticPr fontId="1"/>
  </si>
  <si>
    <t>緑区高田町戸建住宅</t>
    <rPh sb="0" eb="2">
      <t>ミドリク</t>
    </rPh>
    <rPh sb="2" eb="5">
      <t>タカタマチ</t>
    </rPh>
    <rPh sb="5" eb="7">
      <t>コダ</t>
    </rPh>
    <rPh sb="7" eb="9">
      <t>ジュウタク</t>
    </rPh>
    <phoneticPr fontId="1"/>
  </si>
  <si>
    <t>窓を割り鍵を開けて侵入</t>
  </si>
  <si>
    <t>息子騙り</t>
    <rPh sb="0" eb="3">
      <t>ムスコカタ</t>
    </rPh>
    <phoneticPr fontId="1"/>
  </si>
  <si>
    <t>若葉区大宮台5丁目道路上</t>
    <rPh sb="0" eb="3">
      <t>ワカバク</t>
    </rPh>
    <rPh sb="3" eb="6">
      <t>オオミヤダイ</t>
    </rPh>
    <rPh sb="7" eb="9">
      <t>チョウメ</t>
    </rPh>
    <rPh sb="9" eb="12">
      <t>ドウロジョウ</t>
    </rPh>
    <phoneticPr fontId="1"/>
  </si>
  <si>
    <t>03月13日(日) 昼前</t>
    <rPh sb="2" eb="3">
      <t>ガツ</t>
    </rPh>
    <rPh sb="5" eb="6">
      <t>ニチ</t>
    </rPh>
    <rPh sb="7" eb="8">
      <t>ニチ</t>
    </rPh>
    <rPh sb="10" eb="12">
      <t>ヒルマエ</t>
    </rPh>
    <phoneticPr fontId="1"/>
  </si>
  <si>
    <t>美浜区磯部5丁目集合住宅</t>
    <rPh sb="0" eb="3">
      <t>ミハマク</t>
    </rPh>
    <rPh sb="3" eb="5">
      <t>イソベ</t>
    </rPh>
    <rPh sb="6" eb="8">
      <t>チョウメ</t>
    </rPh>
    <rPh sb="8" eb="12">
      <t>シュウゴウジュウタク</t>
    </rPh>
    <phoneticPr fontId="1"/>
  </si>
  <si>
    <t>東武デパート及び警察官を騙る電話で、カードが不正利用されているので確認すると言って被害者宅を訪れ、キャッシュカードが入った封筒をすり替えて盗み取った。</t>
    <phoneticPr fontId="1"/>
  </si>
  <si>
    <t>03月10日(木) 昼前</t>
    <rPh sb="2" eb="3">
      <t>ガツ</t>
    </rPh>
    <rPh sb="5" eb="6">
      <t>ニチ</t>
    </rPh>
    <rPh sb="7" eb="8">
      <t>モク</t>
    </rPh>
    <rPh sb="10" eb="12">
      <t>ヒルマエ</t>
    </rPh>
    <phoneticPr fontId="1"/>
  </si>
  <si>
    <t>若葉区みつわ台3丁目道路上</t>
    <rPh sb="0" eb="3">
      <t>ワカバク</t>
    </rPh>
    <rPh sb="6" eb="7">
      <t>ダイ</t>
    </rPh>
    <rPh sb="8" eb="10">
      <t>チョウメ</t>
    </rPh>
    <rPh sb="10" eb="13">
      <t>ドウロジョウ</t>
    </rPh>
    <phoneticPr fontId="1"/>
  </si>
  <si>
    <t>無施錠</t>
    <rPh sb="0" eb="3">
      <t>ムセジョウ</t>
    </rPh>
    <phoneticPr fontId="1"/>
  </si>
  <si>
    <t>自動車盗</t>
    <rPh sb="0" eb="3">
      <t>ジドウシャ</t>
    </rPh>
    <rPh sb="3" eb="4">
      <t>ヌス</t>
    </rPh>
    <phoneticPr fontId="1"/>
  </si>
  <si>
    <t>03月10日(木) 不明</t>
    <rPh sb="2" eb="3">
      <t>ガツ</t>
    </rPh>
    <rPh sb="5" eb="6">
      <t>ニチ</t>
    </rPh>
    <rPh sb="7" eb="8">
      <t>モク</t>
    </rPh>
    <rPh sb="10" eb="12">
      <t>フメイ</t>
    </rPh>
    <phoneticPr fontId="1"/>
  </si>
  <si>
    <t>若葉区桜木7丁目店舗駐車場</t>
    <rPh sb="0" eb="3">
      <t>ワカバク</t>
    </rPh>
    <rPh sb="3" eb="5">
      <t>サクラギ</t>
    </rPh>
    <rPh sb="6" eb="8">
      <t>チョウメ</t>
    </rPh>
    <rPh sb="8" eb="10">
      <t>テンポ</t>
    </rPh>
    <rPh sb="10" eb="13">
      <t>チュウシャジョウ</t>
    </rPh>
    <phoneticPr fontId="1"/>
  </si>
  <si>
    <t>完全施錠中</t>
    <rPh sb="0" eb="5">
      <t>カンゼンセジョウチュウ</t>
    </rPh>
    <phoneticPr fontId="1"/>
  </si>
  <si>
    <t>車上ねらい</t>
    <rPh sb="0" eb="2">
      <t>シャジョウ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</si>
</sst>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Fill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3"/>
  <sheetViews>
    <sheetView tabSelected="1" view="pageBreakPreview" zoomScale="85" zoomScaleNormal="100" zoomScaleSheetLayoutView="85" workbookViewId="0">
      <selection activeCell="A9" sqref="A9"/>
    </sheetView>
  </sheetViews>
  <sheetFormatPr defaultRowHeight="13.2" x14ac:dyDescent="0.2"/>
  <cols>
    <col min="1" max="1" width="5.6640625" style="1" customWidth="1"/>
    <col min="2" max="2" width="26.6640625" style="1" bestFit="1" customWidth="1"/>
    <col min="3" max="3" width="30.6640625" customWidth="1"/>
    <col min="4" max="4" width="62.6640625" customWidth="1"/>
    <col min="5" max="5" width="13.88671875" style="3" customWidth="1"/>
    <col min="6" max="9" width="9.6640625" customWidth="1"/>
  </cols>
  <sheetData>
    <row r="1" spans="1:5" s="1" customFormat="1" ht="16.2" x14ac:dyDescent="0.2">
      <c r="A1" s="12"/>
      <c r="B1" s="11" t="s">
        <v>21</v>
      </c>
      <c r="C1" s="11"/>
      <c r="D1" s="11"/>
      <c r="E1" s="11"/>
    </row>
    <row r="2" spans="1:5" x14ac:dyDescent="0.2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s="1" customFormat="1" x14ac:dyDescent="0.2">
      <c r="A3" s="9">
        <v>1</v>
      </c>
      <c r="B3" s="13" t="s">
        <v>27</v>
      </c>
      <c r="C3" s="7" t="s">
        <v>28</v>
      </c>
      <c r="D3" s="10" t="s">
        <v>29</v>
      </c>
      <c r="E3" s="2" t="s">
        <v>9</v>
      </c>
    </row>
    <row r="4" spans="1:5" s="1" customFormat="1" x14ac:dyDescent="0.2">
      <c r="A4" s="9">
        <v>2</v>
      </c>
      <c r="B4" s="2" t="s">
        <v>30</v>
      </c>
      <c r="C4" s="2" t="s">
        <v>31</v>
      </c>
      <c r="D4" s="10" t="s">
        <v>32</v>
      </c>
      <c r="E4" s="2" t="s">
        <v>33</v>
      </c>
    </row>
    <row r="5" spans="1:5" x14ac:dyDescent="0.2">
      <c r="A5" s="2">
        <v>3</v>
      </c>
      <c r="B5" s="2" t="s">
        <v>34</v>
      </c>
      <c r="C5" s="2" t="s">
        <v>35</v>
      </c>
      <c r="D5" s="2" t="s">
        <v>36</v>
      </c>
      <c r="E5" s="2" t="s">
        <v>37</v>
      </c>
    </row>
    <row r="6" spans="1:5" s="1" customFormat="1" x14ac:dyDescent="0.2">
      <c r="A6" s="9">
        <v>4</v>
      </c>
      <c r="B6" s="2" t="s">
        <v>22</v>
      </c>
      <c r="C6" s="7" t="s">
        <v>23</v>
      </c>
      <c r="D6" s="7" t="s">
        <v>24</v>
      </c>
      <c r="E6" s="8" t="s">
        <v>20</v>
      </c>
    </row>
    <row r="7" spans="1:5" s="1" customFormat="1" x14ac:dyDescent="0.2">
      <c r="A7" s="9">
        <v>5</v>
      </c>
      <c r="B7" s="2" t="s">
        <v>22</v>
      </c>
      <c r="C7" s="7" t="s">
        <v>23</v>
      </c>
      <c r="D7" s="7" t="s">
        <v>24</v>
      </c>
      <c r="E7" s="8" t="s">
        <v>20</v>
      </c>
    </row>
    <row r="8" spans="1:5" x14ac:dyDescent="0.2">
      <c r="A8" s="9">
        <v>6</v>
      </c>
      <c r="B8" s="2" t="s">
        <v>22</v>
      </c>
      <c r="C8" s="7" t="s">
        <v>26</v>
      </c>
      <c r="D8" s="2" t="s">
        <v>25</v>
      </c>
      <c r="E8" s="2" t="s">
        <v>9</v>
      </c>
    </row>
    <row r="9" spans="1:5" x14ac:dyDescent="0.2">
      <c r="A9"/>
      <c r="B9"/>
      <c r="E9"/>
    </row>
    <row r="10" spans="1:5" x14ac:dyDescent="0.2">
      <c r="A10"/>
      <c r="B10"/>
      <c r="E10"/>
    </row>
    <row r="11" spans="1:5" x14ac:dyDescent="0.2">
      <c r="A11"/>
      <c r="B11"/>
      <c r="E11"/>
    </row>
    <row r="12" spans="1:5" x14ac:dyDescent="0.2">
      <c r="A12"/>
      <c r="B12"/>
      <c r="E12"/>
    </row>
    <row r="13" spans="1:5" x14ac:dyDescent="0.2">
      <c r="A13"/>
      <c r="B13"/>
      <c r="E13"/>
    </row>
    <row r="14" spans="1:5" x14ac:dyDescent="0.2">
      <c r="A14"/>
      <c r="B14"/>
      <c r="E14"/>
    </row>
    <row r="15" spans="1:5" x14ac:dyDescent="0.2">
      <c r="A15"/>
      <c r="B15"/>
      <c r="E15"/>
    </row>
    <row r="16" spans="1:5" x14ac:dyDescent="0.2">
      <c r="A16"/>
      <c r="B16"/>
      <c r="E16"/>
    </row>
    <row r="17" spans="1:5" x14ac:dyDescent="0.2">
      <c r="A17"/>
      <c r="B17"/>
      <c r="E17"/>
    </row>
    <row r="18" spans="1:5" x14ac:dyDescent="0.2">
      <c r="A18"/>
      <c r="B18"/>
      <c r="E18"/>
    </row>
    <row r="19" spans="1:5" x14ac:dyDescent="0.2">
      <c r="A19"/>
      <c r="B19"/>
      <c r="E19"/>
    </row>
    <row r="20" spans="1:5" x14ac:dyDescent="0.2">
      <c r="A20"/>
      <c r="B20"/>
      <c r="E20"/>
    </row>
    <row r="21" spans="1:5" x14ac:dyDescent="0.2">
      <c r="A21"/>
      <c r="B21"/>
      <c r="E21"/>
    </row>
    <row r="22" spans="1:5" x14ac:dyDescent="0.2">
      <c r="A22"/>
      <c r="B22"/>
      <c r="E22"/>
    </row>
    <row r="23" spans="1:5" x14ac:dyDescent="0.2">
      <c r="A23"/>
      <c r="B23"/>
      <c r="E23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M21" sqref="M21"/>
    </sheetView>
  </sheetViews>
  <sheetFormatPr defaultRowHeight="13.2" x14ac:dyDescent="0.2"/>
  <cols>
    <col min="2" max="2" width="13.6640625" customWidth="1"/>
  </cols>
  <sheetData>
    <row r="2" spans="2:9" x14ac:dyDescent="0.2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2">
      <c r="B3" s="6" t="s">
        <v>5</v>
      </c>
      <c r="C3" s="6">
        <f>COUNTIFS(Sheet1!$C$8:$C$1048576,"*中央区*",Sheet1!$E$8:$E$1048576,"空き巣")</f>
        <v>0</v>
      </c>
      <c r="D3" s="6">
        <f>COUNTIFS(Sheet1!$C$8:$C$1048576,"*花見川区*",Sheet1!$E$8:$E$1048576,"空き巣")</f>
        <v>0</v>
      </c>
      <c r="E3" s="6">
        <f>COUNTIFS(Sheet1!$C$8:$C$1048576,"*稲毛区*",Sheet1!$E$8:$E$1048576,"空き巣")</f>
        <v>0</v>
      </c>
      <c r="F3" s="6">
        <f>COUNTIFS(Sheet1!$C$8:$C$1048576,"*若葉区*",Sheet1!$E$8:$E$1048576,"空き巣")</f>
        <v>0</v>
      </c>
      <c r="G3" s="6">
        <f>COUNTIFS(Sheet1!$C$8:$C$1048576,"*緑区*",Sheet1!$E$8:$E$1048576,"空き巣")</f>
        <v>0</v>
      </c>
      <c r="H3" s="6">
        <f>COUNTIFS(Sheet1!$C$8:$C$1048576,"*美浜区*",Sheet1!$E$8:$E$1048576,"空き巣")</f>
        <v>0</v>
      </c>
      <c r="I3" s="6">
        <f t="shared" ref="I3:I9" si="0">SUM(C3:H3)</f>
        <v>0</v>
      </c>
    </row>
    <row r="4" spans="2:9" x14ac:dyDescent="0.2">
      <c r="B4" s="6" t="s">
        <v>7</v>
      </c>
      <c r="C4" s="6">
        <f>COUNTIFS(Sheet1!$C$8:$C$1048576,"*中央区*",Sheet1!$E$8:$E$1048576,"忍び込み")</f>
        <v>0</v>
      </c>
      <c r="D4" s="6">
        <f>COUNTIFS(Sheet1!$C$8:$C$1048576,"*花見川区*",Sheet1!$E$8:$E$1048576,"忍び込み")</f>
        <v>0</v>
      </c>
      <c r="E4" s="6">
        <f>COUNTIFS(Sheet1!$C$8:$C$1048576,"*稲毛区*",Sheet1!$E$8:$E$1048576,"忍び込み")</f>
        <v>0</v>
      </c>
      <c r="F4" s="6">
        <f>COUNTIFS(Sheet1!$C$8:$C$1048576,"*若葉区*",Sheet1!$E$8:$E$1048576,"忍び込み")</f>
        <v>0</v>
      </c>
      <c r="G4" s="6">
        <f>COUNTIFS(Sheet1!$C$8:$C$1048576,"*緑区*",Sheet1!$E$8:$E$1048576,"忍び込み")</f>
        <v>0</v>
      </c>
      <c r="H4" s="6">
        <f>COUNTIFS(Sheet1!$C$8:$C$1048576,"*美浜区*",Sheet1!$E$8:$E$1048576,"忍び込み")</f>
        <v>0</v>
      </c>
      <c r="I4" s="6">
        <f t="shared" si="0"/>
        <v>0</v>
      </c>
    </row>
    <row r="5" spans="2:9" x14ac:dyDescent="0.2">
      <c r="B5" s="6" t="s">
        <v>8</v>
      </c>
      <c r="C5" s="6">
        <f>COUNTIFS(Sheet1!$C$8:$C$1048576,"*中央区*",Sheet1!$E$8:$E$1048576,"ひったくり")</f>
        <v>0</v>
      </c>
      <c r="D5" s="6">
        <f>COUNTIFS(Sheet1!$C$8:$C$1048576,"*花見川区*",Sheet1!$E$8:$E$1048576,"ひったくり")</f>
        <v>0</v>
      </c>
      <c r="E5" s="6">
        <f>COUNTIFS(Sheet1!$C$8:$C$1048576,"*稲毛区*",Sheet1!$E$8:$E$1048576,"ひったくり")</f>
        <v>0</v>
      </c>
      <c r="F5" s="6">
        <f>COUNTIFS(Sheet1!$C$8:$C$1048576,"*若葉区*",Sheet1!$E$8:$E$1048576,"ひったくり")</f>
        <v>0</v>
      </c>
      <c r="G5" s="6">
        <f>COUNTIFS(Sheet1!$C$8:$C$1048576,"*緑区*",Sheet1!$E$8:$E$1048576,"ひったくり")</f>
        <v>0</v>
      </c>
      <c r="H5" s="6">
        <f>COUNTIFS(Sheet1!$C$8:$C$1048576,"*美浜区*",Sheet1!$E$8:$E$1048576,"ひったくり")</f>
        <v>0</v>
      </c>
      <c r="I5" s="6">
        <f t="shared" si="0"/>
        <v>0</v>
      </c>
    </row>
    <row r="6" spans="2:9" x14ac:dyDescent="0.2">
      <c r="B6" s="6" t="s">
        <v>10</v>
      </c>
      <c r="C6" s="6">
        <f>COUNTIFS(Sheet1!$C$8:$C$1048576,"*中央区*",Sheet1!$E$8:$E$1048576,"路上強盗")</f>
        <v>0</v>
      </c>
      <c r="D6" s="6">
        <f>COUNTIFS(Sheet1!$C$8:$C$1048576,"*花見川区*",Sheet1!$E$8:$E$1048576,"路上強盗")</f>
        <v>0</v>
      </c>
      <c r="E6" s="6">
        <f>COUNTIFS(Sheet1!$C$8:$C$1048576,"*稲毛区*",Sheet1!$E$8:$E$1048576,"路上強盗")</f>
        <v>0</v>
      </c>
      <c r="F6" s="6">
        <f>COUNTIFS(Sheet1!$C$8:$C$1048576,"*若葉区*",Sheet1!$E$8:$E$1048576,"路上強盗")</f>
        <v>0</v>
      </c>
      <c r="G6" s="6">
        <f>COUNTIFS(Sheet1!$C$8:$C$1048576,"*緑区*",Sheet1!$E$8:$E$1048576,"路上強盗")</f>
        <v>0</v>
      </c>
      <c r="H6" s="6">
        <f>COUNTIFS(Sheet1!$C$8:$C$1048576,"*美浜区*",Sheet1!$E$8:$E$1048576,"路上強盗")</f>
        <v>0</v>
      </c>
      <c r="I6" s="6">
        <f t="shared" si="0"/>
        <v>0</v>
      </c>
    </row>
    <row r="7" spans="2:9" x14ac:dyDescent="0.2">
      <c r="B7" s="6" t="s">
        <v>6</v>
      </c>
      <c r="C7" s="6">
        <f>COUNTIFS(Sheet1!$C$8:$C$1048576,"*中央区*",Sheet1!$E$8:$E$1048576,"自動車盗")</f>
        <v>0</v>
      </c>
      <c r="D7" s="6">
        <f>COUNTIFS(Sheet1!$C$8:$C$1048576,"*花見川区*",Sheet1!$E$8:$E$1048576,"自動車盗")</f>
        <v>0</v>
      </c>
      <c r="E7" s="6">
        <f>COUNTIFS(Sheet1!$C$8:$C$1048576,"*稲毛区*",Sheet1!$E$8:$E$1048576,"自動車盗")</f>
        <v>0</v>
      </c>
      <c r="F7" s="6">
        <f>COUNTIFS(Sheet1!$C$8:$C$1048576,"*若葉区*",Sheet1!$E$8:$E$1048576,"自動車盗")</f>
        <v>0</v>
      </c>
      <c r="G7" s="6">
        <f>COUNTIFS(Sheet1!$C$8:$C$1048576,"*緑区*",Sheet1!$E$8:$E$1048576,"自動車盗")</f>
        <v>0</v>
      </c>
      <c r="H7" s="6">
        <f>COUNTIFS(Sheet1!$C$8:$C$1048576,"*美浜区*",Sheet1!$E$8:$E$1048576,"自動車盗")</f>
        <v>0</v>
      </c>
      <c r="I7" s="6">
        <f t="shared" si="0"/>
        <v>0</v>
      </c>
    </row>
    <row r="8" spans="2:9" x14ac:dyDescent="0.2">
      <c r="B8" s="6" t="s">
        <v>3</v>
      </c>
      <c r="C8" s="6">
        <f>COUNTIFS(Sheet1!$C$8:$C$1048576,"*中央区*",Sheet1!$E$8:$E$1048576,"車上ねらい")</f>
        <v>0</v>
      </c>
      <c r="D8" s="6">
        <f>COUNTIFS(Sheet1!$C$8:$C$1048576,"*花見川区*",Sheet1!$E$8:$E$1048576,"車上ねらい")</f>
        <v>0</v>
      </c>
      <c r="E8" s="6">
        <f>COUNTIFS(Sheet1!$C$8:$C$1048576,"*稲毛区*",Sheet1!$E$8:$E$1048576,"車上ねらい")</f>
        <v>0</v>
      </c>
      <c r="F8" s="6">
        <f>COUNTIFS(Sheet1!$C$8:$C$1048576,"*若葉区*",Sheet1!$E$8:$E$1048576,"車上ねらい")</f>
        <v>0</v>
      </c>
      <c r="G8" s="6">
        <f>COUNTIFS(Sheet1!$C$8:$C$1048576,"*緑区*",Sheet1!$E$8:$E$1048576,"車上ねらい")</f>
        <v>0</v>
      </c>
      <c r="H8" s="6">
        <f>COUNTIFS(Sheet1!$C$8:$C$1048576,"*美浜区*",Sheet1!$E$8:$E$1048576,"車上ねらい")</f>
        <v>0</v>
      </c>
      <c r="I8" s="6">
        <f t="shared" si="0"/>
        <v>0</v>
      </c>
    </row>
    <row r="9" spans="2:9" x14ac:dyDescent="0.2">
      <c r="B9" s="6" t="s">
        <v>9</v>
      </c>
      <c r="C9" s="6">
        <f>COUNTIFS(Sheet1!$C$8:$C$1048576,"*中央区*",Sheet1!$E$8:$E$1048576,"振り込め詐欺")</f>
        <v>0</v>
      </c>
      <c r="D9" s="6">
        <f>COUNTIFS(Sheet1!$C$8:$C$1048576,"*花見川区*",Sheet1!$E$8:$E$1048576,"振り込め詐欺")</f>
        <v>0</v>
      </c>
      <c r="E9" s="6">
        <f>COUNTIFS(Sheet1!$C$8:$C$1048576,"*稲毛区*",Sheet1!$E$8:$E$1048576,"振り込め詐欺")</f>
        <v>0</v>
      </c>
      <c r="F9" s="6">
        <f>COUNTIFS(Sheet1!$C$8:$C$1048576,"*若葉区*",Sheet1!$E$8:$E$1048576,"振り込め詐欺")</f>
        <v>1</v>
      </c>
      <c r="G9" s="6">
        <f>COUNTIFS(Sheet1!$C$8:$C$1048576,"*緑区*",Sheet1!$E$8:$E$1048576,"振り込め詐欺")</f>
        <v>0</v>
      </c>
      <c r="H9" s="6">
        <f>COUNTIFS(Sheet1!$C$8:$C$1048576,"*美浜区*",Sheet1!$E$8:$E$1048576,"振り込め詐欺")</f>
        <v>0</v>
      </c>
      <c r="I9" s="6">
        <f t="shared" si="0"/>
        <v>1</v>
      </c>
    </row>
    <row r="11" spans="2:9" x14ac:dyDescent="0.2">
      <c r="B11" t="s">
        <v>18</v>
      </c>
    </row>
    <row r="12" spans="2:9" x14ac:dyDescent="0.2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2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2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2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2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2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2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2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