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60" yWindow="510" windowWidth="14895" windowHeight="7830"/>
  </bookViews>
  <sheets>
    <sheet name="Sheet1" sheetId="1" r:id="rId1"/>
    <sheet name="集計" sheetId="2" state="hidden" r:id="rId2"/>
  </sheets>
  <definedNames>
    <definedName name="_xlnm._FilterDatabase" localSheetId="0" hidden="1">Sheet1!$A$2:$G$6</definedName>
    <definedName name="_xlnm.Print_Area" localSheetId="0">Sheet1!$A$1:$E$9</definedName>
    <definedName name="_xlnm.Print_Titles" localSheetId="0">Sheet1!$1:$3</definedName>
  </definedNames>
  <calcPr calcId="145621"/>
</workbook>
</file>

<file path=xl/calcChain.xml><?xml version="1.0" encoding="utf-8"?>
<calcChain xmlns="http://schemas.openxmlformats.org/spreadsheetml/2006/main">
  <c r="H9" i="2" l="1"/>
  <c r="H19" i="2" s="1"/>
  <c r="G9" i="2"/>
  <c r="G19" i="2" s="1"/>
  <c r="F9" i="2"/>
  <c r="F19" i="2" s="1"/>
  <c r="E9" i="2"/>
  <c r="E19" i="2" s="1"/>
  <c r="D9" i="2"/>
  <c r="D19" i="2" s="1"/>
  <c r="C9" i="2"/>
  <c r="C19" i="2" s="1"/>
  <c r="H8" i="2"/>
  <c r="H18" i="2" s="1"/>
  <c r="G8" i="2"/>
  <c r="G18" i="2" s="1"/>
  <c r="F8" i="2"/>
  <c r="F18" i="2" s="1"/>
  <c r="E8" i="2"/>
  <c r="E18" i="2" s="1"/>
  <c r="D8" i="2"/>
  <c r="D18" i="2" s="1"/>
  <c r="C8" i="2"/>
  <c r="C18" i="2" s="1"/>
  <c r="H7" i="2"/>
  <c r="H17" i="2" s="1"/>
  <c r="G7" i="2"/>
  <c r="G17" i="2" s="1"/>
  <c r="F7" i="2"/>
  <c r="F17" i="2" s="1"/>
  <c r="E7" i="2"/>
  <c r="E17" i="2" s="1"/>
  <c r="D7" i="2"/>
  <c r="D17" i="2" s="1"/>
  <c r="C7" i="2"/>
  <c r="C17" i="2" s="1"/>
  <c r="H6" i="2"/>
  <c r="H16" i="2" s="1"/>
  <c r="G6" i="2"/>
  <c r="G16" i="2" s="1"/>
  <c r="F6" i="2"/>
  <c r="F16" i="2" s="1"/>
  <c r="E6" i="2"/>
  <c r="E16" i="2" s="1"/>
  <c r="D6" i="2"/>
  <c r="D16" i="2" s="1"/>
  <c r="C6" i="2"/>
  <c r="C16" i="2" s="1"/>
  <c r="H5" i="2"/>
  <c r="H15" i="2" s="1"/>
  <c r="G5" i="2"/>
  <c r="G15" i="2" s="1"/>
  <c r="F5" i="2"/>
  <c r="F15" i="2" s="1"/>
  <c r="E5" i="2"/>
  <c r="E15" i="2" s="1"/>
  <c r="D5" i="2"/>
  <c r="D15" i="2" s="1"/>
  <c r="C5" i="2"/>
  <c r="C15" i="2" s="1"/>
  <c r="H4" i="2"/>
  <c r="H14" i="2" s="1"/>
  <c r="G4" i="2"/>
  <c r="G14" i="2" s="1"/>
  <c r="F4" i="2"/>
  <c r="F14" i="2" s="1"/>
  <c r="E4" i="2"/>
  <c r="E14" i="2" s="1"/>
  <c r="D4" i="2"/>
  <c r="D14" i="2" s="1"/>
  <c r="C4" i="2"/>
  <c r="C14" i="2" s="1"/>
  <c r="H3" i="2"/>
  <c r="H13" i="2" s="1"/>
  <c r="G3" i="2"/>
  <c r="G13" i="2" s="1"/>
  <c r="F3" i="2"/>
  <c r="F13" i="2" s="1"/>
  <c r="E3" i="2"/>
  <c r="E13" i="2" s="1"/>
  <c r="D3" i="2"/>
  <c r="D13" i="2" s="1"/>
  <c r="C3" i="2"/>
  <c r="C13" i="2" s="1"/>
  <c r="I9" i="2" l="1"/>
  <c r="I19" i="2" s="1"/>
  <c r="I8" i="2"/>
  <c r="I18" i="2" s="1"/>
  <c r="I7" i="2"/>
  <c r="I17" i="2" s="1"/>
  <c r="I6" i="2"/>
  <c r="I16" i="2" s="1"/>
  <c r="I5" i="2"/>
  <c r="I15" i="2" s="1"/>
  <c r="I4" i="2"/>
  <c r="I14" i="2" s="1"/>
  <c r="I3" i="2"/>
  <c r="I13" i="2" s="1"/>
</calcChain>
</file>

<file path=xl/sharedStrings.xml><?xml version="1.0" encoding="utf-8"?>
<sst xmlns="http://schemas.openxmlformats.org/spreadsheetml/2006/main" count="63" uniqueCount="39">
  <si>
    <t>発生状況</t>
  </si>
  <si>
    <t>発生日時</t>
  </si>
  <si>
    <t>番号</t>
    <rPh sb="0" eb="2">
      <t>バンゴウ</t>
    </rPh>
    <phoneticPr fontId="1"/>
  </si>
  <si>
    <t>車上ねらい</t>
  </si>
  <si>
    <t>手口</t>
    <phoneticPr fontId="1"/>
  </si>
  <si>
    <t>発生場所</t>
    <phoneticPr fontId="1"/>
  </si>
  <si>
    <t>空き巣</t>
  </si>
  <si>
    <t>自動車盗</t>
  </si>
  <si>
    <t>忍び込み</t>
  </si>
  <si>
    <t>ひったくり</t>
  </si>
  <si>
    <t>振り込め詐欺</t>
  </si>
  <si>
    <t>路上強盗</t>
  </si>
  <si>
    <t>中央区</t>
  </si>
  <si>
    <t>花見川区</t>
  </si>
  <si>
    <t>稲毛区</t>
  </si>
  <si>
    <t>若葉区</t>
  </si>
  <si>
    <t>緑区</t>
  </si>
  <si>
    <t>美浜区</t>
  </si>
  <si>
    <t>合　計</t>
  </si>
  <si>
    <t>数字全角化</t>
    <rPh sb="0" eb="2">
      <t>スウジ</t>
    </rPh>
    <rPh sb="2" eb="4">
      <t>ゼンカク</t>
    </rPh>
    <rPh sb="4" eb="5">
      <t>カ</t>
    </rPh>
    <phoneticPr fontId="20"/>
  </si>
  <si>
    <t>自転車の前かごから</t>
  </si>
  <si>
    <t>玄関から侵入(無施錠)</t>
  </si>
  <si>
    <t>犯罪発生日報（平成31年2月25日～平成31年3月3日分）</t>
    <rPh sb="0" eb="2">
      <t>ハンザイ</t>
    </rPh>
    <rPh sb="2" eb="4">
      <t>ハッセイ</t>
    </rPh>
    <rPh sb="4" eb="6">
      <t>ニッポウ</t>
    </rPh>
    <rPh sb="7" eb="8">
      <t>タイラ</t>
    </rPh>
    <rPh sb="8" eb="9">
      <t>セイ</t>
    </rPh>
    <rPh sb="11" eb="12">
      <t>ネン</t>
    </rPh>
    <rPh sb="13" eb="14">
      <t>ガツ</t>
    </rPh>
    <rPh sb="16" eb="17">
      <t>ニチ</t>
    </rPh>
    <rPh sb="18" eb="20">
      <t>ヘイセイ</t>
    </rPh>
    <rPh sb="22" eb="23">
      <t>ネン</t>
    </rPh>
    <rPh sb="24" eb="25">
      <t>ガツ</t>
    </rPh>
    <rPh sb="26" eb="27">
      <t>ニチ</t>
    </rPh>
    <rPh sb="27" eb="28">
      <t>ブン</t>
    </rPh>
    <phoneticPr fontId="1"/>
  </si>
  <si>
    <t>03月03日(日) 夕方</t>
  </si>
  <si>
    <t>若葉区貝塚1丁目戸建住宅</t>
  </si>
  <si>
    <t>和室の窓ガラスを割り侵入(施錠)</t>
  </si>
  <si>
    <t>02月28日(木) 夕方</t>
  </si>
  <si>
    <t>花見川区幕張町4丁目集合住宅</t>
  </si>
  <si>
    <t>花見川区幕張町2丁目戸建住宅</t>
  </si>
  <si>
    <t>02月28日(木) 昼前</t>
  </si>
  <si>
    <t>美浜区幸町2丁目店舗駐車場</t>
  </si>
  <si>
    <t>無施錠</t>
  </si>
  <si>
    <t>02月27日(水) 夕方</t>
  </si>
  <si>
    <t>花見川区作新台2丁目道路上</t>
  </si>
  <si>
    <t>02月26日(火) 夕方</t>
  </si>
  <si>
    <t>稲毛区天台2丁目自宅</t>
  </si>
  <si>
    <t>息子騙り、会社の書類紛失名目</t>
  </si>
  <si>
    <t>花見川区畑町自宅</t>
  </si>
  <si>
    <t>孫騙り、仕事のミスでの弁償名目、ｷｬｯｼｭｶｰﾄﾞ手交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</si>
</sst>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2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6" borderId="2" applyNumberForma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" fillId="28" borderId="3" applyNumberFormat="0" applyFont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30" borderId="5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5" fillId="30" borderId="10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1" borderId="5" applyNumberFormat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Border="1">
      <alignment vertical="center"/>
    </xf>
    <xf numFmtId="0" fontId="0" fillId="33" borderId="1" xfId="0" applyFill="1" applyBorder="1">
      <alignment vertical="center"/>
    </xf>
    <xf numFmtId="0" fontId="0" fillId="0" borderId="1" xfId="0" applyBorder="1" applyAlignment="1">
      <alignment vertical="center" wrapText="1"/>
    </xf>
    <xf numFmtId="0" fontId="19" fillId="0" borderId="0" xfId="0" applyFont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9"/>
  <sheetViews>
    <sheetView tabSelected="1" view="pageBreakPreview" zoomScale="85" zoomScaleNormal="100" zoomScaleSheetLayoutView="85" workbookViewId="0">
      <selection activeCell="D18" sqref="D18"/>
    </sheetView>
  </sheetViews>
  <sheetFormatPr defaultRowHeight="13.5" x14ac:dyDescent="0.15"/>
  <cols>
    <col min="1" max="1" width="5.625" style="1" customWidth="1"/>
    <col min="2" max="2" width="26.625" style="1" bestFit="1" customWidth="1"/>
    <col min="3" max="3" width="35" bestFit="1" customWidth="1"/>
    <col min="4" max="4" width="59" bestFit="1" customWidth="1"/>
    <col min="5" max="5" width="13.875" style="3" customWidth="1"/>
    <col min="6" max="9" width="9.625" customWidth="1"/>
  </cols>
  <sheetData>
    <row r="1" spans="1:7" s="1" customFormat="1" ht="17.25" x14ac:dyDescent="0.15">
      <c r="B1" s="9" t="s">
        <v>22</v>
      </c>
      <c r="C1" s="9"/>
      <c r="D1" s="9"/>
      <c r="E1" s="9"/>
    </row>
    <row r="2" spans="1:7" x14ac:dyDescent="0.15">
      <c r="A2" s="4" t="s">
        <v>2</v>
      </c>
      <c r="B2" s="4" t="s">
        <v>1</v>
      </c>
      <c r="C2" s="4" t="s">
        <v>5</v>
      </c>
      <c r="D2" s="4" t="s">
        <v>4</v>
      </c>
      <c r="E2" s="5" t="s">
        <v>0</v>
      </c>
    </row>
    <row r="3" spans="1:7" x14ac:dyDescent="0.15">
      <c r="A3" s="2">
        <v>1</v>
      </c>
      <c r="B3" s="2" t="s">
        <v>23</v>
      </c>
      <c r="C3" s="2" t="s">
        <v>24</v>
      </c>
      <c r="D3" s="2" t="s">
        <v>25</v>
      </c>
      <c r="E3" s="2" t="s">
        <v>6</v>
      </c>
      <c r="F3" s="6"/>
      <c r="G3" s="6"/>
    </row>
    <row r="4" spans="1:7" x14ac:dyDescent="0.15">
      <c r="A4" s="2">
        <v>2</v>
      </c>
      <c r="B4" s="2" t="s">
        <v>26</v>
      </c>
      <c r="C4" s="2" t="s">
        <v>27</v>
      </c>
      <c r="D4" s="2" t="s">
        <v>21</v>
      </c>
      <c r="E4" s="2" t="s">
        <v>8</v>
      </c>
      <c r="F4" s="6"/>
      <c r="G4" s="6"/>
    </row>
    <row r="5" spans="1:7" x14ac:dyDescent="0.15">
      <c r="A5" s="2">
        <v>3</v>
      </c>
      <c r="B5" s="2" t="s">
        <v>26</v>
      </c>
      <c r="C5" s="2" t="s">
        <v>28</v>
      </c>
      <c r="D5" s="2" t="s">
        <v>21</v>
      </c>
      <c r="E5" s="2" t="s">
        <v>6</v>
      </c>
      <c r="F5" s="6"/>
      <c r="G5" s="6"/>
    </row>
    <row r="6" spans="1:7" x14ac:dyDescent="0.15">
      <c r="A6" s="2">
        <v>4</v>
      </c>
      <c r="B6" s="2" t="s">
        <v>29</v>
      </c>
      <c r="C6" s="2" t="s">
        <v>30</v>
      </c>
      <c r="D6" s="2" t="s">
        <v>31</v>
      </c>
      <c r="E6" s="2" t="s">
        <v>3</v>
      </c>
      <c r="F6" s="6"/>
      <c r="G6" s="6"/>
    </row>
    <row r="7" spans="1:7" x14ac:dyDescent="0.15">
      <c r="A7" s="2">
        <v>5</v>
      </c>
      <c r="B7" s="2" t="s">
        <v>32</v>
      </c>
      <c r="C7" s="2" t="s">
        <v>33</v>
      </c>
      <c r="D7" s="2" t="s">
        <v>20</v>
      </c>
      <c r="E7" s="2" t="s">
        <v>3</v>
      </c>
    </row>
    <row r="8" spans="1:7" x14ac:dyDescent="0.15">
      <c r="A8" s="2">
        <v>6</v>
      </c>
      <c r="B8" s="2" t="s">
        <v>34</v>
      </c>
      <c r="C8" s="2" t="s">
        <v>35</v>
      </c>
      <c r="D8" s="2" t="s">
        <v>36</v>
      </c>
      <c r="E8" s="2" t="s">
        <v>10</v>
      </c>
    </row>
    <row r="9" spans="1:7" x14ac:dyDescent="0.15">
      <c r="A9" s="2">
        <v>7</v>
      </c>
      <c r="B9" s="2" t="s">
        <v>34</v>
      </c>
      <c r="C9" s="2" t="s">
        <v>37</v>
      </c>
      <c r="D9" s="2" t="s">
        <v>38</v>
      </c>
      <c r="E9" s="8" t="s">
        <v>10</v>
      </c>
    </row>
  </sheetData>
  <sortState ref="A3:E16">
    <sortCondition descending="1" ref="B3"/>
  </sortState>
  <mergeCells count="1">
    <mergeCell ref="B1:E1"/>
  </mergeCells>
  <phoneticPr fontId="1"/>
  <pageMargins left="0.39370078740157483" right="0.23622047244094491" top="0.9055118110236221" bottom="0.74803149606299213" header="0.19685039370078741" footer="0.31496062992125984"/>
  <pageSetup paperSize="9" scale="74" orientation="landscape" r:id="rId1"/>
  <colBreaks count="1" manualBreakCount="1">
    <brk id="5" max="2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9"/>
  <sheetViews>
    <sheetView workbookViewId="0">
      <selection activeCell="C13" sqref="C13:I19"/>
    </sheetView>
  </sheetViews>
  <sheetFormatPr defaultRowHeight="13.5" x14ac:dyDescent="0.15"/>
  <cols>
    <col min="2" max="2" width="13.625" customWidth="1"/>
  </cols>
  <sheetData>
    <row r="2" spans="2:9" x14ac:dyDescent="0.15">
      <c r="B2" s="7"/>
      <c r="C2" s="7" t="s">
        <v>12</v>
      </c>
      <c r="D2" s="7" t="s">
        <v>13</v>
      </c>
      <c r="E2" s="7" t="s">
        <v>14</v>
      </c>
      <c r="F2" s="7" t="s">
        <v>15</v>
      </c>
      <c r="G2" s="7" t="s">
        <v>16</v>
      </c>
      <c r="H2" s="7" t="s">
        <v>17</v>
      </c>
      <c r="I2" s="7" t="s">
        <v>18</v>
      </c>
    </row>
    <row r="3" spans="2:9" x14ac:dyDescent="0.15">
      <c r="B3" s="7" t="s">
        <v>6</v>
      </c>
      <c r="C3" s="7">
        <f>COUNTIFS(Sheet1!$C$3:$C$1048576,"*中央区*",Sheet1!$E$3:$E$1048576,"空き巣")</f>
        <v>0</v>
      </c>
      <c r="D3" s="7">
        <f>COUNTIFS(Sheet1!$C$3:$C$1048576,"*花見川区*",Sheet1!$E$3:$E$1048576,"空き巣")</f>
        <v>1</v>
      </c>
      <c r="E3" s="7">
        <f>COUNTIFS(Sheet1!$C$3:$C$1048576,"*稲毛区*",Sheet1!$E$3:$E$1048576,"空き巣")</f>
        <v>0</v>
      </c>
      <c r="F3" s="7">
        <f>COUNTIFS(Sheet1!$C$3:$C$1048576,"*若葉区*",Sheet1!$E$3:$E$1048576,"空き巣")</f>
        <v>1</v>
      </c>
      <c r="G3" s="7">
        <f>COUNTIFS(Sheet1!$C$3:$C$1048576,"*緑区*",Sheet1!$E$3:$E$1048576,"空き巣")</f>
        <v>0</v>
      </c>
      <c r="H3" s="7">
        <f>COUNTIFS(Sheet1!$C$3:$C$1048576,"*美浜区*",Sheet1!$E$3:$E$1048576,"空き巣")</f>
        <v>0</v>
      </c>
      <c r="I3" s="7">
        <f t="shared" ref="I3:I9" si="0">SUM(C3:H3)</f>
        <v>2</v>
      </c>
    </row>
    <row r="4" spans="2:9" x14ac:dyDescent="0.15">
      <c r="B4" s="7" t="s">
        <v>8</v>
      </c>
      <c r="C4" s="7">
        <f>COUNTIFS(Sheet1!$C$3:$C$1048576,"*中央区*",Sheet1!$E$3:$E$1048576,"忍び込み")</f>
        <v>0</v>
      </c>
      <c r="D4" s="7">
        <f>COUNTIFS(Sheet1!$C$3:$C$1048576,"*花見川区*",Sheet1!$E$3:$E$1048576,"忍び込み")</f>
        <v>1</v>
      </c>
      <c r="E4" s="7">
        <f>COUNTIFS(Sheet1!$C$3:$C$1048576,"*稲毛区*",Sheet1!$E$3:$E$1048576,"忍び込み")</f>
        <v>0</v>
      </c>
      <c r="F4" s="7">
        <f>COUNTIFS(Sheet1!$C$3:$C$1048576,"*若葉区*",Sheet1!$E$3:$E$1048576,"忍び込み")</f>
        <v>0</v>
      </c>
      <c r="G4" s="7">
        <f>COUNTIFS(Sheet1!$C$3:$C$1048576,"*緑区*",Sheet1!$E$3:$E$1048576,"忍び込み")</f>
        <v>0</v>
      </c>
      <c r="H4" s="7">
        <f>COUNTIFS(Sheet1!$C$3:$C$1048576,"*美浜区*",Sheet1!$E$3:$E$1048576,"忍び込み")</f>
        <v>0</v>
      </c>
      <c r="I4" s="7">
        <f t="shared" si="0"/>
        <v>1</v>
      </c>
    </row>
    <row r="5" spans="2:9" x14ac:dyDescent="0.15">
      <c r="B5" s="7" t="s">
        <v>9</v>
      </c>
      <c r="C5" s="7">
        <f>COUNTIFS(Sheet1!$C$3:$C$1048576,"*中央区*",Sheet1!$E$3:$E$1048576,"ひったくり")</f>
        <v>0</v>
      </c>
      <c r="D5" s="7">
        <f>COUNTIFS(Sheet1!$C$3:$C$1048576,"*花見川区*",Sheet1!$E$3:$E$1048576,"ひったくり")</f>
        <v>0</v>
      </c>
      <c r="E5" s="7">
        <f>COUNTIFS(Sheet1!$C$3:$C$1048576,"*稲毛区*",Sheet1!$E$3:$E$1048576,"ひったくり")</f>
        <v>0</v>
      </c>
      <c r="F5" s="7">
        <f>COUNTIFS(Sheet1!$C$3:$C$1048576,"*若葉区*",Sheet1!$E$3:$E$1048576,"ひったくり")</f>
        <v>0</v>
      </c>
      <c r="G5" s="7">
        <f>COUNTIFS(Sheet1!$C$3:$C$1048576,"*緑区*",Sheet1!$E$3:$E$1048576,"ひったくり")</f>
        <v>0</v>
      </c>
      <c r="H5" s="7">
        <f>COUNTIFS(Sheet1!$C$3:$C$1048576,"*美浜区*",Sheet1!$E$3:$E$1048576,"ひったくり")</f>
        <v>0</v>
      </c>
      <c r="I5" s="7">
        <f t="shared" si="0"/>
        <v>0</v>
      </c>
    </row>
    <row r="6" spans="2:9" x14ac:dyDescent="0.15">
      <c r="B6" s="7" t="s">
        <v>11</v>
      </c>
      <c r="C6" s="7">
        <f>COUNTIFS(Sheet1!$C$3:$C$1048576,"*中央区*",Sheet1!$E$3:$E$1048576,"路上強盗")</f>
        <v>0</v>
      </c>
      <c r="D6" s="7">
        <f>COUNTIFS(Sheet1!$C$3:$C$1048576,"*花見川区*",Sheet1!$E$3:$E$1048576,"路上強盗")</f>
        <v>0</v>
      </c>
      <c r="E6" s="7">
        <f>COUNTIFS(Sheet1!$C$3:$C$1048576,"*稲毛区*",Sheet1!$E$3:$E$1048576,"路上強盗")</f>
        <v>0</v>
      </c>
      <c r="F6" s="7">
        <f>COUNTIFS(Sheet1!$C$3:$C$1048576,"*若葉区*",Sheet1!$E$3:$E$1048576,"路上強盗")</f>
        <v>0</v>
      </c>
      <c r="G6" s="7">
        <f>COUNTIFS(Sheet1!$C$3:$C$1048576,"*緑区*",Sheet1!$E$3:$E$1048576,"路上強盗")</f>
        <v>0</v>
      </c>
      <c r="H6" s="7">
        <f>COUNTIFS(Sheet1!$C$3:$C$1048576,"*美浜区*",Sheet1!$E$3:$E$1048576,"路上強盗")</f>
        <v>0</v>
      </c>
      <c r="I6" s="7">
        <f t="shared" si="0"/>
        <v>0</v>
      </c>
    </row>
    <row r="7" spans="2:9" x14ac:dyDescent="0.15">
      <c r="B7" s="7" t="s">
        <v>7</v>
      </c>
      <c r="C7" s="7">
        <f>COUNTIFS(Sheet1!$C$3:$C$1048576,"*中央区*",Sheet1!$E$3:$E$1048576,"自動車盗")</f>
        <v>0</v>
      </c>
      <c r="D7" s="7">
        <f>COUNTIFS(Sheet1!$C$3:$C$1048576,"*花見川区*",Sheet1!$E$3:$E$1048576,"自動車盗")</f>
        <v>0</v>
      </c>
      <c r="E7" s="7">
        <f>COUNTIFS(Sheet1!$C$3:$C$1048576,"*稲毛区*",Sheet1!$E$3:$E$1048576,"自動車盗")</f>
        <v>0</v>
      </c>
      <c r="F7" s="7">
        <f>COUNTIFS(Sheet1!$C$3:$C$1048576,"*若葉区*",Sheet1!$E$3:$E$1048576,"自動車盗")</f>
        <v>0</v>
      </c>
      <c r="G7" s="7">
        <f>COUNTIFS(Sheet1!$C$3:$C$1048576,"*緑区*",Sheet1!$E$3:$E$1048576,"自動車盗")</f>
        <v>0</v>
      </c>
      <c r="H7" s="7">
        <f>COUNTIFS(Sheet1!$C$3:$C$1048576,"*美浜区*",Sheet1!$E$3:$E$1048576,"自動車盗")</f>
        <v>0</v>
      </c>
      <c r="I7" s="7">
        <f t="shared" si="0"/>
        <v>0</v>
      </c>
    </row>
    <row r="8" spans="2:9" x14ac:dyDescent="0.15">
      <c r="B8" s="7" t="s">
        <v>3</v>
      </c>
      <c r="C8" s="7">
        <f>COUNTIFS(Sheet1!$C$3:$C$1048576,"*中央区*",Sheet1!$E$3:$E$1048576,"車上ねらい")</f>
        <v>0</v>
      </c>
      <c r="D8" s="7">
        <f>COUNTIFS(Sheet1!$C$3:$C$1048576,"*花見川区*",Sheet1!$E$3:$E$1048576,"車上ねらい")</f>
        <v>1</v>
      </c>
      <c r="E8" s="7">
        <f>COUNTIFS(Sheet1!$C$3:$C$1048576,"*稲毛区*",Sheet1!$E$3:$E$1048576,"車上ねらい")</f>
        <v>0</v>
      </c>
      <c r="F8" s="7">
        <f>COUNTIFS(Sheet1!$C$3:$C$1048576,"*若葉区*",Sheet1!$E$3:$E$1048576,"車上ねらい")</f>
        <v>0</v>
      </c>
      <c r="G8" s="7">
        <f>COUNTIFS(Sheet1!$C$3:$C$1048576,"*緑区*",Sheet1!$E$3:$E$1048576,"車上ねらい")</f>
        <v>0</v>
      </c>
      <c r="H8" s="7">
        <f>COUNTIFS(Sheet1!$C$3:$C$1048576,"*美浜区*",Sheet1!$E$3:$E$1048576,"車上ねらい")</f>
        <v>1</v>
      </c>
      <c r="I8" s="7">
        <f t="shared" si="0"/>
        <v>2</v>
      </c>
    </row>
    <row r="9" spans="2:9" x14ac:dyDescent="0.15">
      <c r="B9" s="7" t="s">
        <v>10</v>
      </c>
      <c r="C9" s="7">
        <f>COUNTIFS(Sheet1!$C$3:$C$1048576,"*中央区*",Sheet1!$E$3:$E$1048576,"振り込め詐欺")</f>
        <v>0</v>
      </c>
      <c r="D9" s="7">
        <f>COUNTIFS(Sheet1!$C$3:$C$1048576,"*花見川区*",Sheet1!$E$3:$E$1048576,"振り込め詐欺")</f>
        <v>1</v>
      </c>
      <c r="E9" s="7">
        <f>COUNTIFS(Sheet1!$C$3:$C$1048576,"*稲毛区*",Sheet1!$E$3:$E$1048576,"振り込め詐欺")</f>
        <v>1</v>
      </c>
      <c r="F9" s="7">
        <f>COUNTIFS(Sheet1!$C$3:$C$1048576,"*若葉区*",Sheet1!$E$3:$E$1048576,"振り込め詐欺")</f>
        <v>0</v>
      </c>
      <c r="G9" s="7">
        <f>COUNTIFS(Sheet1!$C$3:$C$1048576,"*緑区*",Sheet1!$E$3:$E$1048576,"振り込め詐欺")</f>
        <v>0</v>
      </c>
      <c r="H9" s="7">
        <f>COUNTIFS(Sheet1!$C$3:$C$1048576,"*美浜区*",Sheet1!$E$3:$E$1048576,"振り込め詐欺")</f>
        <v>0</v>
      </c>
      <c r="I9" s="7">
        <f t="shared" si="0"/>
        <v>2</v>
      </c>
    </row>
    <row r="11" spans="2:9" x14ac:dyDescent="0.15">
      <c r="B11" t="s">
        <v>19</v>
      </c>
    </row>
    <row r="12" spans="2:9" x14ac:dyDescent="0.15">
      <c r="B12" s="2"/>
      <c r="C12" s="2" t="s">
        <v>12</v>
      </c>
      <c r="D12" s="2" t="s">
        <v>13</v>
      </c>
      <c r="E12" s="2" t="s">
        <v>14</v>
      </c>
      <c r="F12" s="2" t="s">
        <v>15</v>
      </c>
      <c r="G12" s="2" t="s">
        <v>16</v>
      </c>
      <c r="H12" s="2" t="s">
        <v>17</v>
      </c>
      <c r="I12" s="2" t="s">
        <v>18</v>
      </c>
    </row>
    <row r="13" spans="2:9" x14ac:dyDescent="0.15">
      <c r="B13" s="2" t="s">
        <v>6</v>
      </c>
      <c r="C13" s="4" t="str">
        <f>DBCS(C3)</f>
        <v>０</v>
      </c>
      <c r="D13" s="4" t="str">
        <f t="shared" ref="D13:I13" si="1">DBCS(D3)</f>
        <v>１</v>
      </c>
      <c r="E13" s="4" t="str">
        <f t="shared" si="1"/>
        <v>０</v>
      </c>
      <c r="F13" s="4" t="str">
        <f t="shared" si="1"/>
        <v>１</v>
      </c>
      <c r="G13" s="4" t="str">
        <f t="shared" si="1"/>
        <v>０</v>
      </c>
      <c r="H13" s="4" t="str">
        <f t="shared" si="1"/>
        <v>０</v>
      </c>
      <c r="I13" s="4" t="str">
        <f t="shared" si="1"/>
        <v>２</v>
      </c>
    </row>
    <row r="14" spans="2:9" x14ac:dyDescent="0.15">
      <c r="B14" s="2" t="s">
        <v>8</v>
      </c>
      <c r="C14" s="4" t="str">
        <f t="shared" ref="C14:I14" si="2">DBCS(C4)</f>
        <v>０</v>
      </c>
      <c r="D14" s="4" t="str">
        <f t="shared" si="2"/>
        <v>１</v>
      </c>
      <c r="E14" s="4" t="str">
        <f t="shared" si="2"/>
        <v>０</v>
      </c>
      <c r="F14" s="4" t="str">
        <f t="shared" si="2"/>
        <v>０</v>
      </c>
      <c r="G14" s="4" t="str">
        <f t="shared" si="2"/>
        <v>０</v>
      </c>
      <c r="H14" s="4" t="str">
        <f t="shared" si="2"/>
        <v>０</v>
      </c>
      <c r="I14" s="4" t="str">
        <f t="shared" si="2"/>
        <v>１</v>
      </c>
    </row>
    <row r="15" spans="2:9" x14ac:dyDescent="0.15">
      <c r="B15" s="2" t="s">
        <v>9</v>
      </c>
      <c r="C15" s="4" t="str">
        <f t="shared" ref="C15:I15" si="3">DBCS(C5)</f>
        <v>０</v>
      </c>
      <c r="D15" s="4" t="str">
        <f t="shared" si="3"/>
        <v>０</v>
      </c>
      <c r="E15" s="4" t="str">
        <f t="shared" si="3"/>
        <v>０</v>
      </c>
      <c r="F15" s="4" t="str">
        <f t="shared" si="3"/>
        <v>０</v>
      </c>
      <c r="G15" s="4" t="str">
        <f t="shared" si="3"/>
        <v>０</v>
      </c>
      <c r="H15" s="4" t="str">
        <f t="shared" si="3"/>
        <v>０</v>
      </c>
      <c r="I15" s="4" t="str">
        <f t="shared" si="3"/>
        <v>０</v>
      </c>
    </row>
    <row r="16" spans="2:9" x14ac:dyDescent="0.15">
      <c r="B16" s="2" t="s">
        <v>11</v>
      </c>
      <c r="C16" s="4" t="str">
        <f t="shared" ref="C16:I16" si="4">DBCS(C6)</f>
        <v>０</v>
      </c>
      <c r="D16" s="4" t="str">
        <f t="shared" si="4"/>
        <v>０</v>
      </c>
      <c r="E16" s="4" t="str">
        <f t="shared" si="4"/>
        <v>０</v>
      </c>
      <c r="F16" s="4" t="str">
        <f t="shared" si="4"/>
        <v>０</v>
      </c>
      <c r="G16" s="4" t="str">
        <f t="shared" si="4"/>
        <v>０</v>
      </c>
      <c r="H16" s="4" t="str">
        <f t="shared" si="4"/>
        <v>０</v>
      </c>
      <c r="I16" s="4" t="str">
        <f t="shared" si="4"/>
        <v>０</v>
      </c>
    </row>
    <row r="17" spans="2:9" x14ac:dyDescent="0.15">
      <c r="B17" s="2" t="s">
        <v>7</v>
      </c>
      <c r="C17" s="4" t="str">
        <f t="shared" ref="C17:I17" si="5">DBCS(C7)</f>
        <v>０</v>
      </c>
      <c r="D17" s="4" t="str">
        <f t="shared" si="5"/>
        <v>０</v>
      </c>
      <c r="E17" s="4" t="str">
        <f t="shared" si="5"/>
        <v>０</v>
      </c>
      <c r="F17" s="4" t="str">
        <f t="shared" si="5"/>
        <v>０</v>
      </c>
      <c r="G17" s="4" t="str">
        <f t="shared" si="5"/>
        <v>０</v>
      </c>
      <c r="H17" s="4" t="str">
        <f t="shared" si="5"/>
        <v>０</v>
      </c>
      <c r="I17" s="4" t="str">
        <f t="shared" si="5"/>
        <v>０</v>
      </c>
    </row>
    <row r="18" spans="2:9" x14ac:dyDescent="0.15">
      <c r="B18" s="2" t="s">
        <v>3</v>
      </c>
      <c r="C18" s="4" t="str">
        <f t="shared" ref="C18:I18" si="6">DBCS(C8)</f>
        <v>０</v>
      </c>
      <c r="D18" s="4" t="str">
        <f t="shared" si="6"/>
        <v>１</v>
      </c>
      <c r="E18" s="4" t="str">
        <f t="shared" si="6"/>
        <v>０</v>
      </c>
      <c r="F18" s="4" t="str">
        <f t="shared" si="6"/>
        <v>０</v>
      </c>
      <c r="G18" s="4" t="str">
        <f t="shared" si="6"/>
        <v>０</v>
      </c>
      <c r="H18" s="4" t="str">
        <f t="shared" si="6"/>
        <v>１</v>
      </c>
      <c r="I18" s="4" t="str">
        <f t="shared" si="6"/>
        <v>２</v>
      </c>
    </row>
    <row r="19" spans="2:9" x14ac:dyDescent="0.15">
      <c r="B19" s="2" t="s">
        <v>10</v>
      </c>
      <c r="C19" s="4" t="str">
        <f t="shared" ref="C19:I19" si="7">DBCS(C9)</f>
        <v>０</v>
      </c>
      <c r="D19" s="4" t="str">
        <f t="shared" si="7"/>
        <v>１</v>
      </c>
      <c r="E19" s="4" t="str">
        <f t="shared" si="7"/>
        <v>１</v>
      </c>
      <c r="F19" s="4" t="str">
        <f t="shared" si="7"/>
        <v>０</v>
      </c>
      <c r="G19" s="4" t="str">
        <f t="shared" si="7"/>
        <v>０</v>
      </c>
      <c r="H19" s="4" t="str">
        <f t="shared" si="7"/>
        <v>０</v>
      </c>
      <c r="I19" s="4" t="str">
        <f t="shared" si="7"/>
        <v>２</v>
      </c>
    </row>
  </sheetData>
  <phoneticPr fontId="20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Sheet1</vt:lpstr>
      <vt:lpstr>集計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千葉市</dc:creator>
  <cp:lastModifiedBy>斉藤　翔真</cp:lastModifiedBy>
  <cp:lastPrinted>2016-10-23T23:59:34Z</cp:lastPrinted>
  <dcterms:created xsi:type="dcterms:W3CDTF">2009-04-07T07:28:49Z</dcterms:created>
  <dcterms:modified xsi:type="dcterms:W3CDTF">2019-03-08T05:14:20Z</dcterms:modified>
</cp:coreProperties>
</file>