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510" windowWidth="14895" windowHeight="7830"/>
  </bookViews>
  <sheets>
    <sheet name="Sheet1" sheetId="1" r:id="rId1"/>
    <sheet name="集計" sheetId="2" state="hidden" r:id="rId2"/>
  </sheets>
  <definedNames>
    <definedName name="_xlnm._FilterDatabase" localSheetId="0" hidden="1">Sheet1!$A$2:$G$5</definedName>
    <definedName name="_xlnm.Print_Area" localSheetId="0">Sheet1!$A$1:$E$5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<sst xmlns="http://schemas.openxmlformats.org/spreadsheetml/2006/main" count="47" uniqueCount="30">
  <si>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</si>
  <si>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</si>
  <si>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</si>
  <si>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</si>
  <si>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</si>
  <si>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</si>
  <si>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</si>
  <si>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</si>
  <si>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</si>
  <si>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</si>
  <si>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</si>
  <si>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</si>
  <si>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</si>
  <si>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</si>
  <si>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</si>
  <si>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</si>
  <si>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</si>
  <si>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</si>
  <si>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</si>
  <si>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</si>
  <si>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犯罪発生日報（平成31年3月11日～平成31年3月17日分）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3" eb="14">
      <t>ガツ</t>
    </rPh>
    <rPh sb="16" eb="17">
      <t>ニチ</t>
    </rPh>
    <rPh sb="18" eb="20">
      <t>ヘイセイ</t>
    </rPh>
    <rPh sb="22" eb="23">
      <t>ネン</t>
    </rPh>
    <rPh sb="24" eb="25">
      <t>ガツ</t>
    </rPh>
    <rPh sb="27" eb="28">
      <t>ニチ</t>
    </rPh>
    <rPh sb="28" eb="29">
      <t>ブン</t>
    </rPh>
    <phoneticPr fontId="1"/>
  </si>
  <si>
    <t>03月17日(日) 夕方</t>
  </si>
  <si>
    <t>稲毛区稲毛東2丁目専用駐車場</t>
  </si>
  <si>
    <t>無施錠</t>
  </si>
  <si>
    <t>03月12日(火) 夜遅く</t>
  </si>
  <si>
    <t>稲毛区小深町自宅</t>
  </si>
  <si>
    <t>仕事上トラブル名目</t>
  </si>
  <si>
    <t>03月12日(火) 昼前</t>
  </si>
  <si>
    <t>花見川区大日町自宅</t>
  </si>
  <si>
    <t>事件・事故の示談金名目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</si>
</sst>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5"/>
  <sheetViews>
    <sheetView tabSelected="1" view="pageBreakPreview" zoomScale="85" zoomScaleNormal="100" zoomScaleSheetLayoutView="85" workbookViewId="0">
      <selection activeCell="C17" sqref="C17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8" t="s">
        <v>20</v>
      </c>
      <c r="C1" s="8"/>
      <c r="D1" s="8"/>
      <c r="E1" s="8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21</v>
      </c>
      <c r="C3" s="2" t="s">
        <v>22</v>
      </c>
      <c r="D3" s="2" t="s">
        <v>23</v>
      </c>
      <c r="E3" s="2" t="s">
        <v>3</v>
      </c>
      <c r="F3" s="6"/>
      <c r="G3" s="6"/>
    </row>
    <row r="4" spans="1:7" x14ac:dyDescent="0.15">
      <c r="A4" s="2">
        <v>2</v>
      </c>
      <c r="B4" s="2" t="s">
        <v>24</v>
      </c>
      <c r="C4" s="2" t="s">
        <v>25</v>
      </c>
      <c r="D4" s="2" t="s">
        <v>26</v>
      </c>
      <c r="E4" s="2" t="s">
        <v>10</v>
      </c>
      <c r="F4" s="6"/>
      <c r="G4" s="6"/>
    </row>
    <row r="5" spans="1:7" x14ac:dyDescent="0.15">
      <c r="A5" s="2">
        <v>3</v>
      </c>
      <c r="B5" s="2" t="s">
        <v>27</v>
      </c>
      <c r="C5" s="2" t="s">
        <v>28</v>
      </c>
      <c r="D5" s="2" t="s">
        <v>29</v>
      </c>
      <c r="E5" s="2" t="s">
        <v>10</v>
      </c>
      <c r="F5" s="6"/>
      <c r="G5" s="6"/>
    </row>
  </sheetData>
  <sortState ref="A3:E16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7"/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</row>
    <row r="3" spans="2:9" x14ac:dyDescent="0.15">
      <c r="B3" s="7" t="s">
        <v>6</v>
      </c>
      <c r="C3" s="7">
        <f>COUNTIFS(Sheet1!$C$3:$C$1048576,"*中央区*",Sheet1!$E$3:$E$1048576,"空き巣")</f>
        <v>0</v>
      </c>
      <c r="D3" s="7">
        <f>COUNTIFS(Sheet1!$C$3:$C$1048576,"*花見川区*",Sheet1!$E$3:$E$1048576,"空き巣")</f>
        <v>0</v>
      </c>
      <c r="E3" s="7">
        <f>COUNTIFS(Sheet1!$C$3:$C$1048576,"*稲毛区*",Sheet1!$E$3:$E$1048576,"空き巣")</f>
        <v>0</v>
      </c>
      <c r="F3" s="7">
        <f>COUNTIFS(Sheet1!$C$3:$C$1048576,"*若葉区*",Sheet1!$E$3:$E$1048576,"空き巣")</f>
        <v>0</v>
      </c>
      <c r="G3" s="7">
        <f>COUNTIFS(Sheet1!$C$3:$C$1048576,"*緑区*",Sheet1!$E$3:$E$1048576,"空き巣")</f>
        <v>0</v>
      </c>
      <c r="H3" s="7">
        <f>COUNTIFS(Sheet1!$C$3:$C$1048576,"*美浜区*",Sheet1!$E$3:$E$1048576,"空き巣")</f>
        <v>0</v>
      </c>
      <c r="I3" s="7">
        <f t="shared" ref="I3:I9" si="0">SUM(C3:H3)</f>
        <v>0</v>
      </c>
    </row>
    <row r="4" spans="2:9" x14ac:dyDescent="0.15">
      <c r="B4" s="7" t="s">
        <v>8</v>
      </c>
      <c r="C4" s="7">
        <f>COUNTIFS(Sheet1!$C$3:$C$1048576,"*中央区*",Sheet1!$E$3:$E$1048576,"忍び込み")</f>
        <v>0</v>
      </c>
      <c r="D4" s="7">
        <f>COUNTIFS(Sheet1!$C$3:$C$1048576,"*花見川区*",Sheet1!$E$3:$E$1048576,"忍び込み")</f>
        <v>0</v>
      </c>
      <c r="E4" s="7">
        <f>COUNTIFS(Sheet1!$C$3:$C$1048576,"*稲毛区*",Sheet1!$E$3:$E$1048576,"忍び込み")</f>
        <v>0</v>
      </c>
      <c r="F4" s="7">
        <f>COUNTIFS(Sheet1!$C$3:$C$1048576,"*若葉区*",Sheet1!$E$3:$E$1048576,"忍び込み")</f>
        <v>0</v>
      </c>
      <c r="G4" s="7">
        <f>COUNTIFS(Sheet1!$C$3:$C$1048576,"*緑区*",Sheet1!$E$3:$E$1048576,"忍び込み")</f>
        <v>0</v>
      </c>
      <c r="H4" s="7">
        <f>COUNTIFS(Sheet1!$C$3:$C$1048576,"*美浜区*",Sheet1!$E$3:$E$1048576,"忍び込み")</f>
        <v>0</v>
      </c>
      <c r="I4" s="7">
        <f t="shared" si="0"/>
        <v>0</v>
      </c>
    </row>
    <row r="5" spans="2:9" x14ac:dyDescent="0.15">
      <c r="B5" s="7" t="s">
        <v>9</v>
      </c>
      <c r="C5" s="7">
        <f>COUNTIFS(Sheet1!$C$3:$C$1048576,"*中央区*",Sheet1!$E$3:$E$1048576,"ひったくり")</f>
        <v>0</v>
      </c>
      <c r="D5" s="7">
        <f>COUNTIFS(Sheet1!$C$3:$C$1048576,"*花見川区*",Sheet1!$E$3:$E$1048576,"ひったくり")</f>
        <v>0</v>
      </c>
      <c r="E5" s="7">
        <f>COUNTIFS(Sheet1!$C$3:$C$1048576,"*稲毛区*",Sheet1!$E$3:$E$1048576,"ひったくり")</f>
        <v>0</v>
      </c>
      <c r="F5" s="7">
        <f>COUNTIFS(Sheet1!$C$3:$C$1048576,"*若葉区*",Sheet1!$E$3:$E$1048576,"ひったくり")</f>
        <v>0</v>
      </c>
      <c r="G5" s="7">
        <f>COUNTIFS(Sheet1!$C$3:$C$1048576,"*緑区*",Sheet1!$E$3:$E$1048576,"ひったくり")</f>
        <v>0</v>
      </c>
      <c r="H5" s="7">
        <f>COUNTIFS(Sheet1!$C$3:$C$1048576,"*美浜区*",Sheet1!$E$3:$E$1048576,"ひったくり")</f>
        <v>0</v>
      </c>
      <c r="I5" s="7">
        <f t="shared" si="0"/>
        <v>0</v>
      </c>
    </row>
    <row r="6" spans="2:9" x14ac:dyDescent="0.15">
      <c r="B6" s="7" t="s">
        <v>11</v>
      </c>
      <c r="C6" s="7">
        <f>COUNTIFS(Sheet1!$C$3:$C$1048576,"*中央区*",Sheet1!$E$3:$E$1048576,"路上強盗")</f>
        <v>0</v>
      </c>
      <c r="D6" s="7">
        <f>COUNTIFS(Sheet1!$C$3:$C$1048576,"*花見川区*",Sheet1!$E$3:$E$1048576,"路上強盗")</f>
        <v>0</v>
      </c>
      <c r="E6" s="7">
        <f>COUNTIFS(Sheet1!$C$3:$C$1048576,"*稲毛区*",Sheet1!$E$3:$E$1048576,"路上強盗")</f>
        <v>0</v>
      </c>
      <c r="F6" s="7">
        <f>COUNTIFS(Sheet1!$C$3:$C$1048576,"*若葉区*",Sheet1!$E$3:$E$1048576,"路上強盗")</f>
        <v>0</v>
      </c>
      <c r="G6" s="7">
        <f>COUNTIFS(Sheet1!$C$3:$C$1048576,"*緑区*",Sheet1!$E$3:$E$1048576,"路上強盗")</f>
        <v>0</v>
      </c>
      <c r="H6" s="7">
        <f>COUNTIFS(Sheet1!$C$3:$C$1048576,"*美浜区*",Sheet1!$E$3:$E$1048576,"路上強盗")</f>
        <v>0</v>
      </c>
      <c r="I6" s="7">
        <f t="shared" si="0"/>
        <v>0</v>
      </c>
    </row>
    <row r="7" spans="2:9" x14ac:dyDescent="0.15">
      <c r="B7" s="7" t="s">
        <v>7</v>
      </c>
      <c r="C7" s="7">
        <f>COUNTIFS(Sheet1!$C$3:$C$1048576,"*中央区*",Sheet1!$E$3:$E$1048576,"自動車盗")</f>
        <v>0</v>
      </c>
      <c r="D7" s="7">
        <f>COUNTIFS(Sheet1!$C$3:$C$1048576,"*花見川区*",Sheet1!$E$3:$E$1048576,"自動車盗")</f>
        <v>0</v>
      </c>
      <c r="E7" s="7">
        <f>COUNTIFS(Sheet1!$C$3:$C$1048576,"*稲毛区*",Sheet1!$E$3:$E$1048576,"自動車盗")</f>
        <v>0</v>
      </c>
      <c r="F7" s="7">
        <f>COUNTIFS(Sheet1!$C$3:$C$1048576,"*若葉区*",Sheet1!$E$3:$E$1048576,"自動車盗")</f>
        <v>0</v>
      </c>
      <c r="G7" s="7">
        <f>COUNTIFS(Sheet1!$C$3:$C$1048576,"*緑区*",Sheet1!$E$3:$E$1048576,"自動車盗")</f>
        <v>0</v>
      </c>
      <c r="H7" s="7">
        <f>COUNTIFS(Sheet1!$C$3:$C$1048576,"*美浜区*",Sheet1!$E$3:$E$1048576,"自動車盗")</f>
        <v>0</v>
      </c>
      <c r="I7" s="7">
        <f t="shared" si="0"/>
        <v>0</v>
      </c>
    </row>
    <row r="8" spans="2:9" x14ac:dyDescent="0.15">
      <c r="B8" s="7" t="s">
        <v>3</v>
      </c>
      <c r="C8" s="7">
        <f>COUNTIFS(Sheet1!$C$3:$C$1048576,"*中央区*",Sheet1!$E$3:$E$1048576,"車上ねらい")</f>
        <v>0</v>
      </c>
      <c r="D8" s="7">
        <f>COUNTIFS(Sheet1!$C$3:$C$1048576,"*花見川区*",Sheet1!$E$3:$E$1048576,"車上ねらい")</f>
        <v>0</v>
      </c>
      <c r="E8" s="7">
        <f>COUNTIFS(Sheet1!$C$3:$C$1048576,"*稲毛区*",Sheet1!$E$3:$E$1048576,"車上ねらい")</f>
        <v>1</v>
      </c>
      <c r="F8" s="7">
        <f>COUNTIFS(Sheet1!$C$3:$C$1048576,"*若葉区*",Sheet1!$E$3:$E$1048576,"車上ねらい")</f>
        <v>0</v>
      </c>
      <c r="G8" s="7">
        <f>COUNTIFS(Sheet1!$C$3:$C$1048576,"*緑区*",Sheet1!$E$3:$E$1048576,"車上ねらい")</f>
        <v>0</v>
      </c>
      <c r="H8" s="7">
        <f>COUNTIFS(Sheet1!$C$3:$C$1048576,"*美浜区*",Sheet1!$E$3:$E$1048576,"車上ねらい")</f>
        <v>0</v>
      </c>
      <c r="I8" s="7">
        <f t="shared" si="0"/>
        <v>1</v>
      </c>
    </row>
    <row r="9" spans="2:9" x14ac:dyDescent="0.15">
      <c r="B9" s="7" t="s">
        <v>10</v>
      </c>
      <c r="C9" s="7">
        <f>COUNTIFS(Sheet1!$C$3:$C$1048576,"*中央区*",Sheet1!$E$3:$E$1048576,"振り込め詐欺")</f>
        <v>0</v>
      </c>
      <c r="D9" s="7">
        <f>COUNTIFS(Sheet1!$C$3:$C$1048576,"*花見川区*",Sheet1!$E$3:$E$1048576,"振り込め詐欺")</f>
        <v>1</v>
      </c>
      <c r="E9" s="7">
        <f>COUNTIFS(Sheet1!$C$3:$C$1048576,"*稲毛区*",Sheet1!$E$3:$E$1048576,"振り込め詐欺")</f>
        <v>1</v>
      </c>
      <c r="F9" s="7">
        <f>COUNTIFS(Sheet1!$C$3:$C$1048576,"*若葉区*",Sheet1!$E$3:$E$1048576,"振り込め詐欺")</f>
        <v>0</v>
      </c>
      <c r="G9" s="7">
        <f>COUNTIFS(Sheet1!$C$3:$C$1048576,"*緑区*",Sheet1!$E$3:$E$1048576,"振り込め詐欺")</f>
        <v>0</v>
      </c>
      <c r="H9" s="7">
        <f>COUNTIFS(Sheet1!$C$3:$C$1048576,"*美浜区*",Sheet1!$E$3:$E$1048576,"振り込め詐欺")</f>
        <v>0</v>
      </c>
      <c r="I9" s="7">
        <f t="shared" si="0"/>
        <v>2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０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０</v>
      </c>
      <c r="D18" s="4" t="str">
        <f t="shared" si="6"/>
        <v>０</v>
      </c>
      <c r="E18" s="4" t="str">
        <f t="shared" si="6"/>
        <v>１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１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１</v>
      </c>
      <c r="E19" s="4" t="str">
        <f t="shared" si="7"/>
        <v>１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２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2019-03-22T05:21:28Z</dcterms:modified>
</cp:coreProperties>
</file>