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戸籍住基システム班\07‗窓口派遣（プロポーザル）\令和３年度\10月以降（プロポーザル）\05_施行決定\01_起案\書式\"/>
    </mc:Choice>
  </mc:AlternateContent>
  <xr:revisionPtr revIDLastSave="0" documentId="13_ncr:1_{BB417E90-4AF7-405A-A109-1B483D4BBF00}" xr6:coauthVersionLast="36" xr6:coauthVersionMax="36" xr10:uidLastSave="{00000000-0000-0000-0000-000000000000}"/>
  <bookViews>
    <workbookView xWindow="240" yWindow="390" windowWidth="19395" windowHeight="7095" firstSheet="6" activeTab="6" xr2:uid="{00000000-000D-0000-FFFF-FFFF00000000}"/>
  </bookViews>
  <sheets>
    <sheet name="執行見込" sheetId="16" state="hidden" r:id="rId1"/>
    <sheet name="費用 (2)" sheetId="14" state="hidden" r:id="rId2"/>
    <sheet name="費用" sheetId="11" state="hidden" r:id="rId3"/>
    <sheet name="費用 (旧0208）" sheetId="13" state="hidden" r:id="rId4"/>
    <sheet name="参考_1月分支払" sheetId="12" state="hidden" r:id="rId5"/>
    <sheet name="仕様書貼付用" sheetId="7" state="hidden" r:id="rId6"/>
    <sheet name="見積書" sheetId="10" r:id="rId7"/>
    <sheet name="執行予定額" sheetId="19" state="hidden" r:id="rId8"/>
    <sheet name="予算" sheetId="18" state="hidden" r:id="rId9"/>
    <sheet name="見積書11月末まで" sheetId="9" state="hidden" r:id="rId10"/>
    <sheet name="見積書（記入用）" sheetId="6" state="hidden" r:id="rId11"/>
  </sheets>
  <definedNames>
    <definedName name="_xlnm.Print_Area" localSheetId="6">見積書!$A$1:$M$44</definedName>
    <definedName name="_xlnm.Print_Area" localSheetId="10">'見積書（記入用）'!$A$1:$K$26</definedName>
    <definedName name="_xlnm.Print_Area" localSheetId="9">見積書11月末まで!$A$1:$Q$60</definedName>
    <definedName name="_xlnm.Print_Area" localSheetId="5">仕様書貼付用!$A$1:$L$29</definedName>
    <definedName name="_xlnm.Print_Area" localSheetId="0">執行見込!$A$1:$L$25</definedName>
    <definedName name="_xlnm.Print_Area" localSheetId="7">執行予定額!$A$1:$M$45</definedName>
    <definedName name="_xlnm.Print_Area" localSheetId="2">費用!$A$1:$R$69</definedName>
    <definedName name="_xlnm.Print_Area" localSheetId="1">'費用 (2)'!$A$1:$R$69</definedName>
    <definedName name="_xlnm.Print_Area" localSheetId="3">'費用 (旧0208）'!$A$1:$R$44</definedName>
    <definedName name="_xlnm.Print_Area" localSheetId="8">予算!$A$1:$M$45</definedName>
  </definedNames>
  <calcPr calcId="191029"/>
</workbook>
</file>

<file path=xl/calcChain.xml><?xml version="1.0" encoding="utf-8"?>
<calcChain xmlns="http://schemas.openxmlformats.org/spreadsheetml/2006/main">
  <c r="L21" i="10" l="1"/>
  <c r="L18" i="10"/>
  <c r="J18" i="10"/>
  <c r="H18" i="10"/>
  <c r="K35" i="10"/>
  <c r="K36" i="10"/>
  <c r="K37" i="10"/>
  <c r="K38" i="10"/>
  <c r="K39" i="10"/>
  <c r="K40" i="10"/>
  <c r="K41" i="10"/>
  <c r="K34" i="10"/>
  <c r="J43" i="10"/>
  <c r="H43" i="10"/>
  <c r="K42" i="10"/>
  <c r="K43" i="10" s="1"/>
  <c r="J42" i="10"/>
  <c r="H42" i="10"/>
  <c r="K41" i="19" l="1"/>
  <c r="J41" i="19"/>
  <c r="I41" i="19"/>
  <c r="H41" i="19"/>
  <c r="J40" i="19"/>
  <c r="K40" i="19" s="1"/>
  <c r="H40" i="19"/>
  <c r="I40" i="19" s="1"/>
  <c r="K39" i="19"/>
  <c r="J39" i="19"/>
  <c r="I39" i="19"/>
  <c r="L39" i="19" s="1"/>
  <c r="H39" i="19"/>
  <c r="J38" i="19"/>
  <c r="K38" i="19" s="1"/>
  <c r="H38" i="19"/>
  <c r="I38" i="19" s="1"/>
  <c r="K37" i="19"/>
  <c r="J37" i="19"/>
  <c r="I37" i="19"/>
  <c r="H37" i="19"/>
  <c r="J36" i="19"/>
  <c r="K36" i="19" s="1"/>
  <c r="H36" i="19"/>
  <c r="I36" i="19" s="1"/>
  <c r="K35" i="19"/>
  <c r="J35" i="19"/>
  <c r="I35" i="19"/>
  <c r="L35" i="19" s="1"/>
  <c r="H35" i="19"/>
  <c r="J34" i="19"/>
  <c r="K34" i="19" s="1"/>
  <c r="H34" i="19"/>
  <c r="I34" i="19" s="1"/>
  <c r="K33" i="19"/>
  <c r="J33" i="19"/>
  <c r="I33" i="19"/>
  <c r="H33" i="19"/>
  <c r="J32" i="19"/>
  <c r="K32" i="19" s="1"/>
  <c r="H32" i="19"/>
  <c r="I32" i="19" s="1"/>
  <c r="K31" i="19"/>
  <c r="J31" i="19"/>
  <c r="I31" i="19"/>
  <c r="L31" i="19" s="1"/>
  <c r="H31" i="19"/>
  <c r="J30" i="19"/>
  <c r="K30" i="19" s="1"/>
  <c r="H30" i="19"/>
  <c r="I30" i="19" s="1"/>
  <c r="L34" i="19" l="1"/>
  <c r="L38" i="19"/>
  <c r="L32" i="19"/>
  <c r="L36" i="19"/>
  <c r="L41" i="19"/>
  <c r="L40" i="19"/>
  <c r="L37" i="19"/>
  <c r="L33" i="19"/>
  <c r="H42" i="19"/>
  <c r="L30" i="19"/>
  <c r="H14" i="19"/>
  <c r="J42" i="19"/>
  <c r="J14" i="19"/>
  <c r="J20" i="19" s="1"/>
  <c r="J17" i="19" s="1"/>
  <c r="J37" i="18"/>
  <c r="H20" i="19" l="1"/>
  <c r="L14" i="19"/>
  <c r="L42" i="19"/>
  <c r="J41" i="18"/>
  <c r="K41" i="18" s="1"/>
  <c r="H41" i="18"/>
  <c r="I41" i="18" s="1"/>
  <c r="J40" i="18"/>
  <c r="K40" i="18" s="1"/>
  <c r="H40" i="18"/>
  <c r="I40" i="18" s="1"/>
  <c r="J39" i="18"/>
  <c r="K39" i="18" s="1"/>
  <c r="H39" i="18"/>
  <c r="I39" i="18" s="1"/>
  <c r="J38" i="18"/>
  <c r="K38" i="18" s="1"/>
  <c r="H38" i="18"/>
  <c r="I38" i="18" s="1"/>
  <c r="K37" i="18"/>
  <c r="H37" i="18"/>
  <c r="I37" i="18" s="1"/>
  <c r="J36" i="18"/>
  <c r="K36" i="18" s="1"/>
  <c r="H36" i="18"/>
  <c r="I36" i="18" s="1"/>
  <c r="J35" i="18"/>
  <c r="K35" i="18" s="1"/>
  <c r="H35" i="18"/>
  <c r="I35" i="18" s="1"/>
  <c r="J34" i="18"/>
  <c r="K34" i="18" s="1"/>
  <c r="H34" i="18"/>
  <c r="I34" i="18" s="1"/>
  <c r="J33" i="18"/>
  <c r="K33" i="18" s="1"/>
  <c r="H33" i="18"/>
  <c r="I33" i="18" s="1"/>
  <c r="J32" i="18"/>
  <c r="K32" i="18" s="1"/>
  <c r="H32" i="18"/>
  <c r="I32" i="18" s="1"/>
  <c r="J31" i="18"/>
  <c r="K31" i="18" s="1"/>
  <c r="H31" i="18"/>
  <c r="I31" i="18" s="1"/>
  <c r="J30" i="18"/>
  <c r="K30" i="18" s="1"/>
  <c r="H30" i="18"/>
  <c r="I30" i="18" s="1"/>
  <c r="L35" i="18" l="1"/>
  <c r="H17" i="19"/>
  <c r="L17" i="19" s="1"/>
  <c r="L20" i="19"/>
  <c r="L31" i="18"/>
  <c r="L33" i="18"/>
  <c r="J42" i="18"/>
  <c r="L39" i="18"/>
  <c r="L38" i="18"/>
  <c r="L32" i="18"/>
  <c r="L41" i="18"/>
  <c r="L37" i="18"/>
  <c r="L34" i="18"/>
  <c r="L30" i="18"/>
  <c r="H42" i="18"/>
  <c r="H14" i="18"/>
  <c r="L36" i="18"/>
  <c r="L40" i="18"/>
  <c r="J14" i="18"/>
  <c r="J20" i="18" s="1"/>
  <c r="J17" i="18" s="1"/>
  <c r="H20" i="18" l="1"/>
  <c r="L14" i="18"/>
  <c r="L42" i="18"/>
  <c r="H17" i="18" l="1"/>
  <c r="L17" i="18" s="1"/>
  <c r="L20" i="18"/>
  <c r="E4" i="16" l="1"/>
  <c r="J15" i="16"/>
  <c r="J14" i="16"/>
  <c r="K14" i="16" s="1"/>
  <c r="J13" i="16"/>
  <c r="K13" i="16" s="1"/>
  <c r="J12" i="16"/>
  <c r="F15" i="16"/>
  <c r="F14" i="16"/>
  <c r="G14" i="16" s="1"/>
  <c r="L14" i="16" s="1"/>
  <c r="F13" i="16"/>
  <c r="F12" i="16"/>
  <c r="G12" i="16" s="1"/>
  <c r="L12" i="16" s="1"/>
  <c r="J9" i="16"/>
  <c r="K9" i="16" s="1"/>
  <c r="J8" i="16"/>
  <c r="J7" i="16"/>
  <c r="K7" i="16" s="1"/>
  <c r="J6" i="16"/>
  <c r="K6" i="16" s="1"/>
  <c r="F9" i="16"/>
  <c r="G9" i="16" s="1"/>
  <c r="L9" i="16" s="1"/>
  <c r="F8" i="16"/>
  <c r="G8" i="16" s="1"/>
  <c r="L8" i="16" s="1"/>
  <c r="F7" i="16"/>
  <c r="F6" i="16"/>
  <c r="G5" i="16"/>
  <c r="G6" i="16"/>
  <c r="G7" i="16"/>
  <c r="L7" i="16" s="1"/>
  <c r="G10" i="16"/>
  <c r="L10" i="16" s="1"/>
  <c r="G11" i="16"/>
  <c r="G13" i="16"/>
  <c r="L13" i="16" s="1"/>
  <c r="G15" i="16"/>
  <c r="K5" i="16"/>
  <c r="K8" i="16"/>
  <c r="K10" i="16"/>
  <c r="K11" i="16"/>
  <c r="K12" i="16"/>
  <c r="K15" i="16"/>
  <c r="K4" i="16"/>
  <c r="G4" i="16"/>
  <c r="L4" i="16" s="1"/>
  <c r="O61" i="14"/>
  <c r="N61" i="14"/>
  <c r="H61" i="14"/>
  <c r="C61" i="14"/>
  <c r="P60" i="14"/>
  <c r="O60" i="14"/>
  <c r="I60" i="14"/>
  <c r="J60" i="14" s="1"/>
  <c r="D60" i="14"/>
  <c r="E60" i="14" s="1"/>
  <c r="P61" i="14"/>
  <c r="Q59" i="14"/>
  <c r="I59" i="14"/>
  <c r="D59" i="14"/>
  <c r="G59" i="14" s="1"/>
  <c r="R58" i="14"/>
  <c r="I58" i="14"/>
  <c r="D58" i="14"/>
  <c r="D61" i="14" s="1"/>
  <c r="N36" i="14"/>
  <c r="H36" i="14"/>
  <c r="C36" i="14"/>
  <c r="P35" i="14"/>
  <c r="O35" i="14"/>
  <c r="Q35" i="14" s="1"/>
  <c r="I35" i="14"/>
  <c r="J35" i="14" s="1"/>
  <c r="D35" i="14"/>
  <c r="E35" i="14" s="1"/>
  <c r="Q34" i="14"/>
  <c r="P36" i="14"/>
  <c r="I34" i="14"/>
  <c r="L34" i="14" s="1"/>
  <c r="D34" i="14"/>
  <c r="G34" i="14" s="1"/>
  <c r="R33" i="14"/>
  <c r="I33" i="14"/>
  <c r="D33" i="14"/>
  <c r="R32" i="14"/>
  <c r="D32" i="14"/>
  <c r="R31" i="14"/>
  <c r="D31" i="14"/>
  <c r="D36" i="14" s="1"/>
  <c r="I36" i="14" l="1"/>
  <c r="O36" i="14"/>
  <c r="F35" i="14"/>
  <c r="L11" i="16"/>
  <c r="L5" i="16"/>
  <c r="K35" i="14"/>
  <c r="L35" i="14" s="1"/>
  <c r="I61" i="14"/>
  <c r="Q60" i="14"/>
  <c r="L15" i="16"/>
  <c r="G35" i="14"/>
  <c r="L6" i="16"/>
  <c r="L16" i="16" s="1"/>
  <c r="L22" i="16" s="1"/>
  <c r="L23" i="16" s="1"/>
  <c r="L25" i="16" s="1"/>
  <c r="Q36" i="14"/>
  <c r="F61" i="14"/>
  <c r="E61" i="14"/>
  <c r="F36" i="14"/>
  <c r="E36" i="14"/>
  <c r="K36" i="14"/>
  <c r="J36" i="14"/>
  <c r="J61" i="14"/>
  <c r="L59" i="14"/>
  <c r="G36" i="14"/>
  <c r="Q61" i="14"/>
  <c r="K61" i="14"/>
  <c r="F60" i="14"/>
  <c r="G60" i="14" s="1"/>
  <c r="R60" i="14" s="1"/>
  <c r="R61" i="14" s="1"/>
  <c r="K60" i="14"/>
  <c r="L60" i="14" s="1"/>
  <c r="R36" i="14" l="1"/>
  <c r="R38" i="14" s="1"/>
  <c r="R35" i="14"/>
  <c r="L36" i="14"/>
  <c r="G61" i="14"/>
  <c r="L61" i="14"/>
  <c r="N61" i="11"/>
  <c r="P59" i="11"/>
  <c r="O59" i="11"/>
  <c r="P60" i="11"/>
  <c r="P61" i="11" s="1"/>
  <c r="O60" i="11"/>
  <c r="P35" i="11"/>
  <c r="P34" i="11"/>
  <c r="O35" i="11"/>
  <c r="O34" i="11"/>
  <c r="Q59" i="11" l="1"/>
  <c r="R63" i="14"/>
  <c r="R65" i="14" s="1"/>
  <c r="R69" i="14" s="1"/>
  <c r="O61" i="11"/>
  <c r="Q61" i="11" s="1"/>
  <c r="Q60" i="11" l="1"/>
  <c r="H40" i="13"/>
  <c r="C40" i="13"/>
  <c r="I39" i="13"/>
  <c r="F39" i="13"/>
  <c r="E39" i="13"/>
  <c r="D39" i="13"/>
  <c r="I38" i="13"/>
  <c r="F38" i="13"/>
  <c r="D38" i="13"/>
  <c r="E38" i="13" s="1"/>
  <c r="I37" i="13"/>
  <c r="D37" i="13"/>
  <c r="F37" i="13" s="1"/>
  <c r="H23" i="13"/>
  <c r="J38" i="13" s="1"/>
  <c r="G23" i="13"/>
  <c r="K37" i="13" s="1"/>
  <c r="N19" i="13"/>
  <c r="M19" i="13"/>
  <c r="H19" i="13"/>
  <c r="C19" i="13"/>
  <c r="P18" i="13"/>
  <c r="O18" i="13"/>
  <c r="Q18" i="13" s="1"/>
  <c r="I18" i="13"/>
  <c r="D18" i="13"/>
  <c r="E18" i="13" s="1"/>
  <c r="P17" i="13"/>
  <c r="O17" i="13"/>
  <c r="Q17" i="13" s="1"/>
  <c r="I17" i="13"/>
  <c r="D17" i="13"/>
  <c r="E17" i="13" s="1"/>
  <c r="P16" i="13"/>
  <c r="P19" i="13" s="1"/>
  <c r="O16" i="13"/>
  <c r="O19" i="13" s="1"/>
  <c r="I16" i="13"/>
  <c r="I19" i="13" s="1"/>
  <c r="D16" i="13"/>
  <c r="E16" i="13" s="1"/>
  <c r="R15" i="13"/>
  <c r="D15" i="13"/>
  <c r="R14" i="13"/>
  <c r="D14" i="13"/>
  <c r="D19" i="13" s="1"/>
  <c r="H2" i="13"/>
  <c r="J18" i="13" s="1"/>
  <c r="G2" i="13"/>
  <c r="K17" i="13" s="1"/>
  <c r="F16" i="13" l="1"/>
  <c r="G16" i="13" s="1"/>
  <c r="G19" i="13" s="1"/>
  <c r="Q16" i="13"/>
  <c r="Q19" i="13" s="1"/>
  <c r="F18" i="13"/>
  <c r="G17" i="13"/>
  <c r="R17" i="13" s="1"/>
  <c r="I40" i="13"/>
  <c r="K38" i="13"/>
  <c r="F17" i="13"/>
  <c r="K40" i="13"/>
  <c r="G38" i="13"/>
  <c r="K39" i="13"/>
  <c r="G18" i="13"/>
  <c r="L38" i="13"/>
  <c r="G39" i="13"/>
  <c r="E19" i="13"/>
  <c r="F19" i="13"/>
  <c r="K16" i="13"/>
  <c r="K18" i="13"/>
  <c r="L18" i="13" s="1"/>
  <c r="R18" i="13" s="1"/>
  <c r="K19" i="13"/>
  <c r="E37" i="13"/>
  <c r="G37" i="13" s="1"/>
  <c r="J37" i="13"/>
  <c r="J39" i="13"/>
  <c r="L39" i="13" s="1"/>
  <c r="R39" i="13" s="1"/>
  <c r="J19" i="13"/>
  <c r="L19" i="13" s="1"/>
  <c r="D40" i="13"/>
  <c r="J16" i="13"/>
  <c r="L16" i="13" s="1"/>
  <c r="J17" i="13"/>
  <c r="L17" i="13" s="1"/>
  <c r="R16" i="13" l="1"/>
  <c r="R38" i="13"/>
  <c r="R19" i="13"/>
  <c r="R20" i="13" s="1"/>
  <c r="G40" i="13"/>
  <c r="F40" i="13"/>
  <c r="E40" i="13"/>
  <c r="J40" i="13"/>
  <c r="L40" i="13" s="1"/>
  <c r="L37" i="13"/>
  <c r="R37" i="13" s="1"/>
  <c r="R40" i="13" l="1"/>
  <c r="R41" i="13" s="1"/>
  <c r="R43" i="13" s="1"/>
  <c r="H83" i="12"/>
  <c r="H82" i="12"/>
  <c r="H84" i="12" s="1"/>
  <c r="N83" i="12"/>
  <c r="I82" i="12"/>
  <c r="I84" i="12" s="1"/>
  <c r="G82" i="12"/>
  <c r="G84" i="12" s="1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J81" i="12"/>
  <c r="E81" i="12"/>
  <c r="K81" i="12" s="1"/>
  <c r="J80" i="12"/>
  <c r="E80" i="12"/>
  <c r="K80" i="12" s="1"/>
  <c r="J79" i="12"/>
  <c r="E79" i="12"/>
  <c r="K79" i="12" s="1"/>
  <c r="J78" i="12"/>
  <c r="E78" i="12"/>
  <c r="K78" i="12" s="1"/>
  <c r="J77" i="12"/>
  <c r="E77" i="12"/>
  <c r="K77" i="12" s="1"/>
  <c r="J76" i="12"/>
  <c r="E76" i="12"/>
  <c r="K76" i="12" s="1"/>
  <c r="E75" i="12"/>
  <c r="K75" i="12" s="1"/>
  <c r="J75" i="12"/>
  <c r="J74" i="12"/>
  <c r="E74" i="12"/>
  <c r="K74" i="12" s="1"/>
  <c r="J73" i="12"/>
  <c r="E73" i="12"/>
  <c r="K73" i="12" s="1"/>
  <c r="J72" i="12"/>
  <c r="E72" i="12"/>
  <c r="K72" i="12" s="1"/>
  <c r="J71" i="12"/>
  <c r="E71" i="12"/>
  <c r="K71" i="12" s="1"/>
  <c r="J70" i="12"/>
  <c r="E70" i="12"/>
  <c r="K70" i="12" s="1"/>
  <c r="J69" i="12"/>
  <c r="E69" i="12"/>
  <c r="K69" i="12" s="1"/>
  <c r="J68" i="12"/>
  <c r="E68" i="12"/>
  <c r="K68" i="12" s="1"/>
  <c r="J67" i="12"/>
  <c r="E67" i="12"/>
  <c r="K67" i="12" s="1"/>
  <c r="J66" i="12"/>
  <c r="J65" i="12"/>
  <c r="J64" i="12"/>
  <c r="E66" i="12"/>
  <c r="K66" i="12" s="1"/>
  <c r="M66" i="12" s="1"/>
  <c r="N66" i="12" s="1"/>
  <c r="E65" i="12"/>
  <c r="K65" i="12" s="1"/>
  <c r="E64" i="12"/>
  <c r="K64" i="12" s="1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3" i="12"/>
  <c r="L82" i="12" s="1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3" i="12"/>
  <c r="J82" i="12" s="1"/>
  <c r="J84" i="12" s="1"/>
  <c r="E3" i="12"/>
  <c r="K3" i="12" s="1"/>
  <c r="K82" i="12" s="1"/>
  <c r="K84" i="12" s="1"/>
  <c r="E4" i="12"/>
  <c r="K4" i="12" s="1"/>
  <c r="E5" i="12"/>
  <c r="K5" i="12" s="1"/>
  <c r="E6" i="12"/>
  <c r="K6" i="12" s="1"/>
  <c r="E7" i="12"/>
  <c r="K7" i="12" s="1"/>
  <c r="E8" i="12"/>
  <c r="K8" i="12" s="1"/>
  <c r="E9" i="12"/>
  <c r="K9" i="12" s="1"/>
  <c r="E10" i="12"/>
  <c r="K10" i="12" s="1"/>
  <c r="E11" i="12"/>
  <c r="K11" i="12" s="1"/>
  <c r="E12" i="12"/>
  <c r="K12" i="12" s="1"/>
  <c r="E13" i="12"/>
  <c r="K13" i="12" s="1"/>
  <c r="E14" i="12"/>
  <c r="K14" i="12" s="1"/>
  <c r="E15" i="12"/>
  <c r="K15" i="12" s="1"/>
  <c r="E16" i="12"/>
  <c r="K16" i="12" s="1"/>
  <c r="E17" i="12"/>
  <c r="K17" i="12" s="1"/>
  <c r="E18" i="12"/>
  <c r="K18" i="12" s="1"/>
  <c r="E19" i="12"/>
  <c r="K19" i="12" s="1"/>
  <c r="E20" i="12"/>
  <c r="K20" i="12" s="1"/>
  <c r="E21" i="12"/>
  <c r="K21" i="12" s="1"/>
  <c r="E22" i="12"/>
  <c r="K22" i="12" s="1"/>
  <c r="E23" i="12"/>
  <c r="K23" i="12" s="1"/>
  <c r="E24" i="12"/>
  <c r="K24" i="12" s="1"/>
  <c r="E25" i="12"/>
  <c r="K25" i="12" s="1"/>
  <c r="E26" i="12"/>
  <c r="K26" i="12" s="1"/>
  <c r="E27" i="12"/>
  <c r="K27" i="12" s="1"/>
  <c r="E28" i="12"/>
  <c r="K28" i="12" s="1"/>
  <c r="E29" i="12"/>
  <c r="K29" i="12" s="1"/>
  <c r="E30" i="12"/>
  <c r="K30" i="12" s="1"/>
  <c r="E31" i="12"/>
  <c r="K31" i="12" s="1"/>
  <c r="E32" i="12"/>
  <c r="K32" i="12" s="1"/>
  <c r="E33" i="12"/>
  <c r="K33" i="12" s="1"/>
  <c r="E34" i="12"/>
  <c r="K34" i="12" s="1"/>
  <c r="E35" i="12"/>
  <c r="K35" i="12" s="1"/>
  <c r="E36" i="12"/>
  <c r="K36" i="12" s="1"/>
  <c r="E37" i="12"/>
  <c r="K37" i="12" s="1"/>
  <c r="E38" i="12"/>
  <c r="K38" i="12" s="1"/>
  <c r="E39" i="12"/>
  <c r="K39" i="12" s="1"/>
  <c r="E40" i="12"/>
  <c r="K40" i="12" s="1"/>
  <c r="E41" i="12"/>
  <c r="K41" i="12" s="1"/>
  <c r="E42" i="12"/>
  <c r="K42" i="12" s="1"/>
  <c r="E43" i="12"/>
  <c r="K43" i="12" s="1"/>
  <c r="E44" i="12"/>
  <c r="K44" i="12" s="1"/>
  <c r="E45" i="12"/>
  <c r="K45" i="12" s="1"/>
  <c r="E46" i="12"/>
  <c r="K46" i="12" s="1"/>
  <c r="E47" i="12"/>
  <c r="K47" i="12" s="1"/>
  <c r="E48" i="12"/>
  <c r="K48" i="12" s="1"/>
  <c r="E49" i="12"/>
  <c r="K49" i="12" s="1"/>
  <c r="E50" i="12"/>
  <c r="K50" i="12" s="1"/>
  <c r="E51" i="12"/>
  <c r="K51" i="12" s="1"/>
  <c r="E52" i="12"/>
  <c r="K52" i="12" s="1"/>
  <c r="E53" i="12"/>
  <c r="K53" i="12" s="1"/>
  <c r="E54" i="12"/>
  <c r="K54" i="12" s="1"/>
  <c r="E55" i="12"/>
  <c r="K55" i="12" s="1"/>
  <c r="E56" i="12"/>
  <c r="K56" i="12" s="1"/>
  <c r="E57" i="12"/>
  <c r="K57" i="12" s="1"/>
  <c r="E58" i="12"/>
  <c r="K58" i="12" s="1"/>
  <c r="E59" i="12"/>
  <c r="K59" i="12" s="1"/>
  <c r="E60" i="12"/>
  <c r="K60" i="12" s="1"/>
  <c r="E61" i="12"/>
  <c r="K61" i="12" s="1"/>
  <c r="E62" i="12"/>
  <c r="K62" i="12" s="1"/>
  <c r="E63" i="12"/>
  <c r="K63" i="12" s="1"/>
  <c r="M64" i="12" l="1"/>
  <c r="N64" i="12" s="1"/>
  <c r="M65" i="12"/>
  <c r="N65" i="12" s="1"/>
  <c r="M71" i="12"/>
  <c r="N71" i="12" s="1"/>
  <c r="M78" i="12"/>
  <c r="N78" i="12" s="1"/>
  <c r="M73" i="12"/>
  <c r="N73" i="12" s="1"/>
  <c r="M75" i="12"/>
  <c r="N75" i="12" s="1"/>
  <c r="M3" i="12"/>
  <c r="N3" i="12" s="1"/>
  <c r="M70" i="12"/>
  <c r="N70" i="12" s="1"/>
  <c r="M69" i="12"/>
  <c r="N69" i="12" s="1"/>
  <c r="M72" i="12"/>
  <c r="N72" i="12" s="1"/>
  <c r="M74" i="12"/>
  <c r="N74" i="12" s="1"/>
  <c r="M79" i="12"/>
  <c r="N79" i="12" s="1"/>
  <c r="M68" i="12"/>
  <c r="N68" i="12" s="1"/>
  <c r="M67" i="12"/>
  <c r="N67" i="12" s="1"/>
  <c r="M76" i="12"/>
  <c r="N76" i="12" s="1"/>
  <c r="M81" i="12"/>
  <c r="N81" i="12" s="1"/>
  <c r="M77" i="12"/>
  <c r="N77" i="12" s="1"/>
  <c r="M80" i="12"/>
  <c r="N80" i="12" s="1"/>
  <c r="M60" i="12"/>
  <c r="N60" i="12" s="1"/>
  <c r="M52" i="12"/>
  <c r="N52" i="12" s="1"/>
  <c r="M44" i="12"/>
  <c r="N44" i="12" s="1"/>
  <c r="M36" i="12"/>
  <c r="N36" i="12" s="1"/>
  <c r="M28" i="12"/>
  <c r="N28" i="12" s="1"/>
  <c r="M20" i="12"/>
  <c r="N20" i="12" s="1"/>
  <c r="M12" i="12"/>
  <c r="N12" i="12" s="1"/>
  <c r="M4" i="12"/>
  <c r="N4" i="12" s="1"/>
  <c r="M63" i="12"/>
  <c r="N63" i="12" s="1"/>
  <c r="M55" i="12"/>
  <c r="N55" i="12" s="1"/>
  <c r="M47" i="12"/>
  <c r="N47" i="12" s="1"/>
  <c r="M39" i="12"/>
  <c r="N39" i="12" s="1"/>
  <c r="M31" i="12"/>
  <c r="N31" i="12" s="1"/>
  <c r="M23" i="12"/>
  <c r="N23" i="12" s="1"/>
  <c r="M15" i="12"/>
  <c r="N15" i="12" s="1"/>
  <c r="M7" i="12"/>
  <c r="N7" i="12" s="1"/>
  <c r="M62" i="12"/>
  <c r="N62" i="12" s="1"/>
  <c r="M58" i="12"/>
  <c r="N58" i="12" s="1"/>
  <c r="M54" i="12"/>
  <c r="N54" i="12" s="1"/>
  <c r="M50" i="12"/>
  <c r="N50" i="12" s="1"/>
  <c r="M46" i="12"/>
  <c r="N46" i="12" s="1"/>
  <c r="M42" i="12"/>
  <c r="N42" i="12" s="1"/>
  <c r="M38" i="12"/>
  <c r="N38" i="12" s="1"/>
  <c r="M34" i="12"/>
  <c r="N34" i="12" s="1"/>
  <c r="M30" i="12"/>
  <c r="N30" i="12" s="1"/>
  <c r="M26" i="12"/>
  <c r="N26" i="12" s="1"/>
  <c r="M22" i="12"/>
  <c r="N22" i="12" s="1"/>
  <c r="M18" i="12"/>
  <c r="N18" i="12" s="1"/>
  <c r="M14" i="12"/>
  <c r="N14" i="12" s="1"/>
  <c r="M10" i="12"/>
  <c r="N10" i="12" s="1"/>
  <c r="M6" i="12"/>
  <c r="N6" i="12" s="1"/>
  <c r="M56" i="12"/>
  <c r="N56" i="12" s="1"/>
  <c r="M48" i="12"/>
  <c r="N48" i="12" s="1"/>
  <c r="M40" i="12"/>
  <c r="N40" i="12" s="1"/>
  <c r="M32" i="12"/>
  <c r="N32" i="12" s="1"/>
  <c r="M24" i="12"/>
  <c r="N24" i="12" s="1"/>
  <c r="M16" i="12"/>
  <c r="N16" i="12" s="1"/>
  <c r="M8" i="12"/>
  <c r="N8" i="12" s="1"/>
  <c r="M59" i="12"/>
  <c r="N59" i="12" s="1"/>
  <c r="M51" i="12"/>
  <c r="N51" i="12" s="1"/>
  <c r="M43" i="12"/>
  <c r="N43" i="12" s="1"/>
  <c r="M35" i="12"/>
  <c r="N35" i="12" s="1"/>
  <c r="M27" i="12"/>
  <c r="N27" i="12" s="1"/>
  <c r="M19" i="12"/>
  <c r="N19" i="12" s="1"/>
  <c r="M11" i="12"/>
  <c r="N11" i="12" s="1"/>
  <c r="M61" i="12"/>
  <c r="N61" i="12" s="1"/>
  <c r="M57" i="12"/>
  <c r="N57" i="12" s="1"/>
  <c r="M53" i="12"/>
  <c r="N53" i="12" s="1"/>
  <c r="M49" i="12"/>
  <c r="N49" i="12" s="1"/>
  <c r="M45" i="12"/>
  <c r="N45" i="12" s="1"/>
  <c r="M41" i="12"/>
  <c r="N41" i="12" s="1"/>
  <c r="M37" i="12"/>
  <c r="N37" i="12" s="1"/>
  <c r="M33" i="12"/>
  <c r="N33" i="12" s="1"/>
  <c r="M29" i="12"/>
  <c r="N29" i="12" s="1"/>
  <c r="M25" i="12"/>
  <c r="N25" i="12" s="1"/>
  <c r="M21" i="12"/>
  <c r="N21" i="12" s="1"/>
  <c r="M17" i="12"/>
  <c r="N17" i="12" s="1"/>
  <c r="M13" i="12"/>
  <c r="N13" i="12" s="1"/>
  <c r="M9" i="12"/>
  <c r="N9" i="12" s="1"/>
  <c r="M5" i="12"/>
  <c r="N5" i="12" s="1"/>
  <c r="M82" i="12" l="1"/>
  <c r="P36" i="11"/>
  <c r="Q35" i="11"/>
  <c r="N36" i="11"/>
  <c r="N82" i="12" l="1"/>
  <c r="N84" i="12" s="1"/>
  <c r="M84" i="12"/>
  <c r="O36" i="11"/>
  <c r="Q34" i="11"/>
  <c r="R32" i="11"/>
  <c r="R31" i="11"/>
  <c r="Q36" i="11" l="1"/>
  <c r="R33" i="11"/>
  <c r="H61" i="11"/>
  <c r="C61" i="11"/>
  <c r="I60" i="11"/>
  <c r="D60" i="11"/>
  <c r="I59" i="11"/>
  <c r="D59" i="11"/>
  <c r="I58" i="11"/>
  <c r="D58" i="11"/>
  <c r="H36" i="11"/>
  <c r="C36" i="11"/>
  <c r="I35" i="11"/>
  <c r="D35" i="11"/>
  <c r="I34" i="11"/>
  <c r="D34" i="11"/>
  <c r="I33" i="11"/>
  <c r="D33" i="11"/>
  <c r="D32" i="11"/>
  <c r="D31" i="11"/>
  <c r="F35" i="11" l="1"/>
  <c r="E35" i="11"/>
  <c r="F60" i="11"/>
  <c r="E60" i="11"/>
  <c r="K35" i="11"/>
  <c r="J35" i="11"/>
  <c r="K60" i="11"/>
  <c r="J60" i="11"/>
  <c r="E34" i="11"/>
  <c r="F34" i="11"/>
  <c r="E59" i="11"/>
  <c r="F59" i="11"/>
  <c r="J34" i="11"/>
  <c r="K34" i="11"/>
  <c r="K59" i="11"/>
  <c r="J59" i="11"/>
  <c r="R58" i="11"/>
  <c r="D36" i="11"/>
  <c r="D61" i="11"/>
  <c r="I36" i="11"/>
  <c r="I61" i="11"/>
  <c r="O56" i="9"/>
  <c r="M56" i="9"/>
  <c r="K56" i="9"/>
  <c r="I56" i="9"/>
  <c r="O55" i="9"/>
  <c r="M55" i="9"/>
  <c r="K55" i="9"/>
  <c r="I55" i="9"/>
  <c r="O54" i="9"/>
  <c r="M54" i="9"/>
  <c r="K54" i="9"/>
  <c r="I54" i="9"/>
  <c r="O53" i="9"/>
  <c r="M53" i="9"/>
  <c r="K53" i="9"/>
  <c r="I53" i="9"/>
  <c r="O52" i="9"/>
  <c r="M52" i="9"/>
  <c r="K52" i="9"/>
  <c r="I52" i="9"/>
  <c r="O51" i="9"/>
  <c r="M51" i="9"/>
  <c r="K51" i="9"/>
  <c r="I51" i="9"/>
  <c r="O50" i="9"/>
  <c r="M50" i="9"/>
  <c r="K50" i="9"/>
  <c r="I50" i="9"/>
  <c r="O49" i="9"/>
  <c r="M49" i="9"/>
  <c r="K49" i="9"/>
  <c r="I49" i="9"/>
  <c r="O48" i="9"/>
  <c r="M48" i="9"/>
  <c r="K48" i="9"/>
  <c r="I48" i="9"/>
  <c r="O47" i="9"/>
  <c r="M47" i="9"/>
  <c r="K47" i="9"/>
  <c r="I47" i="9"/>
  <c r="O46" i="9"/>
  <c r="M46" i="9"/>
  <c r="K46" i="9"/>
  <c r="I46" i="9"/>
  <c r="O45" i="9"/>
  <c r="M45" i="9"/>
  <c r="K45" i="9"/>
  <c r="I45" i="9"/>
  <c r="O44" i="9"/>
  <c r="M44" i="9"/>
  <c r="K44" i="9"/>
  <c r="I44" i="9"/>
  <c r="O43" i="9"/>
  <c r="M43" i="9"/>
  <c r="K43" i="9"/>
  <c r="I43" i="9"/>
  <c r="O42" i="9"/>
  <c r="M42" i="9"/>
  <c r="K42" i="9"/>
  <c r="I42" i="9"/>
  <c r="O41" i="9"/>
  <c r="M41" i="9"/>
  <c r="K41" i="9"/>
  <c r="I41" i="9"/>
  <c r="O40" i="9"/>
  <c r="M40" i="9"/>
  <c r="K40" i="9"/>
  <c r="I40" i="9"/>
  <c r="O39" i="9"/>
  <c r="M39" i="9"/>
  <c r="K39" i="9"/>
  <c r="I39" i="9"/>
  <c r="O38" i="9"/>
  <c r="M38" i="9"/>
  <c r="K38" i="9"/>
  <c r="I38" i="9"/>
  <c r="O37" i="9"/>
  <c r="M37" i="9"/>
  <c r="K37" i="9"/>
  <c r="I37" i="9"/>
  <c r="O36" i="9"/>
  <c r="M36" i="9"/>
  <c r="K36" i="9"/>
  <c r="I36" i="9"/>
  <c r="O35" i="9"/>
  <c r="M35" i="9"/>
  <c r="K35" i="9"/>
  <c r="J57" i="9" s="1"/>
  <c r="I35" i="9"/>
  <c r="I34" i="9"/>
  <c r="P34" i="9" s="1"/>
  <c r="I33" i="9"/>
  <c r="P33" i="9" s="1"/>
  <c r="I32" i="9"/>
  <c r="P32" i="9" s="1"/>
  <c r="I31" i="9"/>
  <c r="P31" i="9" s="1"/>
  <c r="G60" i="11" l="1"/>
  <c r="G34" i="11"/>
  <c r="G35" i="11"/>
  <c r="F36" i="11"/>
  <c r="E36" i="11"/>
  <c r="J61" i="11"/>
  <c r="L59" i="11"/>
  <c r="K36" i="11"/>
  <c r="J36" i="11"/>
  <c r="G59" i="11"/>
  <c r="R59" i="11" s="1"/>
  <c r="L35" i="11"/>
  <c r="F61" i="11"/>
  <c r="E61" i="11"/>
  <c r="L34" i="11"/>
  <c r="P41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0" i="9"/>
  <c r="P39" i="9"/>
  <c r="P38" i="9"/>
  <c r="N14" i="9"/>
  <c r="N20" i="9" s="1"/>
  <c r="N17" i="9" s="1"/>
  <c r="P37" i="9"/>
  <c r="P36" i="9"/>
  <c r="P35" i="9"/>
  <c r="L14" i="9"/>
  <c r="L20" i="9" s="1"/>
  <c r="L17" i="9" s="1"/>
  <c r="N57" i="9"/>
  <c r="J14" i="9"/>
  <c r="J20" i="9" s="1"/>
  <c r="J17" i="9" s="1"/>
  <c r="H57" i="9"/>
  <c r="L57" i="9"/>
  <c r="H14" i="9"/>
  <c r="P57" i="9" l="1"/>
  <c r="H24" i="10"/>
  <c r="H21" i="10" s="1"/>
  <c r="J24" i="10"/>
  <c r="J21" i="10" s="1"/>
  <c r="R35" i="11"/>
  <c r="G61" i="11"/>
  <c r="G36" i="11"/>
  <c r="L36" i="11"/>
  <c r="R34" i="11"/>
  <c r="H20" i="9"/>
  <c r="P14" i="9"/>
  <c r="L24" i="10" l="1"/>
  <c r="R36" i="11"/>
  <c r="R38" i="11" s="1"/>
  <c r="P20" i="9"/>
  <c r="H17" i="9"/>
  <c r="P17" i="9" s="1"/>
  <c r="J24" i="7" l="1"/>
  <c r="J22" i="7"/>
  <c r="J16" i="7"/>
  <c r="K11" i="7"/>
  <c r="J11" i="7"/>
  <c r="K9" i="7"/>
  <c r="J9" i="7"/>
  <c r="K24" i="7" l="1"/>
  <c r="K22" i="7"/>
  <c r="F20" i="7"/>
  <c r="K20" i="7" s="1"/>
  <c r="F19" i="7"/>
  <c r="J20" i="7" s="1"/>
  <c r="K18" i="7"/>
  <c r="G17" i="7"/>
  <c r="F17" i="7"/>
  <c r="K16" i="7"/>
  <c r="J18" i="7" l="1"/>
  <c r="F17" i="6"/>
  <c r="G17" i="6"/>
  <c r="F20" i="6"/>
  <c r="F19" i="6"/>
  <c r="J19" i="6" l="1"/>
  <c r="J20" i="6"/>
  <c r="J11" i="6"/>
  <c r="J12" i="6"/>
  <c r="J17" i="6"/>
  <c r="J18" i="6"/>
  <c r="J21" i="6"/>
  <c r="J22" i="6"/>
  <c r="J9" i="6"/>
  <c r="J10" i="6"/>
  <c r="J15" i="6"/>
  <c r="J16" i="6"/>
  <c r="J23" i="6"/>
  <c r="J24" i="6"/>
  <c r="F13" i="7" l="1"/>
  <c r="J14" i="7" s="1"/>
  <c r="F7" i="7"/>
  <c r="J7" i="7" s="1"/>
  <c r="F14" i="7"/>
  <c r="K14" i="7" s="1"/>
  <c r="F8" i="7"/>
  <c r="K7" i="7" s="1"/>
  <c r="F14" i="6"/>
  <c r="J14" i="6" s="1"/>
  <c r="F8" i="6"/>
  <c r="J8" i="6" s="1"/>
  <c r="F7" i="6"/>
  <c r="J7" i="6" s="1"/>
  <c r="F13" i="6"/>
  <c r="J13" i="6" s="1"/>
  <c r="J25" i="7" l="1"/>
  <c r="K25" i="7"/>
  <c r="J25" i="6"/>
  <c r="L60" i="11"/>
  <c r="R60" i="11" s="1"/>
  <c r="K61" i="11"/>
  <c r="L61" i="11" s="1"/>
  <c r="R61" i="11" l="1"/>
  <c r="R63" i="11" s="1"/>
  <c r="R65" i="11" s="1"/>
  <c r="R69" i="11" s="1"/>
  <c r="J26" i="7"/>
</calcChain>
</file>

<file path=xl/sharedStrings.xml><?xml version="1.0" encoding="utf-8"?>
<sst xmlns="http://schemas.openxmlformats.org/spreadsheetml/2006/main" count="804" uniqueCount="188">
  <si>
    <t>リーダー</t>
    <phoneticPr fontId="1"/>
  </si>
  <si>
    <t>チームメンバー</t>
    <phoneticPr fontId="1"/>
  </si>
  <si>
    <t>人数</t>
    <rPh sb="0" eb="2">
      <t>ニンズウ</t>
    </rPh>
    <phoneticPr fontId="1"/>
  </si>
  <si>
    <t>派遣労働者</t>
    <rPh sb="0" eb="2">
      <t>ハケン</t>
    </rPh>
    <rPh sb="2" eb="5">
      <t>ロウドウシャ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</si>
  <si>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</si>
  <si>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</si>
  <si>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</si>
  <si>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</si>
  <si>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</si>
  <si>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</si>
  <si>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</si>
  <si>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</si>
  <si>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</si>
  <si>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</si>
  <si>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</si>
  <si>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</si>
  <si>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平日</t>
    <rPh sb="0" eb="2">
      <t>ヘイジツ</t>
    </rPh>
    <phoneticPr fontId="1"/>
  </si>
  <si>
    <t>日曜開庁</t>
  </si>
  <si>
    <t>月</t>
    <rPh sb="0" eb="1">
      <t>ツキ</t>
    </rPh>
    <phoneticPr fontId="1"/>
  </si>
  <si>
    <t>28年度</t>
    <rPh sb="2" eb="4">
      <t>ネンド</t>
    </rPh>
    <phoneticPr fontId="1"/>
  </si>
  <si>
    <t>計</t>
    <rPh sb="0" eb="1">
      <t>ケイ</t>
    </rPh>
    <phoneticPr fontId="1"/>
  </si>
  <si>
    <t>日数</t>
    <rPh sb="0" eb="2">
      <t>ニッスウ</t>
    </rPh>
    <phoneticPr fontId="1"/>
  </si>
  <si>
    <t>時間</t>
    <rPh sb="0" eb="2">
      <t>ジカン</t>
    </rPh>
    <phoneticPr fontId="1"/>
  </si>
  <si>
    <t>平成２８年度</t>
    <rPh sb="0" eb="2">
      <t>ヘイセイ</t>
    </rPh>
    <rPh sb="4" eb="6">
      <t>ネンド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</si>
  <si>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</si>
  <si>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</si>
  <si>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時間外勤務</t>
    <rPh sb="0" eb="2">
      <t>ジカン</t>
    </rPh>
    <rPh sb="2" eb="3">
      <t>ガイ</t>
    </rPh>
    <rPh sb="3" eb="5">
      <t>キンム</t>
    </rPh>
    <phoneticPr fontId="1"/>
  </si>
  <si>
    <t>平成３１年度</t>
    <rPh sb="0" eb="2">
      <t>ヘイセイ</t>
    </rPh>
    <rPh sb="4" eb="6">
      <t>ネンド</t>
    </rPh>
    <phoneticPr fontId="1"/>
  </si>
  <si>
    <t>１人当たりの
就労予定時間</t>
    <rPh sb="1" eb="2">
      <t>ニン</t>
    </rPh>
    <rPh sb="2" eb="3">
      <t>ア</t>
    </rPh>
    <rPh sb="7" eb="9">
      <t>シュウロウ</t>
    </rPh>
    <rPh sb="9" eb="11">
      <t>ヨテイ</t>
    </rPh>
    <rPh sb="11" eb="13">
      <t>ジカン</t>
    </rPh>
    <phoneticPr fontId="1"/>
  </si>
  <si>
    <t>合計
（人数×1人当たりの就労予定時間）</t>
    <rPh sb="0" eb="2">
      <t>ゴウケイ</t>
    </rPh>
    <rPh sb="4" eb="6">
      <t>ニンズウ</t>
    </rPh>
    <rPh sb="8" eb="9">
      <t>ニン</t>
    </rPh>
    <rPh sb="9" eb="10">
      <t>ア</t>
    </rPh>
    <rPh sb="13" eb="15">
      <t>シュウロウ</t>
    </rPh>
    <rPh sb="15" eb="17">
      <t>ヨテイ</t>
    </rPh>
    <rPh sb="17" eb="19">
      <t>ジカン</t>
    </rPh>
    <phoneticPr fontId="1"/>
  </si>
  <si>
    <t>事務センター入力等業務</t>
    <rPh sb="0" eb="2">
      <t>ジム</t>
    </rPh>
    <rPh sb="6" eb="8">
      <t>ニュウリョク</t>
    </rPh>
    <rPh sb="8" eb="9">
      <t>トウ</t>
    </rPh>
    <rPh sb="9" eb="11">
      <t>ギョウム</t>
    </rPh>
    <phoneticPr fontId="1"/>
  </si>
  <si>
    <t>窓口案内業務</t>
    <rPh sb="0" eb="2">
      <t>マドグチ</t>
    </rPh>
    <rPh sb="2" eb="4">
      <t>アンナイ</t>
    </rPh>
    <rPh sb="4" eb="6">
      <t>ギョウム</t>
    </rPh>
    <phoneticPr fontId="1"/>
  </si>
  <si>
    <t>勤務区分</t>
    <rPh sb="0" eb="2">
      <t>キンム</t>
    </rPh>
    <rPh sb="2" eb="4">
      <t>クブン</t>
    </rPh>
    <phoneticPr fontId="1"/>
  </si>
  <si>
    <t>業務</t>
    <rPh sb="0" eb="2">
      <t>ギョウム</t>
    </rPh>
    <phoneticPr fontId="1"/>
  </si>
  <si>
    <t>区役所休日開庁</t>
    <rPh sb="0" eb="3">
      <t>クヤクショ</t>
    </rPh>
    <rPh sb="3" eb="5">
      <t>キュウジツ</t>
    </rPh>
    <rPh sb="5" eb="7">
      <t>カイチョウ</t>
    </rPh>
    <phoneticPr fontId="1"/>
  </si>
  <si>
    <t>窓口案内業務
（繁忙期〔３，４月〕増員分）</t>
    <rPh sb="0" eb="2">
      <t>マドグチ</t>
    </rPh>
    <rPh sb="2" eb="4">
      <t>アンナイ</t>
    </rPh>
    <rPh sb="4" eb="6">
      <t>ギョウム</t>
    </rPh>
    <rPh sb="8" eb="10">
      <t>ハンボウ</t>
    </rPh>
    <rPh sb="10" eb="11">
      <t>キ</t>
    </rPh>
    <rPh sb="15" eb="16">
      <t>ガツ</t>
    </rPh>
    <rPh sb="17" eb="19">
      <t>ゾウイン</t>
    </rPh>
    <rPh sb="19" eb="20">
      <t>ブン</t>
    </rPh>
    <phoneticPr fontId="1"/>
  </si>
  <si>
    <t>就業予定時間
（平成２８年度～３１年度総計）</t>
    <rPh sb="0" eb="2">
      <t>シュウギョウ</t>
    </rPh>
    <rPh sb="2" eb="4">
      <t>ヨテイ</t>
    </rPh>
    <rPh sb="4" eb="6">
      <t>ジカン</t>
    </rPh>
    <rPh sb="8" eb="10">
      <t>ヘイセイ</t>
    </rPh>
    <rPh sb="12" eb="13">
      <t>ネン</t>
    </rPh>
    <rPh sb="13" eb="14">
      <t>ド</t>
    </rPh>
    <rPh sb="17" eb="18">
      <t>ネン</t>
    </rPh>
    <rPh sb="18" eb="19">
      <t>ド</t>
    </rPh>
    <rPh sb="19" eb="21">
      <t>ソウケイ</t>
    </rPh>
    <phoneticPr fontId="1"/>
  </si>
  <si>
    <t>メンバー</t>
    <phoneticPr fontId="1"/>
  </si>
  <si>
    <t>区役所休日開庁日</t>
    <rPh sb="0" eb="3">
      <t>クヤクショ</t>
    </rPh>
    <rPh sb="3" eb="5">
      <t>キュウジツ</t>
    </rPh>
    <rPh sb="5" eb="7">
      <t>カイチョウ</t>
    </rPh>
    <rPh sb="7" eb="8">
      <t>ビ</t>
    </rPh>
    <phoneticPr fontId="1"/>
  </si>
  <si>
    <t>区政事務センター
入力等業務</t>
    <rPh sb="0" eb="2">
      <t>クセイ</t>
    </rPh>
    <rPh sb="2" eb="4">
      <t>ジム</t>
    </rPh>
    <rPh sb="9" eb="11">
      <t>ニュウリョク</t>
    </rPh>
    <rPh sb="11" eb="12">
      <t>トウ</t>
    </rPh>
    <rPh sb="12" eb="14">
      <t>ギョウム</t>
    </rPh>
    <phoneticPr fontId="1"/>
  </si>
  <si>
    <t>リーダー</t>
    <phoneticPr fontId="1"/>
  </si>
  <si>
    <t>メンバー</t>
    <phoneticPr fontId="1"/>
  </si>
  <si>
    <t>入力業務</t>
    <rPh sb="0" eb="2">
      <t>ニュウリョク</t>
    </rPh>
    <rPh sb="2" eb="4">
      <t>ギョウム</t>
    </rPh>
    <phoneticPr fontId="1"/>
  </si>
  <si>
    <t>千葉市長</t>
    <rPh sb="0" eb="4">
      <t>チバシチョウ</t>
    </rPh>
    <phoneticPr fontId="1"/>
  </si>
  <si>
    <t>　　　　　　　　　　　　印</t>
    <rPh sb="12" eb="13">
      <t>イン</t>
    </rPh>
    <phoneticPr fontId="1"/>
  </si>
  <si>
    <t>派遣内容：区政事務センター運営等業務人材派遣委託</t>
    <rPh sb="0" eb="2">
      <t>ハケン</t>
    </rPh>
    <rPh sb="2" eb="4">
      <t>ナイヨウ</t>
    </rPh>
    <rPh sb="5" eb="7">
      <t>クセイ</t>
    </rPh>
    <rPh sb="7" eb="9">
      <t>ジム</t>
    </rPh>
    <rPh sb="13" eb="15">
      <t>ウンエイ</t>
    </rPh>
    <rPh sb="15" eb="16">
      <t>トウ</t>
    </rPh>
    <rPh sb="16" eb="18">
      <t>ギョウム</t>
    </rPh>
    <rPh sb="18" eb="20">
      <t>ジンザイ</t>
    </rPh>
    <rPh sb="20" eb="22">
      <t>ハケン</t>
    </rPh>
    <rPh sb="22" eb="24">
      <t>イタク</t>
    </rPh>
    <phoneticPr fontId="1"/>
  </si>
  <si>
    <t>A：見積金額（税抜き）</t>
    <rPh sb="2" eb="4">
      <t>ミツモリ</t>
    </rPh>
    <rPh sb="4" eb="6">
      <t>キンガク</t>
    </rPh>
    <rPh sb="7" eb="8">
      <t>ゼイ</t>
    </rPh>
    <rPh sb="8" eb="9">
      <t>ヌ</t>
    </rPh>
    <phoneticPr fontId="1"/>
  </si>
  <si>
    <t>合計</t>
    <rPh sb="0" eb="2">
      <t>ゴウケイ</t>
    </rPh>
    <phoneticPr fontId="1"/>
  </si>
  <si>
    <t>B：消費税（８％）</t>
    <rPh sb="2" eb="5">
      <t>ショウヒゼイ</t>
    </rPh>
    <phoneticPr fontId="1"/>
  </si>
  <si>
    <t>合計見積金額（A＋B）</t>
    <rPh sb="0" eb="2">
      <t>ゴウケイ</t>
    </rPh>
    <rPh sb="2" eb="4">
      <t>ミツモリ</t>
    </rPh>
    <rPh sb="4" eb="6">
      <t>キンガク</t>
    </rPh>
    <phoneticPr fontId="1"/>
  </si>
  <si>
    <t>※税抜き</t>
    <rPh sb="1" eb="2">
      <t>ゼイ</t>
    </rPh>
    <rPh sb="2" eb="3">
      <t>ヌ</t>
    </rPh>
    <phoneticPr fontId="1"/>
  </si>
  <si>
    <t xml:space="preserve"> </t>
    <phoneticPr fontId="1"/>
  </si>
  <si>
    <t>期間</t>
    <rPh sb="0" eb="2">
      <t>キカン</t>
    </rPh>
    <phoneticPr fontId="1"/>
  </si>
  <si>
    <t>通常勤務/
時間外勤務</t>
    <rPh sb="0" eb="2">
      <t>ツウジョウ</t>
    </rPh>
    <rPh sb="2" eb="4">
      <t>キンム</t>
    </rPh>
    <rPh sb="6" eb="8">
      <t>ジカン</t>
    </rPh>
    <rPh sb="8" eb="9">
      <t>ガイ</t>
    </rPh>
    <rPh sb="9" eb="11">
      <t>キンム</t>
    </rPh>
    <phoneticPr fontId="1"/>
  </si>
  <si>
    <t>区分</t>
    <rPh sb="0" eb="2">
      <t>クブン</t>
    </rPh>
    <phoneticPr fontId="1"/>
  </si>
  <si>
    <t>単価
（円／時間）</t>
    <rPh sb="0" eb="2">
      <t>タンカ</t>
    </rPh>
    <rPh sb="4" eb="5">
      <t>エン</t>
    </rPh>
    <rPh sb="6" eb="8">
      <t>ジカン</t>
    </rPh>
    <phoneticPr fontId="1"/>
  </si>
  <si>
    <t>合計
（円）</t>
    <rPh sb="0" eb="2">
      <t>ゴウケイ</t>
    </rPh>
    <rPh sb="4" eb="5">
      <t>エン</t>
    </rPh>
    <phoneticPr fontId="1"/>
  </si>
  <si>
    <t>就労予定時間</t>
    <rPh sb="0" eb="2">
      <t>シュウロウ</t>
    </rPh>
    <rPh sb="2" eb="4">
      <t>ヨテイ</t>
    </rPh>
    <rPh sb="4" eb="6">
      <t>ジカン</t>
    </rPh>
    <phoneticPr fontId="1"/>
  </si>
  <si>
    <t>経費（円）</t>
    <rPh sb="0" eb="2">
      <t>ケイヒ</t>
    </rPh>
    <rPh sb="3" eb="4">
      <t>エン</t>
    </rPh>
    <phoneticPr fontId="1"/>
  </si>
  <si>
    <t>（経費）</t>
    <rPh sb="1" eb="3">
      <t>ケイヒ</t>
    </rPh>
    <phoneticPr fontId="1"/>
  </si>
  <si>
    <t>準備期間</t>
    <rPh sb="0" eb="2">
      <t>ジュンビ</t>
    </rPh>
    <rPh sb="2" eb="4">
      <t>キカン</t>
    </rPh>
    <phoneticPr fontId="1"/>
  </si>
  <si>
    <t>通常勤務</t>
    <rPh sb="0" eb="2">
      <t>ツウジョウ</t>
    </rPh>
    <rPh sb="2" eb="4">
      <t>キンム</t>
    </rPh>
    <phoneticPr fontId="1"/>
  </si>
  <si>
    <t>事務センター</t>
    <rPh sb="0" eb="2">
      <t>ジム</t>
    </rPh>
    <phoneticPr fontId="1"/>
  </si>
  <si>
    <t>窓口コンシェルジュ</t>
    <rPh sb="0" eb="2">
      <t>マドグチ</t>
    </rPh>
    <phoneticPr fontId="1"/>
  </si>
  <si>
    <t>リーダー（英語）</t>
    <rPh sb="5" eb="7">
      <t>エイゴ</t>
    </rPh>
    <phoneticPr fontId="1"/>
  </si>
  <si>
    <t>チームメンバー</t>
    <phoneticPr fontId="1"/>
  </si>
  <si>
    <t>稼働期間</t>
    <rPh sb="0" eb="2">
      <t>カドウ</t>
    </rPh>
    <rPh sb="2" eb="4">
      <t>キカン</t>
    </rPh>
    <phoneticPr fontId="1"/>
  </si>
  <si>
    <t>通常勤務
（平日）</t>
    <rPh sb="0" eb="2">
      <t>ツウジョウ</t>
    </rPh>
    <rPh sb="2" eb="4">
      <t>キンム</t>
    </rPh>
    <rPh sb="6" eb="8">
      <t>ヘイジツ</t>
    </rPh>
    <phoneticPr fontId="1"/>
  </si>
  <si>
    <t>リーダー</t>
    <phoneticPr fontId="1"/>
  </si>
  <si>
    <t>チームメンバー</t>
    <phoneticPr fontId="1"/>
  </si>
  <si>
    <t>窓口コンシェルジュ
(５月～２月)</t>
    <rPh sb="0" eb="2">
      <t>マドグチ</t>
    </rPh>
    <rPh sb="12" eb="13">
      <t>ガツ</t>
    </rPh>
    <rPh sb="15" eb="16">
      <t>ガツ</t>
    </rPh>
    <phoneticPr fontId="1"/>
  </si>
  <si>
    <t>窓口コンシェルジュ
（４月,３月）</t>
    <rPh sb="0" eb="2">
      <t>マドグチ</t>
    </rPh>
    <rPh sb="12" eb="13">
      <t>ガツ</t>
    </rPh>
    <rPh sb="15" eb="16">
      <t>ガツ</t>
    </rPh>
    <phoneticPr fontId="1"/>
  </si>
  <si>
    <t>日曜勤務
（毎月第２日曜、３月最終日曜）</t>
    <rPh sb="0" eb="2">
      <t>ニチヨウ</t>
    </rPh>
    <rPh sb="2" eb="4">
      <t>キンム</t>
    </rPh>
    <rPh sb="6" eb="8">
      <t>マイツキ</t>
    </rPh>
    <rPh sb="8" eb="9">
      <t>ダイ</t>
    </rPh>
    <rPh sb="10" eb="12">
      <t>ニチヨウ</t>
    </rPh>
    <rPh sb="14" eb="15">
      <t>ガツ</t>
    </rPh>
    <rPh sb="15" eb="17">
      <t>サイシュウ</t>
    </rPh>
    <rPh sb="17" eb="19">
      <t>ニチヨウ</t>
    </rPh>
    <phoneticPr fontId="1"/>
  </si>
  <si>
    <t>※必要に応じて、行を追加すること。</t>
    <phoneticPr fontId="1"/>
  </si>
  <si>
    <t>金額</t>
    <rPh sb="0" eb="2">
      <t>キンガク</t>
    </rPh>
    <phoneticPr fontId="1"/>
  </si>
  <si>
    <t>リーダー</t>
    <phoneticPr fontId="1"/>
  </si>
  <si>
    <t>メンバー</t>
    <phoneticPr fontId="1"/>
  </si>
  <si>
    <t>リーダー</t>
    <phoneticPr fontId="1"/>
  </si>
  <si>
    <t>メンバー</t>
    <phoneticPr fontId="1"/>
  </si>
  <si>
    <t>税込</t>
    <rPh sb="0" eb="2">
      <t>ゼイコミ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</si>
  <si>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</si>
  <si>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</si>
  <si>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日曜開庁</t>
    <rPh sb="0" eb="2">
      <t>ニチヨウ</t>
    </rPh>
    <phoneticPr fontId="1"/>
  </si>
  <si>
    <t>時間外</t>
    <rPh sb="0" eb="2">
      <t>ジカン</t>
    </rPh>
    <rPh sb="2" eb="3">
      <t>ガイ</t>
    </rPh>
    <phoneticPr fontId="1"/>
  </si>
  <si>
    <t>リーダー</t>
    <phoneticPr fontId="1"/>
  </si>
  <si>
    <t>メンバー</t>
    <phoneticPr fontId="1"/>
  </si>
  <si>
    <t>合計</t>
    <rPh sb="0" eb="2">
      <t>ゴウケイ</t>
    </rPh>
    <phoneticPr fontId="1"/>
  </si>
  <si>
    <t>日数</t>
    <rPh sb="0" eb="2">
      <t>ニッスウ</t>
    </rPh>
    <phoneticPr fontId="1"/>
  </si>
  <si>
    <t>時間</t>
    <rPh sb="0" eb="2">
      <t>ジカン</t>
    </rPh>
    <phoneticPr fontId="1"/>
  </si>
  <si>
    <t>契約内金額</t>
    <rPh sb="0" eb="2">
      <t>ケイヤク</t>
    </rPh>
    <rPh sb="2" eb="3">
      <t>ナイ</t>
    </rPh>
    <rPh sb="3" eb="5">
      <t>キンガク</t>
    </rPh>
    <phoneticPr fontId="1"/>
  </si>
  <si>
    <t>時間外（深夜）</t>
    <rPh sb="0" eb="2">
      <t>ジカン</t>
    </rPh>
    <rPh sb="2" eb="3">
      <t>ガイ</t>
    </rPh>
    <rPh sb="4" eb="6">
      <t>シンヤ</t>
    </rPh>
    <phoneticPr fontId="1"/>
  </si>
  <si>
    <t>契約内</t>
    <rPh sb="0" eb="2">
      <t>ケイヤク</t>
    </rPh>
    <rPh sb="2" eb="3">
      <t>ナイ</t>
    </rPh>
    <phoneticPr fontId="1"/>
  </si>
  <si>
    <t>時間外単価（深夜）</t>
    <rPh sb="0" eb="2">
      <t>ジカン</t>
    </rPh>
    <rPh sb="2" eb="3">
      <t>ガイ</t>
    </rPh>
    <rPh sb="3" eb="5">
      <t>タンカ</t>
    </rPh>
    <rPh sb="6" eb="8">
      <t>シンヤ</t>
    </rPh>
    <phoneticPr fontId="1"/>
  </si>
  <si>
    <t>時間外単価</t>
    <rPh sb="0" eb="2">
      <t>ジカン</t>
    </rPh>
    <rPh sb="2" eb="3">
      <t>ガイ</t>
    </rPh>
    <rPh sb="3" eb="5">
      <t>タンカ</t>
    </rPh>
    <phoneticPr fontId="1"/>
  </si>
  <si>
    <t>単価</t>
    <rPh sb="0" eb="2">
      <t>タンカ</t>
    </rPh>
    <phoneticPr fontId="1"/>
  </si>
  <si>
    <t>No.</t>
    <phoneticPr fontId="1"/>
  </si>
  <si>
    <t>時間外（深夜）金額</t>
    <rPh sb="0" eb="2">
      <t>ジカン</t>
    </rPh>
    <rPh sb="2" eb="3">
      <t>ガイ</t>
    </rPh>
    <rPh sb="4" eb="6">
      <t>シンヤ</t>
    </rPh>
    <rPh sb="7" eb="9">
      <t>キンガク</t>
    </rPh>
    <phoneticPr fontId="1"/>
  </si>
  <si>
    <t>形体</t>
    <rPh sb="0" eb="2">
      <t>ケイタイ</t>
    </rPh>
    <phoneticPr fontId="1"/>
  </si>
  <si>
    <t>コンシェルジュ</t>
    <phoneticPr fontId="1"/>
  </si>
  <si>
    <t>合計（税込）</t>
    <rPh sb="0" eb="2">
      <t>ゴウケイ</t>
    </rPh>
    <rPh sb="3" eb="4">
      <t>ゼイ</t>
    </rPh>
    <rPh sb="4" eb="5">
      <t>コ</t>
    </rPh>
    <phoneticPr fontId="1"/>
  </si>
  <si>
    <t>見込み</t>
    <rPh sb="0" eb="2">
      <t>ミコ</t>
    </rPh>
    <phoneticPr fontId="1"/>
  </si>
  <si>
    <t>見込みとの誤差</t>
    <rPh sb="0" eb="2">
      <t>ミコ</t>
    </rPh>
    <rPh sb="5" eb="7">
      <t>ゴサ</t>
    </rPh>
    <phoneticPr fontId="1"/>
  </si>
  <si>
    <t>休日開庁２４０７１２</t>
    <rPh sb="0" eb="2">
      <t>キュウジツ</t>
    </rPh>
    <rPh sb="2" eb="4">
      <t>カイチョウ</t>
    </rPh>
    <phoneticPr fontId="1"/>
  </si>
  <si>
    <t>時間外（休日）金額</t>
    <rPh sb="0" eb="2">
      <t>ジカン</t>
    </rPh>
    <rPh sb="2" eb="3">
      <t>ガイ</t>
    </rPh>
    <rPh sb="4" eb="6">
      <t>キュウジツ</t>
    </rPh>
    <rPh sb="7" eb="9">
      <t>キンガク</t>
    </rPh>
    <phoneticPr fontId="1"/>
  </si>
  <si>
    <t>リーダー</t>
    <phoneticPr fontId="1"/>
  </si>
  <si>
    <t>メンバー</t>
    <phoneticPr fontId="1"/>
  </si>
  <si>
    <t>単価</t>
    <rPh sb="0" eb="2">
      <t>タンカ</t>
    </rPh>
    <phoneticPr fontId="1"/>
  </si>
  <si>
    <t>平日</t>
    <rPh sb="0" eb="2">
      <t>ヘイジツ</t>
    </rPh>
    <phoneticPr fontId="1"/>
  </si>
  <si>
    <t>休日</t>
    <rPh sb="0" eb="2">
      <t>キュウジツ</t>
    </rPh>
    <phoneticPr fontId="1"/>
  </si>
  <si>
    <t>リーダー</t>
    <phoneticPr fontId="1"/>
  </si>
  <si>
    <t>リーダー</t>
    <phoneticPr fontId="1"/>
  </si>
  <si>
    <t>人数（通常期）</t>
    <rPh sb="0" eb="2">
      <t>ニンズウ</t>
    </rPh>
    <rPh sb="3" eb="6">
      <t>ツウジョウキ</t>
    </rPh>
    <phoneticPr fontId="1"/>
  </si>
  <si>
    <t>人数（繁忙期）</t>
    <rPh sb="0" eb="2">
      <t>ニンズウ</t>
    </rPh>
    <rPh sb="3" eb="5">
      <t>ハンボウ</t>
    </rPh>
    <rPh sb="5" eb="6">
      <t>キ</t>
    </rPh>
    <phoneticPr fontId="1"/>
  </si>
  <si>
    <t>リーダー</t>
    <phoneticPr fontId="1"/>
  </si>
  <si>
    <t>メンバー</t>
    <phoneticPr fontId="1"/>
  </si>
  <si>
    <t>メンバー</t>
    <phoneticPr fontId="1"/>
  </si>
  <si>
    <t>メンバー</t>
    <phoneticPr fontId="1"/>
  </si>
  <si>
    <t>メンバー</t>
    <phoneticPr fontId="1"/>
  </si>
  <si>
    <t>★事務センター</t>
    <rPh sb="1" eb="3">
      <t>ジム</t>
    </rPh>
    <phoneticPr fontId="1"/>
  </si>
  <si>
    <t>★案内誘導員</t>
    <rPh sb="1" eb="3">
      <t>アンナイ</t>
    </rPh>
    <rPh sb="3" eb="6">
      <t>ユウドウイン</t>
    </rPh>
    <phoneticPr fontId="1"/>
  </si>
  <si>
    <t>休日・時間外</t>
    <rPh sb="0" eb="2">
      <t>キュウジツ</t>
    </rPh>
    <rPh sb="3" eb="5">
      <t>ジカン</t>
    </rPh>
    <rPh sb="5" eb="6">
      <t>ガイ</t>
    </rPh>
    <phoneticPr fontId="1"/>
  </si>
  <si>
    <t>休日・時間外</t>
    <rPh sb="0" eb="2">
      <t>キュウジツ</t>
    </rPh>
    <rPh sb="3" eb="6">
      <t>ジカンガイ</t>
    </rPh>
    <phoneticPr fontId="1"/>
  </si>
  <si>
    <t>　A　小計</t>
    <rPh sb="3" eb="5">
      <t>ショウケイ</t>
    </rPh>
    <phoneticPr fontId="1"/>
  </si>
  <si>
    <t>B　小計</t>
    <rPh sb="2" eb="4">
      <t>ショウケイ</t>
    </rPh>
    <phoneticPr fontId="1"/>
  </si>
  <si>
    <t>C　合計（A＋B)</t>
    <rPh sb="2" eb="4">
      <t>ゴウケイ</t>
    </rPh>
    <phoneticPr fontId="1"/>
  </si>
  <si>
    <t>D　予算</t>
    <rPh sb="2" eb="4">
      <t>ヨサン</t>
    </rPh>
    <phoneticPr fontId="1"/>
  </si>
  <si>
    <t>E　流用額（C－D)</t>
    <rPh sb="2" eb="4">
      <t>リュウヨウ</t>
    </rPh>
    <rPh sb="4" eb="5">
      <t>ガク</t>
    </rPh>
    <phoneticPr fontId="1"/>
  </si>
  <si>
    <t>当初予算は85,000,000円であったが、2,206,000円の流用</t>
    <rPh sb="0" eb="2">
      <t>トウショ</t>
    </rPh>
    <rPh sb="2" eb="4">
      <t>ヨサン</t>
    </rPh>
    <rPh sb="15" eb="16">
      <t>エン</t>
    </rPh>
    <rPh sb="31" eb="32">
      <t>エン</t>
    </rPh>
    <rPh sb="33" eb="35">
      <t>リュウヨウ</t>
    </rPh>
    <phoneticPr fontId="1"/>
  </si>
  <si>
    <t>を行ったため、82,794,000円</t>
    <rPh sb="1" eb="2">
      <t>オコナ</t>
    </rPh>
    <rPh sb="17" eb="18">
      <t>エン</t>
    </rPh>
    <phoneticPr fontId="1"/>
  </si>
  <si>
    <t>税込</t>
    <rPh sb="0" eb="2">
      <t>ゼイコミ</t>
    </rPh>
    <phoneticPr fontId="1"/>
  </si>
  <si>
    <t>コンシェルジュ</t>
    <phoneticPr fontId="1"/>
  </si>
  <si>
    <t>メンバー（平日）</t>
    <rPh sb="5" eb="7">
      <t>ヘイジツ</t>
    </rPh>
    <phoneticPr fontId="1"/>
  </si>
  <si>
    <t>リーダー（平日）</t>
    <rPh sb="5" eb="7">
      <t>ヘイジツ</t>
    </rPh>
    <phoneticPr fontId="1"/>
  </si>
  <si>
    <t>メンバー（休日）</t>
    <rPh sb="5" eb="7">
      <t>キュウジツ</t>
    </rPh>
    <phoneticPr fontId="1"/>
  </si>
  <si>
    <t>リーダー（休日）</t>
    <rPh sb="5" eb="7">
      <t>キュウジツ</t>
    </rPh>
    <phoneticPr fontId="1"/>
  </si>
  <si>
    <t>メンバー（時間外）</t>
    <rPh sb="5" eb="8">
      <t>ジカンガイ</t>
    </rPh>
    <phoneticPr fontId="1"/>
  </si>
  <si>
    <t>リーダー（時間外）</t>
    <rPh sb="5" eb="8">
      <t>ジカンガイ</t>
    </rPh>
    <phoneticPr fontId="1"/>
  </si>
  <si>
    <t>合計（税込）</t>
    <rPh sb="0" eb="2">
      <t>ゴウケイ</t>
    </rPh>
    <rPh sb="3" eb="5">
      <t>ゼイコミ</t>
    </rPh>
    <phoneticPr fontId="1"/>
  </si>
  <si>
    <t>リーダー/メンバー</t>
    <phoneticPr fontId="1"/>
  </si>
  <si>
    <t>執行残</t>
    <rPh sb="0" eb="2">
      <t>シッコウ</t>
    </rPh>
    <rPh sb="2" eb="3">
      <t>ザン</t>
    </rPh>
    <phoneticPr fontId="1"/>
  </si>
  <si>
    <t>１１月分</t>
    <rPh sb="2" eb="3">
      <t>ガツ</t>
    </rPh>
    <rPh sb="3" eb="4">
      <t>ブン</t>
    </rPh>
    <phoneticPr fontId="1"/>
  </si>
  <si>
    <t>１２月分</t>
    <rPh sb="2" eb="3">
      <t>ガツ</t>
    </rPh>
    <rPh sb="3" eb="4">
      <t>ブン</t>
    </rPh>
    <phoneticPr fontId="1"/>
  </si>
  <si>
    <t>　１月分</t>
    <rPh sb="2" eb="3">
      <t>ガツ</t>
    </rPh>
    <rPh sb="3" eb="4">
      <t>ブン</t>
    </rPh>
    <phoneticPr fontId="1"/>
  </si>
  <si>
    <t>　２月分</t>
    <rPh sb="2" eb="3">
      <t>ガツ</t>
    </rPh>
    <rPh sb="3" eb="4">
      <t>ブン</t>
    </rPh>
    <phoneticPr fontId="1"/>
  </si>
  <si>
    <t>合　　計</t>
    <rPh sb="0" eb="1">
      <t>ア</t>
    </rPh>
    <rPh sb="3" eb="4">
      <t>ケイ</t>
    </rPh>
    <phoneticPr fontId="1"/>
  </si>
  <si>
    <t>　３月分</t>
    <rPh sb="2" eb="3">
      <t>ガツ</t>
    </rPh>
    <rPh sb="3" eb="4">
      <t>ブン</t>
    </rPh>
    <phoneticPr fontId="1"/>
  </si>
  <si>
    <t>予  　算</t>
    <rPh sb="0" eb="1">
      <t>ヨ</t>
    </rPh>
    <rPh sb="4" eb="5">
      <t>サン</t>
    </rPh>
    <phoneticPr fontId="1"/>
  </si>
  <si>
    <t>３月１日～３月１４日まで
（派遣増員前）</t>
    <rPh sb="1" eb="2">
      <t>ガツ</t>
    </rPh>
    <rPh sb="3" eb="4">
      <t>ニチ</t>
    </rPh>
    <rPh sb="6" eb="7">
      <t>ガツ</t>
    </rPh>
    <rPh sb="9" eb="10">
      <t>ニチ</t>
    </rPh>
    <rPh sb="14" eb="16">
      <t>ハケン</t>
    </rPh>
    <rPh sb="16" eb="18">
      <t>ゾウイン</t>
    </rPh>
    <rPh sb="18" eb="19">
      <t>マエ</t>
    </rPh>
    <phoneticPr fontId="1"/>
  </si>
  <si>
    <t>３月１５日～３月３１日まで
（派遣増員後）</t>
    <rPh sb="1" eb="2">
      <t>ガツ</t>
    </rPh>
    <rPh sb="4" eb="5">
      <t>ニチ</t>
    </rPh>
    <rPh sb="7" eb="8">
      <t>ガツ</t>
    </rPh>
    <rPh sb="10" eb="11">
      <t>ニチ</t>
    </rPh>
    <rPh sb="15" eb="17">
      <t>ハケン</t>
    </rPh>
    <rPh sb="17" eb="19">
      <t>ゾウイン</t>
    </rPh>
    <rPh sb="19" eb="20">
      <t>ゴ</t>
    </rPh>
    <phoneticPr fontId="1"/>
  </si>
  <si>
    <t>★派遣労働者の３月分の支払い</t>
    <phoneticPr fontId="1"/>
  </si>
  <si>
    <t>令和元年度</t>
    <rPh sb="0" eb="1">
      <t>レイ</t>
    </rPh>
    <rPh sb="1" eb="2">
      <t>ワ</t>
    </rPh>
    <rPh sb="2" eb="3">
      <t>モト</t>
    </rPh>
    <rPh sb="3" eb="5">
      <t>ネンド</t>
    </rPh>
    <phoneticPr fontId="1"/>
  </si>
  <si>
    <t>令和２年度</t>
    <rPh sb="0" eb="1">
      <t>レイ</t>
    </rPh>
    <rPh sb="1" eb="2">
      <t>ワ</t>
    </rPh>
    <rPh sb="3" eb="5">
      <t>ネンド</t>
    </rPh>
    <phoneticPr fontId="1"/>
  </si>
  <si>
    <t>B：消費税（１０％）</t>
    <rPh sb="2" eb="5">
      <t>ショウヒゼイ</t>
    </rPh>
    <phoneticPr fontId="1"/>
  </si>
  <si>
    <t>通常勤務
（平日）</t>
    <phoneticPr fontId="1"/>
  </si>
  <si>
    <t>休日勤務
（毎月第２日曜、３月最終日曜）</t>
    <rPh sb="0" eb="2">
      <t>キュウジツ</t>
    </rPh>
    <phoneticPr fontId="1"/>
  </si>
  <si>
    <t>窓口案内業務
（コンシェルジュ）</t>
    <rPh sb="0" eb="1">
      <t>マド</t>
    </rPh>
    <rPh sb="1" eb="2">
      <t>クチ</t>
    </rPh>
    <rPh sb="2" eb="4">
      <t>アンナイ</t>
    </rPh>
    <rPh sb="4" eb="6">
      <t>ギョウム</t>
    </rPh>
    <phoneticPr fontId="1"/>
  </si>
  <si>
    <t>窓口業務</t>
    <rPh sb="0" eb="1">
      <t>マド</t>
    </rPh>
    <rPh sb="1" eb="2">
      <t>クチ</t>
    </rPh>
    <rPh sb="2" eb="4">
      <t>ギョウム</t>
    </rPh>
    <phoneticPr fontId="1"/>
  </si>
  <si>
    <t>業務内容</t>
    <rPh sb="0" eb="2">
      <t>ギョウム</t>
    </rPh>
    <rPh sb="2" eb="4">
      <t>ナイヨウ</t>
    </rPh>
    <phoneticPr fontId="1"/>
  </si>
  <si>
    <t>繁忙期以外</t>
    <rPh sb="0" eb="2">
      <t>ハンボウ</t>
    </rPh>
    <rPh sb="2" eb="3">
      <t>キ</t>
    </rPh>
    <rPh sb="3" eb="5">
      <t>イガイ</t>
    </rPh>
    <phoneticPr fontId="1"/>
  </si>
  <si>
    <t>通訳業務なし</t>
    <rPh sb="0" eb="2">
      <t>ツウヤク</t>
    </rPh>
    <rPh sb="2" eb="4">
      <t>ギョウム</t>
    </rPh>
    <phoneticPr fontId="1"/>
  </si>
  <si>
    <t>通訳業務あり</t>
    <rPh sb="0" eb="2">
      <t>ツウヤク</t>
    </rPh>
    <rPh sb="2" eb="4">
      <t>ギョウム</t>
    </rPh>
    <phoneticPr fontId="1"/>
  </si>
  <si>
    <t>人工</t>
    <rPh sb="0" eb="2">
      <t>ニンク</t>
    </rPh>
    <phoneticPr fontId="1"/>
  </si>
  <si>
    <t>※繁忙期：令和元年度（2020年3月）、令和２年度（2020年4月、2021年3月）で計算</t>
    <rPh sb="1" eb="3">
      <t>ハンボウ</t>
    </rPh>
    <rPh sb="3" eb="4">
      <t>キ</t>
    </rPh>
    <rPh sb="5" eb="6">
      <t>レイ</t>
    </rPh>
    <rPh sb="6" eb="7">
      <t>ワ</t>
    </rPh>
    <rPh sb="7" eb="8">
      <t>モト</t>
    </rPh>
    <rPh sb="8" eb="10">
      <t>ネンド</t>
    </rPh>
    <rPh sb="15" eb="16">
      <t>ネン</t>
    </rPh>
    <rPh sb="17" eb="18">
      <t>ガツ</t>
    </rPh>
    <rPh sb="20" eb="21">
      <t>レイ</t>
    </rPh>
    <rPh sb="21" eb="22">
      <t>ワ</t>
    </rPh>
    <rPh sb="23" eb="25">
      <t>ネンド</t>
    </rPh>
    <rPh sb="30" eb="31">
      <t>ネン</t>
    </rPh>
    <rPh sb="32" eb="33">
      <t>ガツ</t>
    </rPh>
    <rPh sb="38" eb="39">
      <t>ネン</t>
    </rPh>
    <rPh sb="40" eb="41">
      <t>ガツ</t>
    </rPh>
    <rPh sb="43" eb="45">
      <t>ケイサン</t>
    </rPh>
    <phoneticPr fontId="1"/>
  </si>
  <si>
    <t>繁忙期※</t>
    <rPh sb="0" eb="2">
      <t>ハンボウ</t>
    </rPh>
    <rPh sb="2" eb="3">
      <t>キ</t>
    </rPh>
    <phoneticPr fontId="1"/>
  </si>
  <si>
    <t>千葉市長</t>
    <rPh sb="0" eb="2">
      <t>チバ</t>
    </rPh>
    <rPh sb="2" eb="4">
      <t>シチョウ</t>
    </rPh>
    <phoneticPr fontId="1"/>
  </si>
  <si>
    <t>見積書</t>
    <rPh sb="0" eb="3">
      <t>ミツモリショ</t>
    </rPh>
    <phoneticPr fontId="1"/>
  </si>
  <si>
    <t>印　</t>
    <rPh sb="0" eb="1">
      <t>イン</t>
    </rPh>
    <phoneticPr fontId="1"/>
  </si>
  <si>
    <t>派遣内容：市民総合窓口課派遣業務委託</t>
    <rPh sb="0" eb="2">
      <t>ハケン</t>
    </rPh>
    <rPh sb="2" eb="4">
      <t>ナイヨウ</t>
    </rPh>
    <rPh sb="5" eb="7">
      <t>シミン</t>
    </rPh>
    <rPh sb="7" eb="9">
      <t>ソウゴウ</t>
    </rPh>
    <rPh sb="9" eb="10">
      <t>マド</t>
    </rPh>
    <rPh sb="10" eb="11">
      <t>クチ</t>
    </rPh>
    <rPh sb="11" eb="12">
      <t>カ</t>
    </rPh>
    <rPh sb="12" eb="14">
      <t>ハケン</t>
    </rPh>
    <rPh sb="14" eb="16">
      <t>ギョウム</t>
    </rPh>
    <rPh sb="16" eb="18">
      <t>イタク</t>
    </rPh>
    <phoneticPr fontId="1"/>
  </si>
  <si>
    <t>平成30年度実績×1.15</t>
    <rPh sb="0" eb="2">
      <t>ヘイセイ</t>
    </rPh>
    <rPh sb="4" eb="6">
      <t>ネンド</t>
    </rPh>
    <rPh sb="6" eb="8">
      <t>ジッセキ</t>
    </rPh>
    <phoneticPr fontId="1"/>
  </si>
  <si>
    <t>平成30年度実績×1.14</t>
    <rPh sb="0" eb="2">
      <t>ヘイセイ</t>
    </rPh>
    <rPh sb="4" eb="6">
      <t>ネンド</t>
    </rPh>
    <rPh sb="6" eb="8">
      <t>ジッセキ</t>
    </rPh>
    <phoneticPr fontId="1"/>
  </si>
  <si>
    <t>案内業務</t>
    <rPh sb="0" eb="2">
      <t>アンナイ</t>
    </rPh>
    <rPh sb="2" eb="4">
      <t>ギョウム</t>
    </rPh>
    <phoneticPr fontId="1"/>
  </si>
  <si>
    <t>平成30年度実績×1.09</t>
    <rPh sb="0" eb="2">
      <t>ヘイセイ</t>
    </rPh>
    <rPh sb="4" eb="6">
      <t>ネンド</t>
    </rPh>
    <rPh sb="6" eb="8">
      <t>ジッセキ</t>
    </rPh>
    <phoneticPr fontId="1"/>
  </si>
  <si>
    <t>Ｈ３０実績</t>
    <rPh sb="3" eb="5">
      <t>ジッセキ</t>
    </rPh>
    <phoneticPr fontId="1"/>
  </si>
  <si>
    <t>平日　通訳</t>
    <rPh sb="0" eb="2">
      <t>ヘイジツ</t>
    </rPh>
    <rPh sb="3" eb="5">
      <t>ツウヤク</t>
    </rPh>
    <phoneticPr fontId="1"/>
  </si>
  <si>
    <t>休日　通訳</t>
    <rPh sb="0" eb="2">
      <t>キュウジツ</t>
    </rPh>
    <rPh sb="3" eb="5">
      <t>ツウヤク</t>
    </rPh>
    <phoneticPr fontId="1"/>
  </si>
  <si>
    <t>平日　メンバー</t>
    <rPh sb="0" eb="2">
      <t>ヘイジツ</t>
    </rPh>
    <phoneticPr fontId="1"/>
  </si>
  <si>
    <t>平日　リーダー</t>
    <rPh sb="0" eb="2">
      <t>ヘイジツ</t>
    </rPh>
    <phoneticPr fontId="1"/>
  </si>
  <si>
    <t>休日　リーダー</t>
    <rPh sb="0" eb="2">
      <t>キュウジツ</t>
    </rPh>
    <phoneticPr fontId="1"/>
  </si>
  <si>
    <t>休日　メンバー</t>
    <rPh sb="0" eb="2">
      <t>キュウジツ</t>
    </rPh>
    <phoneticPr fontId="1"/>
  </si>
  <si>
    <t>平成30年度実績×1.10</t>
    <rPh sb="0" eb="2">
      <t>ヘイセイ</t>
    </rPh>
    <rPh sb="4" eb="6">
      <t>ネンド</t>
    </rPh>
    <rPh sb="6" eb="8">
      <t>ジッセキ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</si>
  <si>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</si>
  <si>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令和3年10月から令和4年3月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4" eb="15">
      <t>ガツ</t>
    </rPh>
    <phoneticPr fontId="1"/>
  </si>
  <si>
    <t>令和4年4月から令和4年10月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4" eb="15">
      <t>ガツ</t>
    </rPh>
    <phoneticPr fontId="1"/>
  </si>
  <si>
    <t>繫忙期※</t>
    <rPh sb="0" eb="2">
      <t>ハンボウ</t>
    </rPh>
    <rPh sb="2" eb="3">
      <t>キ</t>
    </rPh>
    <phoneticPr fontId="1"/>
  </si>
  <si>
    <t>合　　計</t>
    <rPh sb="0" eb="1">
      <t>ゴウ</t>
    </rPh>
    <rPh sb="3" eb="4">
      <t>ケイ</t>
    </rPh>
    <phoneticPr fontId="1"/>
  </si>
  <si>
    <t>税込み</t>
    <rPh sb="0" eb="2">
      <t>ゼイコ</t>
    </rPh>
    <phoneticPr fontId="1"/>
  </si>
  <si>
    <t>※繁忙期：令和４年3月に20日、令和4年4月・５月に20日で計算</t>
    <rPh sb="1" eb="3">
      <t>ハンボウ</t>
    </rPh>
    <rPh sb="3" eb="4">
      <t>キ</t>
    </rPh>
    <rPh sb="5" eb="6">
      <t>レイ</t>
    </rPh>
    <rPh sb="6" eb="7">
      <t>ワ</t>
    </rPh>
    <rPh sb="8" eb="9">
      <t>ネン</t>
    </rPh>
    <rPh sb="10" eb="11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ガツ</t>
    </rPh>
    <rPh sb="28" eb="29">
      <t>ニチ</t>
    </rPh>
    <rPh sb="30" eb="32">
      <t>ケイサン</t>
    </rPh>
    <phoneticPr fontId="1"/>
  </si>
  <si>
    <t>（様式8）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</si>
</sst>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人&quot;"/>
    <numFmt numFmtId="177" formatCode="#,##0&quot;日&quot;"/>
    <numFmt numFmtId="178" formatCode="#,##0.00&quot;日&quot;"/>
    <numFmt numFmtId="179" formatCode="#,##0.00&quot;時間&quot;"/>
    <numFmt numFmtId="180" formatCode="#,##0&quot;円&quot;"/>
    <numFmt numFmtId="181" formatCode="#,##0&quot;円／時間&quot;"/>
    <numFmt numFmtId="182" formatCode="#,###\ "/>
    <numFmt numFmtId="183" formatCode="#0&quot;円&quot;"/>
    <numFmt numFmtId="184" formatCode="#,##0.0&quot;時間&quot;"/>
    <numFmt numFmtId="185" formatCode="#,##0.0&quot;人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u/>
      <sz val="24"/>
      <color theme="1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5E1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4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2" borderId="1" xfId="0" applyNumberFormat="1" applyFill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0" fillId="4" borderId="1" xfId="0" applyNumberFormat="1" applyFill="1" applyBorder="1">
      <alignment vertical="center"/>
    </xf>
    <xf numFmtId="179" fontId="0" fillId="4" borderId="1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6" fillId="0" borderId="10" xfId="0" applyNumberFormat="1" applyFont="1" applyBorder="1" applyAlignment="1">
      <alignment vertical="center"/>
    </xf>
    <xf numFmtId="179" fontId="6" fillId="0" borderId="16" xfId="0" applyNumberFormat="1" applyFont="1" applyBorder="1" applyAlignment="1">
      <alignment horizontal="right" vertical="center"/>
    </xf>
    <xf numFmtId="179" fontId="6" fillId="0" borderId="16" xfId="0" applyNumberFormat="1" applyFont="1" applyBorder="1" applyAlignment="1">
      <alignment vertical="center"/>
    </xf>
    <xf numFmtId="179" fontId="6" fillId="0" borderId="8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9" fontId="6" fillId="0" borderId="17" xfId="0" applyNumberFormat="1" applyFont="1" applyBorder="1" applyAlignment="1">
      <alignment horizontal="right" vertical="center"/>
    </xf>
    <xf numFmtId="179" fontId="6" fillId="0" borderId="17" xfId="0" applyNumberFormat="1" applyFont="1" applyBorder="1" applyAlignment="1">
      <alignment vertical="center"/>
    </xf>
    <xf numFmtId="179" fontId="6" fillId="0" borderId="9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9" fontId="7" fillId="0" borderId="0" xfId="0" applyNumberFormat="1" applyFo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79" fontId="8" fillId="0" borderId="8" xfId="0" applyNumberFormat="1" applyFont="1" applyBorder="1" applyAlignment="1">
      <alignment vertical="center"/>
    </xf>
    <xf numFmtId="179" fontId="8" fillId="0" borderId="9" xfId="0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179" fontId="9" fillId="0" borderId="1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9" fontId="8" fillId="0" borderId="19" xfId="0" applyNumberFormat="1" applyFont="1" applyBorder="1" applyAlignment="1">
      <alignment vertical="center"/>
    </xf>
    <xf numFmtId="179" fontId="8" fillId="0" borderId="20" xfId="0" applyNumberFormat="1" applyFont="1" applyBorder="1" applyAlignment="1">
      <alignment vertical="center"/>
    </xf>
    <xf numFmtId="179" fontId="8" fillId="0" borderId="18" xfId="0" applyNumberFormat="1" applyFont="1" applyBorder="1" applyAlignment="1">
      <alignment vertical="center"/>
    </xf>
    <xf numFmtId="179" fontId="8" fillId="0" borderId="3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177" fontId="2" fillId="4" borderId="1" xfId="0" applyNumberFormat="1" applyFont="1" applyFill="1" applyBorder="1">
      <alignment vertical="center"/>
    </xf>
    <xf numFmtId="179" fontId="2" fillId="4" borderId="1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0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3" fillId="0" borderId="10" xfId="0" applyFont="1" applyBorder="1">
      <alignment vertical="center"/>
    </xf>
    <xf numFmtId="181" fontId="3" fillId="5" borderId="10" xfId="0" applyNumberFormat="1" applyFont="1" applyFill="1" applyBorder="1" applyAlignment="1">
      <alignment vertical="center"/>
    </xf>
    <xf numFmtId="176" fontId="3" fillId="5" borderId="10" xfId="0" applyNumberFormat="1" applyFont="1" applyFill="1" applyBorder="1" applyAlignment="1">
      <alignment vertical="center"/>
    </xf>
    <xf numFmtId="179" fontId="3" fillId="0" borderId="16" xfId="0" applyNumberFormat="1" applyFont="1" applyBorder="1" applyAlignment="1">
      <alignment vertical="center"/>
    </xf>
    <xf numFmtId="180" fontId="3" fillId="5" borderId="31" xfId="0" applyNumberFormat="1" applyFont="1" applyFill="1" applyBorder="1" applyAlignment="1">
      <alignment vertical="center"/>
    </xf>
    <xf numFmtId="180" fontId="3" fillId="5" borderId="8" xfId="0" applyNumberFormat="1" applyFont="1" applyFill="1" applyBorder="1" applyAlignment="1">
      <alignment vertical="center"/>
    </xf>
    <xf numFmtId="0" fontId="3" fillId="0" borderId="14" xfId="0" applyFont="1" applyBorder="1">
      <alignment vertical="center"/>
    </xf>
    <xf numFmtId="181" fontId="3" fillId="5" borderId="14" xfId="0" applyNumberFormat="1" applyFont="1" applyFill="1" applyBorder="1" applyAlignment="1">
      <alignment vertical="center"/>
    </xf>
    <xf numFmtId="176" fontId="3" fillId="5" borderId="14" xfId="0" applyNumberFormat="1" applyFont="1" applyFill="1" applyBorder="1" applyAlignment="1">
      <alignment vertical="center"/>
    </xf>
    <xf numFmtId="179" fontId="3" fillId="0" borderId="17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181" fontId="3" fillId="5" borderId="8" xfId="0" applyNumberFormat="1" applyFont="1" applyFill="1" applyBorder="1" applyAlignment="1">
      <alignment vertical="center"/>
    </xf>
    <xf numFmtId="176" fontId="3" fillId="5" borderId="8" xfId="0" applyNumberFormat="1" applyFont="1" applyFill="1" applyBorder="1" applyAlignment="1">
      <alignment vertical="center"/>
    </xf>
    <xf numFmtId="0" fontId="3" fillId="0" borderId="9" xfId="0" applyFont="1" applyBorder="1">
      <alignment vertical="center"/>
    </xf>
    <xf numFmtId="181" fontId="3" fillId="5" borderId="3" xfId="0" applyNumberFormat="1" applyFont="1" applyFill="1" applyBorder="1" applyAlignment="1">
      <alignment vertical="center"/>
    </xf>
    <xf numFmtId="176" fontId="3" fillId="5" borderId="9" xfId="0" applyNumberFormat="1" applyFont="1" applyFill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9" fontId="3" fillId="0" borderId="16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9" fontId="3" fillId="0" borderId="1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4" xfId="0" applyFont="1" applyBorder="1">
      <alignment vertical="center"/>
    </xf>
    <xf numFmtId="181" fontId="3" fillId="5" borderId="41" xfId="0" applyNumberFormat="1" applyFont="1" applyFill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9" fontId="3" fillId="0" borderId="42" xfId="0" applyNumberFormat="1" applyFont="1" applyBorder="1" applyAlignment="1">
      <alignment horizontal="right" vertical="center"/>
    </xf>
    <xf numFmtId="179" fontId="3" fillId="0" borderId="42" xfId="0" applyNumberFormat="1" applyFont="1" applyBorder="1" applyAlignment="1">
      <alignment vertical="center"/>
    </xf>
    <xf numFmtId="181" fontId="3" fillId="5" borderId="9" xfId="0" applyNumberFormat="1" applyFont="1" applyFill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80" fontId="3" fillId="5" borderId="1" xfId="0" applyNumberFormat="1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0" fontId="0" fillId="4" borderId="1" xfId="0" applyNumberFormat="1" applyFill="1" applyBorder="1">
      <alignment vertical="center"/>
    </xf>
    <xf numFmtId="180" fontId="2" fillId="4" borderId="1" xfId="0" applyNumberFormat="1" applyFont="1" applyFill="1" applyBorder="1">
      <alignment vertical="center"/>
    </xf>
    <xf numFmtId="180" fontId="2" fillId="0" borderId="1" xfId="0" applyNumberFormat="1" applyFont="1" applyBorder="1">
      <alignment vertical="center"/>
    </xf>
    <xf numFmtId="180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83" fontId="0" fillId="0" borderId="1" xfId="0" applyNumberFormat="1" applyBorder="1">
      <alignment vertical="center"/>
    </xf>
    <xf numFmtId="183" fontId="0" fillId="0" borderId="0" xfId="0" applyNumberFormat="1">
      <alignment vertical="center"/>
    </xf>
    <xf numFmtId="183" fontId="0" fillId="2" borderId="1" xfId="0" applyNumberFormat="1" applyFill="1" applyBorder="1" applyAlignment="1">
      <alignment horizontal="center" vertical="center"/>
    </xf>
    <xf numFmtId="183" fontId="0" fillId="4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183" fontId="0" fillId="0" borderId="4" xfId="0" applyNumberFormat="1" applyFill="1" applyBorder="1">
      <alignment vertical="center"/>
    </xf>
    <xf numFmtId="183" fontId="0" fillId="5" borderId="0" xfId="0" applyNumberFormat="1" applyFill="1">
      <alignment vertical="center"/>
    </xf>
    <xf numFmtId="0" fontId="0" fillId="0" borderId="1" xfId="0" applyBorder="1">
      <alignment vertical="center"/>
    </xf>
    <xf numFmtId="0" fontId="0" fillId="6" borderId="1" xfId="0" applyFill="1" applyBorder="1" applyAlignment="1">
      <alignment horizontal="center" vertical="center"/>
    </xf>
    <xf numFmtId="179" fontId="0" fillId="0" borderId="1" xfId="1" applyNumberFormat="1" applyFont="1" applyBorder="1">
      <alignment vertical="center"/>
    </xf>
    <xf numFmtId="180" fontId="0" fillId="0" borderId="1" xfId="1" applyNumberFormat="1" applyFont="1" applyBorder="1">
      <alignment vertical="center"/>
    </xf>
    <xf numFmtId="180" fontId="0" fillId="3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right" vertical="center"/>
    </xf>
    <xf numFmtId="180" fontId="0" fillId="3" borderId="1" xfId="0" applyNumberFormat="1" applyFill="1" applyBorder="1" applyAlignment="1">
      <alignment horizontal="right" vertical="center"/>
    </xf>
    <xf numFmtId="179" fontId="0" fillId="0" borderId="1" xfId="1" applyNumberFormat="1" applyFont="1" applyFill="1" applyBorder="1">
      <alignment vertical="center"/>
    </xf>
    <xf numFmtId="180" fontId="0" fillId="0" borderId="1" xfId="1" applyNumberFormat="1" applyFont="1" applyFill="1" applyBorder="1">
      <alignment vertical="center"/>
    </xf>
    <xf numFmtId="179" fontId="0" fillId="0" borderId="22" xfId="1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83" fontId="2" fillId="3" borderId="1" xfId="0" applyNumberFormat="1" applyFont="1" applyFill="1" applyBorder="1">
      <alignment vertical="center"/>
    </xf>
    <xf numFmtId="183" fontId="2" fillId="0" borderId="1" xfId="0" applyNumberFormat="1" applyFont="1" applyBorder="1">
      <alignment vertical="center"/>
    </xf>
    <xf numFmtId="180" fontId="0" fillId="0" borderId="0" xfId="0" applyNumberFormat="1">
      <alignment vertical="center"/>
    </xf>
    <xf numFmtId="183" fontId="0" fillId="3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19" fillId="0" borderId="0" xfId="0" applyFont="1">
      <alignment vertical="center"/>
    </xf>
    <xf numFmtId="177" fontId="0" fillId="0" borderId="0" xfId="0" applyNumberFormat="1" applyBorder="1">
      <alignment vertical="center"/>
    </xf>
    <xf numFmtId="179" fontId="0" fillId="0" borderId="0" xfId="0" applyNumberFormat="1" applyBorder="1">
      <alignment vertical="center"/>
    </xf>
    <xf numFmtId="180" fontId="0" fillId="0" borderId="0" xfId="0" applyNumberFormat="1" applyBorder="1">
      <alignment vertical="center"/>
    </xf>
    <xf numFmtId="177" fontId="0" fillId="4" borderId="0" xfId="0" applyNumberFormat="1" applyFill="1" applyBorder="1">
      <alignment vertical="center"/>
    </xf>
    <xf numFmtId="183" fontId="0" fillId="0" borderId="0" xfId="0" applyNumberFormat="1" applyBorder="1">
      <alignment vertical="center"/>
    </xf>
    <xf numFmtId="180" fontId="21" fillId="3" borderId="7" xfId="1" applyNumberFormat="1" applyFont="1" applyFill="1" applyBorder="1">
      <alignment vertical="center"/>
    </xf>
    <xf numFmtId="180" fontId="21" fillId="0" borderId="7" xfId="1" applyNumberFormat="1" applyFont="1" applyFill="1" applyBorder="1">
      <alignment vertical="center"/>
    </xf>
    <xf numFmtId="180" fontId="21" fillId="5" borderId="45" xfId="0" applyNumberFormat="1" applyFont="1" applyFill="1" applyBorder="1">
      <alignment vertical="center"/>
    </xf>
    <xf numFmtId="180" fontId="0" fillId="3" borderId="0" xfId="0" applyNumberFormat="1" applyFill="1" applyBorder="1">
      <alignment vertical="center"/>
    </xf>
    <xf numFmtId="0" fontId="19" fillId="3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4" fontId="0" fillId="0" borderId="1" xfId="0" applyNumberFormat="1" applyBorder="1">
      <alignment vertical="center"/>
    </xf>
    <xf numFmtId="180" fontId="22" fillId="0" borderId="1" xfId="0" applyNumberFormat="1" applyFont="1" applyBorder="1">
      <alignment vertical="center"/>
    </xf>
    <xf numFmtId="180" fontId="23" fillId="0" borderId="1" xfId="0" applyNumberFormat="1" applyFont="1" applyBorder="1">
      <alignment vertical="center"/>
    </xf>
    <xf numFmtId="0" fontId="0" fillId="3" borderId="0" xfId="0" applyFill="1" applyAlignment="1">
      <alignment horizontal="center" vertical="center"/>
    </xf>
    <xf numFmtId="180" fontId="23" fillId="3" borderId="1" xfId="0" applyNumberFormat="1" applyFont="1" applyFill="1" applyBorder="1">
      <alignment vertical="center"/>
    </xf>
    <xf numFmtId="0" fontId="0" fillId="3" borderId="0" xfId="0" applyFill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5" fontId="3" fillId="0" borderId="8" xfId="0" applyNumberFormat="1" applyFont="1" applyBorder="1" applyAlignment="1">
      <alignment vertical="center"/>
    </xf>
    <xf numFmtId="185" fontId="3" fillId="0" borderId="9" xfId="0" applyNumberFormat="1" applyFont="1" applyBorder="1" applyAlignment="1">
      <alignment vertical="center"/>
    </xf>
    <xf numFmtId="185" fontId="3" fillId="0" borderId="4" xfId="0" applyNumberFormat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81" fontId="7" fillId="5" borderId="8" xfId="2" applyNumberFormat="1" applyFont="1" applyFill="1" applyBorder="1" applyAlignment="1">
      <alignment vertical="center"/>
    </xf>
    <xf numFmtId="185" fontId="7" fillId="0" borderId="8" xfId="2" applyNumberFormat="1" applyFont="1" applyBorder="1" applyAlignment="1">
      <alignment vertical="center"/>
    </xf>
    <xf numFmtId="179" fontId="7" fillId="0" borderId="16" xfId="2" applyNumberFormat="1" applyFont="1" applyBorder="1" applyAlignment="1">
      <alignment vertical="center"/>
    </xf>
    <xf numFmtId="180" fontId="7" fillId="5" borderId="31" xfId="2" applyNumberFormat="1" applyFont="1" applyFill="1" applyBorder="1" applyAlignment="1">
      <alignment vertical="center"/>
    </xf>
    <xf numFmtId="179" fontId="15" fillId="0" borderId="1" xfId="2" applyNumberFormat="1" applyFont="1" applyFill="1" applyBorder="1">
      <alignment vertical="center"/>
    </xf>
    <xf numFmtId="180" fontId="15" fillId="5" borderId="5" xfId="1" applyNumberFormat="1" applyFont="1" applyFill="1" applyBorder="1">
      <alignment vertical="center"/>
    </xf>
    <xf numFmtId="38" fontId="15" fillId="5" borderId="46" xfId="1" applyFont="1" applyFill="1" applyBorder="1">
      <alignment vertical="center"/>
    </xf>
    <xf numFmtId="0" fontId="7" fillId="0" borderId="9" xfId="2" applyFont="1" applyBorder="1" applyAlignment="1">
      <alignment horizontal="center" vertical="center"/>
    </xf>
    <xf numFmtId="185" fontId="7" fillId="0" borderId="9" xfId="2" applyNumberFormat="1" applyFont="1" applyBorder="1" applyAlignment="1">
      <alignment vertical="center"/>
    </xf>
    <xf numFmtId="179" fontId="7" fillId="0" borderId="47" xfId="2" applyNumberFormat="1" applyFont="1" applyBorder="1" applyAlignment="1">
      <alignment vertical="center"/>
    </xf>
    <xf numFmtId="180" fontId="7" fillId="5" borderId="48" xfId="2" applyNumberFormat="1" applyFont="1" applyFill="1" applyBorder="1" applyAlignment="1">
      <alignment vertical="center"/>
    </xf>
    <xf numFmtId="180" fontId="7" fillId="5" borderId="49" xfId="2" applyNumberFormat="1" applyFont="1" applyFill="1" applyBorder="1" applyAlignment="1">
      <alignment vertical="center"/>
    </xf>
    <xf numFmtId="179" fontId="7" fillId="0" borderId="17" xfId="2" applyNumberFormat="1" applyFont="1" applyBorder="1" applyAlignment="1">
      <alignment vertical="center"/>
    </xf>
    <xf numFmtId="180" fontId="7" fillId="5" borderId="50" xfId="2" applyNumberFormat="1" applyFont="1" applyFill="1" applyBorder="1" applyAlignment="1">
      <alignment vertical="center"/>
    </xf>
    <xf numFmtId="0" fontId="7" fillId="3" borderId="1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85" fontId="7" fillId="0" borderId="4" xfId="2" applyNumberFormat="1" applyFont="1" applyBorder="1" applyAlignment="1">
      <alignment vertical="center"/>
    </xf>
    <xf numFmtId="185" fontId="7" fillId="0" borderId="14" xfId="2" applyNumberFormat="1" applyFont="1" applyBorder="1" applyAlignment="1">
      <alignment vertical="center"/>
    </xf>
    <xf numFmtId="179" fontId="7" fillId="0" borderId="51" xfId="2" applyNumberFormat="1" applyFont="1" applyBorder="1" applyAlignment="1">
      <alignment vertical="center"/>
    </xf>
    <xf numFmtId="180" fontId="7" fillId="5" borderId="52" xfId="2" applyNumberFormat="1" applyFont="1" applyFill="1" applyBorder="1" applyAlignment="1">
      <alignment vertical="center"/>
    </xf>
    <xf numFmtId="179" fontId="15" fillId="0" borderId="2" xfId="2" applyNumberFormat="1" applyFont="1" applyFill="1" applyBorder="1">
      <alignment vertical="center"/>
    </xf>
    <xf numFmtId="0" fontId="18" fillId="0" borderId="56" xfId="2" applyBorder="1">
      <alignment vertical="center"/>
    </xf>
    <xf numFmtId="180" fontId="21" fillId="5" borderId="57" xfId="2" applyNumberFormat="1" applyFont="1" applyFill="1" applyBorder="1" applyAlignment="1">
      <alignment vertical="center"/>
    </xf>
    <xf numFmtId="0" fontId="18" fillId="0" borderId="61" xfId="2" applyBorder="1">
      <alignment vertical="center"/>
    </xf>
    <xf numFmtId="180" fontId="29" fillId="5" borderId="62" xfId="2" applyNumberFormat="1" applyFont="1" applyFill="1" applyBorder="1" applyAlignment="1">
      <alignment vertical="center"/>
    </xf>
    <xf numFmtId="0" fontId="28" fillId="0" borderId="0" xfId="2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3" fontId="3" fillId="0" borderId="0" xfId="2" applyNumberFormat="1" applyFont="1">
      <alignment vertical="center"/>
    </xf>
    <xf numFmtId="0" fontId="18" fillId="0" borderId="0" xfId="2">
      <alignment vertical="center"/>
    </xf>
    <xf numFmtId="38" fontId="0" fillId="0" borderId="0" xfId="1" applyFont="1">
      <alignment vertical="center"/>
    </xf>
    <xf numFmtId="38" fontId="3" fillId="0" borderId="64" xfId="1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180" fontId="3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180" fontId="21" fillId="5" borderId="46" xfId="2" applyNumberFormat="1" applyFont="1" applyFill="1" applyBorder="1" applyAlignment="1">
      <alignment vertical="center"/>
    </xf>
    <xf numFmtId="180" fontId="29" fillId="5" borderId="63" xfId="2" applyNumberFormat="1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5" borderId="43" xfId="0" applyFont="1" applyFill="1" applyBorder="1">
      <alignment vertical="center"/>
    </xf>
    <xf numFmtId="0" fontId="20" fillId="5" borderId="44" xfId="0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38" fontId="28" fillId="5" borderId="1" xfId="1" applyFont="1" applyFill="1" applyBorder="1" applyAlignment="1">
      <alignment horizontal="center" vertical="center"/>
    </xf>
    <xf numFmtId="38" fontId="28" fillId="5" borderId="2" xfId="1" applyFont="1" applyFill="1" applyBorder="1" applyAlignment="1">
      <alignment horizontal="center" vertical="center"/>
    </xf>
    <xf numFmtId="0" fontId="29" fillId="2" borderId="58" xfId="2" applyFont="1" applyFill="1" applyBorder="1" applyAlignment="1">
      <alignment horizontal="center" vertical="center"/>
    </xf>
    <xf numFmtId="0" fontId="29" fillId="2" borderId="59" xfId="2" applyFont="1" applyFill="1" applyBorder="1" applyAlignment="1">
      <alignment horizontal="center" vertical="center"/>
    </xf>
    <xf numFmtId="0" fontId="29" fillId="2" borderId="60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21" fillId="2" borderId="53" xfId="2" applyFont="1" applyFill="1" applyBorder="1" applyAlignment="1">
      <alignment horizontal="center" vertical="center"/>
    </xf>
    <xf numFmtId="0" fontId="21" fillId="2" borderId="54" xfId="2" applyFont="1" applyFill="1" applyBorder="1" applyAlignment="1">
      <alignment horizontal="center" vertical="center"/>
    </xf>
    <xf numFmtId="0" fontId="21" fillId="2" borderId="5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1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26" xfId="2" applyFont="1" applyFill="1" applyBorder="1" applyAlignment="1">
      <alignment horizontal="center" vertical="center"/>
    </xf>
    <xf numFmtId="0" fontId="14" fillId="2" borderId="27" xfId="2" applyFont="1" applyFill="1" applyBorder="1" applyAlignment="1">
      <alignment horizontal="center" vertical="center"/>
    </xf>
    <xf numFmtId="0" fontId="28" fillId="8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80" fontId="14" fillId="5" borderId="28" xfId="0" applyNumberFormat="1" applyFont="1" applyFill="1" applyBorder="1" applyAlignment="1">
      <alignment horizontal="right" vertical="center"/>
    </xf>
    <xf numFmtId="180" fontId="14" fillId="5" borderId="29" xfId="0" applyNumberFormat="1" applyFont="1" applyFill="1" applyBorder="1" applyAlignment="1">
      <alignment horizontal="right" vertical="center"/>
    </xf>
    <xf numFmtId="180" fontId="14" fillId="5" borderId="25" xfId="0" applyNumberFormat="1" applyFont="1" applyFill="1" applyBorder="1" applyAlignment="1">
      <alignment horizontal="right" vertical="center"/>
    </xf>
    <xf numFmtId="180" fontId="14" fillId="5" borderId="12" xfId="0" applyNumberFormat="1" applyFont="1" applyFill="1" applyBorder="1" applyAlignment="1">
      <alignment horizontal="right" vertical="center"/>
    </xf>
    <xf numFmtId="180" fontId="14" fillId="5" borderId="18" xfId="0" applyNumberFormat="1" applyFont="1" applyFill="1" applyBorder="1" applyAlignment="1">
      <alignment horizontal="right" vertical="center"/>
    </xf>
    <xf numFmtId="180" fontId="14" fillId="5" borderId="13" xfId="0" applyNumberFormat="1" applyFont="1" applyFill="1" applyBorder="1" applyAlignment="1">
      <alignment horizontal="right" vertical="center"/>
    </xf>
    <xf numFmtId="180" fontId="14" fillId="5" borderId="14" xfId="0" applyNumberFormat="1" applyFont="1" applyFill="1" applyBorder="1" applyAlignment="1">
      <alignment horizontal="right" vertical="center"/>
    </xf>
    <xf numFmtId="180" fontId="14" fillId="5" borderId="4" xfId="0" applyNumberFormat="1" applyFont="1" applyFill="1" applyBorder="1" applyAlignment="1">
      <alignment horizontal="right" vertical="center"/>
    </xf>
    <xf numFmtId="180" fontId="14" fillId="5" borderId="3" xfId="0" applyNumberFormat="1" applyFont="1" applyFill="1" applyBorder="1" applyAlignment="1">
      <alignment horizontal="right" vertical="center"/>
    </xf>
    <xf numFmtId="180" fontId="14" fillId="5" borderId="21" xfId="0" applyNumberFormat="1" applyFont="1" applyFill="1" applyBorder="1" applyAlignment="1">
      <alignment horizontal="right" vertical="center"/>
    </xf>
    <xf numFmtId="180" fontId="14" fillId="5" borderId="11" xfId="0" applyNumberFormat="1" applyFont="1" applyFill="1" applyBorder="1" applyAlignment="1">
      <alignment horizontal="right" vertical="center"/>
    </xf>
    <xf numFmtId="0" fontId="7" fillId="2" borderId="30" xfId="2" applyFont="1" applyFill="1" applyBorder="1" applyAlignment="1">
      <alignment horizontal="center" vertical="center" wrapText="1"/>
    </xf>
    <xf numFmtId="0" fontId="7" fillId="8" borderId="1" xfId="2" applyFont="1" applyFill="1" applyBorder="1" applyAlignment="1">
      <alignment horizontal="center" vertical="center"/>
    </xf>
    <xf numFmtId="38" fontId="7" fillId="8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180" fontId="3" fillId="5" borderId="5" xfId="0" applyNumberFormat="1" applyFont="1" applyFill="1" applyBorder="1" applyAlignment="1">
      <alignment vertical="center"/>
    </xf>
    <xf numFmtId="180" fontId="3" fillId="5" borderId="7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82" fontId="3" fillId="4" borderId="32" xfId="0" applyNumberFormat="1" applyFont="1" applyFill="1" applyBorder="1" applyAlignment="1">
      <alignment vertical="center"/>
    </xf>
    <xf numFmtId="182" fontId="3" fillId="4" borderId="33" xfId="0" applyNumberFormat="1" applyFont="1" applyFill="1" applyBorder="1" applyAlignment="1">
      <alignment vertical="center"/>
    </xf>
    <xf numFmtId="182" fontId="3" fillId="4" borderId="34" xfId="0" applyNumberFormat="1" applyFont="1" applyFill="1" applyBorder="1" applyAlignment="1">
      <alignment vertical="center"/>
    </xf>
    <xf numFmtId="182" fontId="3" fillId="4" borderId="35" xfId="0" applyNumberFormat="1" applyFont="1" applyFill="1" applyBorder="1" applyAlignment="1">
      <alignment vertical="center"/>
    </xf>
    <xf numFmtId="182" fontId="3" fillId="4" borderId="36" xfId="0" applyNumberFormat="1" applyFont="1" applyFill="1" applyBorder="1" applyAlignment="1">
      <alignment vertical="center"/>
    </xf>
    <xf numFmtId="182" fontId="3" fillId="4" borderId="37" xfId="0" applyNumberFormat="1" applyFont="1" applyFill="1" applyBorder="1" applyAlignment="1">
      <alignment vertical="center"/>
    </xf>
    <xf numFmtId="182" fontId="3" fillId="4" borderId="38" xfId="0" applyNumberFormat="1" applyFont="1" applyFill="1" applyBorder="1" applyAlignment="1">
      <alignment vertical="center"/>
    </xf>
    <xf numFmtId="182" fontId="3" fillId="4" borderId="39" xfId="0" applyNumberFormat="1" applyFont="1" applyFill="1" applyBorder="1" applyAlignment="1">
      <alignment vertical="center"/>
    </xf>
    <xf numFmtId="182" fontId="3" fillId="4" borderId="40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33781B14-196B-4BEB-8CC4-EB683C495AD2}"/>
  </cellStyles>
  <dxfs count="0"/>
  <tableStyles count="0" defaultTableStyle="TableStyleMedium2" defaultPivotStyle="PivotStyleLight16"/>
  <colors>
    <mruColors>
      <color rgb="FFFFE5E1"/>
      <color rgb="FFFFD6D1"/>
      <color rgb="FFFFF8F7"/>
      <color rgb="FFFD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204106</xdr:colOff>
      <xdr:row>1</xdr:row>
      <xdr:rowOff>27215</xdr:rowOff>
    </xdr:from>
    <xdr:to>
      <xdr:col>17</xdr:col>
      <xdr:colOff>462643</xdr:colOff>
      <xdr:row>10</xdr:row>
      <xdr:rowOff>149678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4106" y="198665"/>
          <a:ext cx="18289362" cy="166551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</a:t>
          </a:r>
          <a:r>
            <a:rPr kumimoji="1" lang="ja-JP" altLang="en-US" sz="1800"/>
            <a:t>前提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①１１～１月は実績値、２・３月は見込値</a:t>
          </a:r>
          <a:endParaRPr kumimoji="1" lang="en-US" altLang="ja-JP" sz="1800"/>
        </a:p>
        <a:p>
          <a:r>
            <a:rPr kumimoji="1" lang="ja-JP" altLang="en-US" sz="1800"/>
            <a:t>　②３月（繁忙期）は、事務センターの派遣労働者を１２人工増員</a:t>
          </a:r>
          <a:endParaRPr kumimoji="1" lang="en-US" altLang="ja-JP" sz="1800"/>
        </a:p>
        <a:p>
          <a:r>
            <a:rPr kumimoji="1" lang="ja-JP" altLang="en-US" sz="1800"/>
            <a:t>　③時間外の見込みは１人当たり１５時間／月</a:t>
          </a:r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204106</xdr:colOff>
      <xdr:row>1</xdr:row>
      <xdr:rowOff>27215</xdr:rowOff>
    </xdr:from>
    <xdr:to>
      <xdr:col>17</xdr:col>
      <xdr:colOff>462643</xdr:colOff>
      <xdr:row>10</xdr:row>
      <xdr:rowOff>149678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04106" y="204108"/>
          <a:ext cx="15702644" cy="17144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</a:t>
          </a:r>
          <a:r>
            <a:rPr kumimoji="1" lang="ja-JP" altLang="en-US" sz="1800"/>
            <a:t>前提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①１１～１月は実績値、２・３月は見込値</a:t>
          </a:r>
          <a:endParaRPr kumimoji="1" lang="en-US" altLang="ja-JP" sz="1800"/>
        </a:p>
        <a:p>
          <a:r>
            <a:rPr kumimoji="1" lang="ja-JP" altLang="en-US" sz="1800"/>
            <a:t>　②３月（繁忙期）は、事務センターの派遣労働者を１２人工増員</a:t>
          </a:r>
          <a:endParaRPr kumimoji="1" lang="en-US" altLang="ja-JP" sz="1800"/>
        </a:p>
        <a:p>
          <a:r>
            <a:rPr kumimoji="1" lang="ja-JP" altLang="en-US" sz="1800"/>
            <a:t>　③時間外の見込みは１人当たり１５時間／月</a:t>
          </a:r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765659</xdr:colOff>
      <xdr:row>0</xdr:row>
      <xdr:rowOff>127415</xdr:rowOff>
    </xdr:from>
    <xdr:to>
      <xdr:col>10</xdr:col>
      <xdr:colOff>738446</xdr:colOff>
      <xdr:row>4</xdr:row>
      <xdr:rowOff>8660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005159" y="127415"/>
          <a:ext cx="3116037" cy="757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 b="1" u="sng"/>
            <a:t>見積書</a:t>
          </a:r>
          <a:endParaRPr kumimoji="1" lang="en-US" altLang="ja-JP" sz="36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view="pageBreakPreview" topLeftCell="A10" zoomScale="70" zoomScaleNormal="85" zoomScaleSheetLayoutView="70" workbookViewId="0">
      <selection activeCell="J20" sqref="J20:K22"/>
    </sheetView>
  </sheetViews>
  <sheetFormatPr defaultRowHeight="13.5" x14ac:dyDescent="0.15"/>
  <cols>
    <col min="1" max="1" width="6" customWidth="1"/>
    <col min="2" max="2" width="22.125" customWidth="1"/>
    <col min="3" max="3" width="18.5" customWidth="1"/>
    <col min="4" max="6" width="10.625" customWidth="1"/>
    <col min="7" max="7" width="15.625" customWidth="1"/>
    <col min="8" max="10" width="10.625" customWidth="1"/>
    <col min="11" max="12" width="15.625" customWidth="1"/>
  </cols>
  <sheetData>
    <row r="1" spans="1:12" ht="59.25" customHeight="1" x14ac:dyDescent="0.15">
      <c r="A1" s="143" t="s">
        <v>149</v>
      </c>
      <c r="B1" s="142"/>
    </row>
    <row r="2" spans="1:12" x14ac:dyDescent="0.15">
      <c r="B2" s="190" t="s">
        <v>52</v>
      </c>
      <c r="C2" s="195" t="s">
        <v>138</v>
      </c>
      <c r="D2" s="191" t="s">
        <v>62</v>
      </c>
      <c r="E2" s="192"/>
      <c r="F2" s="192"/>
      <c r="G2" s="193"/>
      <c r="H2" s="191" t="s">
        <v>130</v>
      </c>
      <c r="I2" s="192"/>
      <c r="J2" s="192"/>
      <c r="K2" s="193"/>
      <c r="L2" s="190" t="s">
        <v>47</v>
      </c>
    </row>
    <row r="3" spans="1:12" x14ac:dyDescent="0.15">
      <c r="B3" s="190"/>
      <c r="C3" s="196"/>
      <c r="D3" s="132" t="s">
        <v>2</v>
      </c>
      <c r="E3" s="132" t="s">
        <v>22</v>
      </c>
      <c r="F3" s="132" t="s">
        <v>94</v>
      </c>
      <c r="G3" s="132" t="s">
        <v>137</v>
      </c>
      <c r="H3" s="132" t="s">
        <v>2</v>
      </c>
      <c r="I3" s="132" t="s">
        <v>22</v>
      </c>
      <c r="J3" s="132" t="s">
        <v>94</v>
      </c>
      <c r="K3" s="132" t="s">
        <v>137</v>
      </c>
      <c r="L3" s="190"/>
    </row>
    <row r="4" spans="1:12" ht="30" customHeight="1" x14ac:dyDescent="0.15">
      <c r="B4" s="194" t="s">
        <v>147</v>
      </c>
      <c r="C4" s="101" t="s">
        <v>132</v>
      </c>
      <c r="D4" s="119">
        <v>6</v>
      </c>
      <c r="E4" s="136">
        <f>10*7.75</f>
        <v>77.5</v>
      </c>
      <c r="F4" s="92">
        <v>1820</v>
      </c>
      <c r="G4" s="92">
        <f>D4*E4*F4*1.08</f>
        <v>914004.00000000012</v>
      </c>
      <c r="H4" s="119">
        <v>6</v>
      </c>
      <c r="I4" s="136">
        <v>77.5</v>
      </c>
      <c r="J4" s="92">
        <v>1820</v>
      </c>
      <c r="K4" s="92">
        <f>H4*I4*J4*1.08</f>
        <v>914004.00000000012</v>
      </c>
      <c r="L4" s="92">
        <f>G4+K4</f>
        <v>1828008.0000000002</v>
      </c>
    </row>
    <row r="5" spans="1:12" ht="30" customHeight="1" x14ac:dyDescent="0.15">
      <c r="B5" s="190"/>
      <c r="C5" s="101" t="s">
        <v>131</v>
      </c>
      <c r="D5" s="119">
        <v>45</v>
      </c>
      <c r="E5" s="136">
        <v>77.5</v>
      </c>
      <c r="F5" s="92">
        <v>1680</v>
      </c>
      <c r="G5" s="92">
        <f t="shared" ref="G5:G15" si="0">D5*E5*F5*1.08</f>
        <v>6327720</v>
      </c>
      <c r="H5" s="119">
        <v>12</v>
      </c>
      <c r="I5" s="136">
        <v>77.5</v>
      </c>
      <c r="J5" s="92">
        <v>1680</v>
      </c>
      <c r="K5" s="92">
        <f t="shared" ref="K5:K15" si="1">H5*I5*J5*1.08</f>
        <v>1687392</v>
      </c>
      <c r="L5" s="92">
        <f t="shared" ref="L5:L15" si="2">G5+K5</f>
        <v>8015112</v>
      </c>
    </row>
    <row r="6" spans="1:12" ht="30" customHeight="1" x14ac:dyDescent="0.15">
      <c r="B6" s="190"/>
      <c r="C6" s="101" t="s">
        <v>134</v>
      </c>
      <c r="D6" s="119">
        <v>4</v>
      </c>
      <c r="E6" s="136">
        <v>3.5</v>
      </c>
      <c r="F6" s="92">
        <f>1820*1.25</f>
        <v>2275</v>
      </c>
      <c r="G6" s="92">
        <f t="shared" si="0"/>
        <v>34398</v>
      </c>
      <c r="H6" s="119">
        <v>6</v>
      </c>
      <c r="I6" s="136">
        <v>3.5</v>
      </c>
      <c r="J6" s="92">
        <f>1820*1.25</f>
        <v>2275</v>
      </c>
      <c r="K6" s="92">
        <f t="shared" si="1"/>
        <v>51597</v>
      </c>
      <c r="L6" s="92">
        <f t="shared" si="2"/>
        <v>85995</v>
      </c>
    </row>
    <row r="7" spans="1:12" ht="30" customHeight="1" x14ac:dyDescent="0.15">
      <c r="B7" s="190"/>
      <c r="C7" s="101" t="s">
        <v>133</v>
      </c>
      <c r="D7" s="119">
        <v>23</v>
      </c>
      <c r="E7" s="136">
        <v>3.5</v>
      </c>
      <c r="F7" s="92">
        <f>1680*1.25</f>
        <v>2100</v>
      </c>
      <c r="G7" s="92">
        <f t="shared" si="0"/>
        <v>182574</v>
      </c>
      <c r="H7" s="119">
        <v>12</v>
      </c>
      <c r="I7" s="136">
        <v>3.5</v>
      </c>
      <c r="J7" s="92">
        <f>1680*1.25</f>
        <v>2100</v>
      </c>
      <c r="K7" s="92">
        <f t="shared" si="1"/>
        <v>95256</v>
      </c>
      <c r="L7" s="92">
        <f t="shared" si="2"/>
        <v>277830</v>
      </c>
    </row>
    <row r="8" spans="1:12" ht="30" customHeight="1" x14ac:dyDescent="0.15">
      <c r="B8" s="190"/>
      <c r="C8" s="101" t="s">
        <v>136</v>
      </c>
      <c r="D8" s="119">
        <v>6</v>
      </c>
      <c r="E8" s="136">
        <v>7.5</v>
      </c>
      <c r="F8" s="92">
        <f>1820*1.25</f>
        <v>2275</v>
      </c>
      <c r="G8" s="92">
        <f t="shared" si="0"/>
        <v>110565</v>
      </c>
      <c r="H8" s="119">
        <v>6</v>
      </c>
      <c r="I8" s="136">
        <v>7.5</v>
      </c>
      <c r="J8" s="92">
        <f>1820*1.25</f>
        <v>2275</v>
      </c>
      <c r="K8" s="92">
        <f t="shared" si="1"/>
        <v>110565</v>
      </c>
      <c r="L8" s="92">
        <f t="shared" si="2"/>
        <v>221130</v>
      </c>
    </row>
    <row r="9" spans="1:12" ht="30" customHeight="1" x14ac:dyDescent="0.15">
      <c r="B9" s="190"/>
      <c r="C9" s="101" t="s">
        <v>135</v>
      </c>
      <c r="D9" s="119">
        <v>45</v>
      </c>
      <c r="E9" s="136">
        <v>7.5</v>
      </c>
      <c r="F9" s="92">
        <f>1680*1.25</f>
        <v>2100</v>
      </c>
      <c r="G9" s="92">
        <f>D9*E9*F9*1.08</f>
        <v>765450</v>
      </c>
      <c r="H9" s="119">
        <v>12</v>
      </c>
      <c r="I9" s="136">
        <v>7.5</v>
      </c>
      <c r="J9" s="92">
        <f>1680*1.25</f>
        <v>2100</v>
      </c>
      <c r="K9" s="92">
        <f>H9*I9*J9*1.08</f>
        <v>204120</v>
      </c>
      <c r="L9" s="92">
        <f>G9+K9</f>
        <v>969570</v>
      </c>
    </row>
    <row r="10" spans="1:12" ht="30" customHeight="1" x14ac:dyDescent="0.15">
      <c r="B10" s="194" t="s">
        <v>148</v>
      </c>
      <c r="C10" s="101" t="s">
        <v>132</v>
      </c>
      <c r="D10" s="119">
        <v>6</v>
      </c>
      <c r="E10" s="136">
        <v>93</v>
      </c>
      <c r="F10" s="92">
        <v>1820</v>
      </c>
      <c r="G10" s="92">
        <f t="shared" si="0"/>
        <v>1096804.8</v>
      </c>
      <c r="H10" s="119">
        <v>6</v>
      </c>
      <c r="I10" s="136">
        <v>93</v>
      </c>
      <c r="J10" s="92">
        <v>1820</v>
      </c>
      <c r="K10" s="92">
        <f t="shared" si="1"/>
        <v>1096804.8</v>
      </c>
      <c r="L10" s="92">
        <f t="shared" si="2"/>
        <v>2193609.6</v>
      </c>
    </row>
    <row r="11" spans="1:12" ht="30" customHeight="1" x14ac:dyDescent="0.15">
      <c r="B11" s="190"/>
      <c r="C11" s="101" t="s">
        <v>131</v>
      </c>
      <c r="D11" s="119">
        <v>52</v>
      </c>
      <c r="E11" s="136">
        <v>93</v>
      </c>
      <c r="F11" s="92">
        <v>1680</v>
      </c>
      <c r="G11" s="92">
        <f t="shared" si="0"/>
        <v>8774438.4000000004</v>
      </c>
      <c r="H11" s="119">
        <v>12</v>
      </c>
      <c r="I11" s="136">
        <v>93</v>
      </c>
      <c r="J11" s="92">
        <v>1680</v>
      </c>
      <c r="K11" s="92">
        <f t="shared" si="1"/>
        <v>2024870.4000000001</v>
      </c>
      <c r="L11" s="92">
        <f t="shared" si="2"/>
        <v>10799308.800000001</v>
      </c>
    </row>
    <row r="12" spans="1:12" ht="30" customHeight="1" x14ac:dyDescent="0.15">
      <c r="B12" s="190"/>
      <c r="C12" s="101" t="s">
        <v>134</v>
      </c>
      <c r="D12" s="119">
        <v>4</v>
      </c>
      <c r="E12" s="136">
        <v>3.5</v>
      </c>
      <c r="F12" s="92">
        <f>1820*1.25</f>
        <v>2275</v>
      </c>
      <c r="G12" s="92">
        <f t="shared" si="0"/>
        <v>34398</v>
      </c>
      <c r="H12" s="119">
        <v>6</v>
      </c>
      <c r="I12" s="136">
        <v>3.5</v>
      </c>
      <c r="J12" s="92">
        <f>1820*1.25</f>
        <v>2275</v>
      </c>
      <c r="K12" s="92">
        <f t="shared" si="1"/>
        <v>51597</v>
      </c>
      <c r="L12" s="92">
        <f t="shared" si="2"/>
        <v>85995</v>
      </c>
    </row>
    <row r="13" spans="1:12" ht="30" customHeight="1" x14ac:dyDescent="0.15">
      <c r="B13" s="190"/>
      <c r="C13" s="101" t="s">
        <v>133</v>
      </c>
      <c r="D13" s="119">
        <v>23</v>
      </c>
      <c r="E13" s="136">
        <v>3.5</v>
      </c>
      <c r="F13" s="92">
        <f>1680*1.25</f>
        <v>2100</v>
      </c>
      <c r="G13" s="92">
        <f t="shared" si="0"/>
        <v>182574</v>
      </c>
      <c r="H13" s="119">
        <v>12</v>
      </c>
      <c r="I13" s="136">
        <v>3.5</v>
      </c>
      <c r="J13" s="92">
        <f>1680*1.25</f>
        <v>2100</v>
      </c>
      <c r="K13" s="92">
        <f t="shared" si="1"/>
        <v>95256</v>
      </c>
      <c r="L13" s="92">
        <f t="shared" si="2"/>
        <v>277830</v>
      </c>
    </row>
    <row r="14" spans="1:12" ht="30" customHeight="1" x14ac:dyDescent="0.15">
      <c r="B14" s="190"/>
      <c r="C14" s="101" t="s">
        <v>136</v>
      </c>
      <c r="D14" s="119">
        <v>6</v>
      </c>
      <c r="E14" s="136">
        <v>7.5</v>
      </c>
      <c r="F14" s="92">
        <f>1820*1.25</f>
        <v>2275</v>
      </c>
      <c r="G14" s="92">
        <f t="shared" si="0"/>
        <v>110565</v>
      </c>
      <c r="H14" s="119">
        <v>6</v>
      </c>
      <c r="I14" s="136">
        <v>7.5</v>
      </c>
      <c r="J14" s="92">
        <f>1820*1.25</f>
        <v>2275</v>
      </c>
      <c r="K14" s="92">
        <f t="shared" si="1"/>
        <v>110565</v>
      </c>
      <c r="L14" s="92">
        <f t="shared" si="2"/>
        <v>221130</v>
      </c>
    </row>
    <row r="15" spans="1:12" ht="30" customHeight="1" x14ac:dyDescent="0.15">
      <c r="B15" s="190"/>
      <c r="C15" s="101" t="s">
        <v>135</v>
      </c>
      <c r="D15" s="119">
        <v>52</v>
      </c>
      <c r="E15" s="136">
        <v>7.5</v>
      </c>
      <c r="F15" s="92">
        <f>1680*1.25</f>
        <v>2100</v>
      </c>
      <c r="G15" s="92">
        <f t="shared" si="0"/>
        <v>884520</v>
      </c>
      <c r="H15" s="119">
        <v>12</v>
      </c>
      <c r="I15" s="136">
        <v>7.5</v>
      </c>
      <c r="J15" s="92">
        <f>1680*1.25</f>
        <v>2100</v>
      </c>
      <c r="K15" s="92">
        <f t="shared" si="1"/>
        <v>204120</v>
      </c>
      <c r="L15" s="92">
        <f t="shared" si="2"/>
        <v>1088640</v>
      </c>
    </row>
    <row r="16" spans="1:12" ht="29.25" customHeight="1" x14ac:dyDescent="0.15">
      <c r="B16" s="191" t="s">
        <v>47</v>
      </c>
      <c r="C16" s="192"/>
      <c r="D16" s="192"/>
      <c r="E16" s="192"/>
      <c r="F16" s="192"/>
      <c r="G16" s="192"/>
      <c r="H16" s="192"/>
      <c r="I16" s="192"/>
      <c r="J16" s="192"/>
      <c r="K16" s="193"/>
      <c r="L16" s="137">
        <f>SUM(L4:L15)</f>
        <v>26064158.399999999</v>
      </c>
    </row>
    <row r="18" spans="2:12" x14ac:dyDescent="0.15">
      <c r="B18" s="139"/>
      <c r="C18" s="139"/>
      <c r="D18" s="139"/>
      <c r="E18" s="139"/>
      <c r="F18" s="139"/>
      <c r="G18" s="139"/>
      <c r="H18" s="139"/>
      <c r="I18" s="139"/>
      <c r="J18" s="139"/>
      <c r="K18" s="132" t="s">
        <v>140</v>
      </c>
      <c r="L18" s="138">
        <v>6017101</v>
      </c>
    </row>
    <row r="19" spans="2:12" x14ac:dyDescent="0.15">
      <c r="B19" s="139"/>
      <c r="C19" s="139"/>
      <c r="D19" s="139"/>
      <c r="E19" s="139"/>
      <c r="F19" s="139"/>
      <c r="G19" s="139"/>
      <c r="H19" s="139"/>
      <c r="I19" s="139"/>
      <c r="J19" s="139"/>
      <c r="K19" s="132" t="s">
        <v>141</v>
      </c>
      <c r="L19" s="138">
        <v>10958406</v>
      </c>
    </row>
    <row r="20" spans="2:12" x14ac:dyDescent="0.15">
      <c r="B20" s="139"/>
      <c r="C20" s="139"/>
      <c r="D20" s="139"/>
      <c r="E20" s="139"/>
      <c r="F20" s="139"/>
      <c r="G20" s="139"/>
      <c r="H20" s="139"/>
      <c r="I20" s="139"/>
      <c r="J20" s="139"/>
      <c r="K20" s="132" t="s">
        <v>142</v>
      </c>
      <c r="L20" s="138">
        <v>18399379</v>
      </c>
    </row>
    <row r="21" spans="2:12" x14ac:dyDescent="0.15">
      <c r="B21" s="139"/>
      <c r="C21" s="139"/>
      <c r="D21" s="139"/>
      <c r="E21" s="139"/>
      <c r="F21" s="139"/>
      <c r="G21" s="139"/>
      <c r="H21" s="139"/>
      <c r="I21" s="139"/>
      <c r="J21" s="139"/>
      <c r="K21" s="132" t="s">
        <v>143</v>
      </c>
      <c r="L21" s="138">
        <v>18312456</v>
      </c>
    </row>
    <row r="22" spans="2:12" x14ac:dyDescent="0.15">
      <c r="B22" s="139"/>
      <c r="C22" s="139"/>
      <c r="D22" s="139"/>
      <c r="E22" s="139"/>
      <c r="F22" s="139"/>
      <c r="G22" s="139"/>
      <c r="H22" s="139"/>
      <c r="I22" s="139"/>
      <c r="J22" s="139"/>
      <c r="K22" s="132" t="s">
        <v>145</v>
      </c>
      <c r="L22" s="138">
        <f>L16</f>
        <v>26064158.399999999</v>
      </c>
    </row>
    <row r="23" spans="2:12" x14ac:dyDescent="0.15">
      <c r="B23" s="139"/>
      <c r="C23" s="139"/>
      <c r="D23" s="139"/>
      <c r="E23" s="139"/>
      <c r="F23" s="139"/>
      <c r="G23" s="139"/>
      <c r="H23" s="139"/>
      <c r="I23" s="139"/>
      <c r="J23" s="139"/>
      <c r="K23" s="132" t="s">
        <v>144</v>
      </c>
      <c r="L23" s="138">
        <f>L18+L19+L20+L21+L22</f>
        <v>79751500.400000006</v>
      </c>
    </row>
    <row r="24" spans="2:12" x14ac:dyDescent="0.15">
      <c r="B24" s="139"/>
      <c r="C24" s="139"/>
      <c r="D24" s="139"/>
      <c r="E24" s="139"/>
      <c r="F24" s="139"/>
      <c r="G24" s="139"/>
      <c r="H24" s="139"/>
      <c r="I24" s="139"/>
      <c r="J24" s="139"/>
      <c r="K24" s="132" t="s">
        <v>146</v>
      </c>
      <c r="L24" s="140">
        <v>82794000</v>
      </c>
    </row>
    <row r="25" spans="2:12" x14ac:dyDescent="0.15">
      <c r="B25" s="135"/>
      <c r="C25" s="135"/>
      <c r="D25" s="135"/>
      <c r="E25" s="135"/>
      <c r="F25" s="135"/>
      <c r="G25" s="135"/>
      <c r="H25" s="135"/>
      <c r="I25" s="135"/>
      <c r="J25" s="135"/>
      <c r="K25" s="132" t="s">
        <v>139</v>
      </c>
      <c r="L25" s="105">
        <f>L24-L23</f>
        <v>3042499.599999994</v>
      </c>
    </row>
    <row r="28" spans="2:12" x14ac:dyDescent="0.15">
      <c r="L28" s="141"/>
    </row>
  </sheetData>
  <mergeCells count="8">
    <mergeCell ref="L2:L3"/>
    <mergeCell ref="B16:K16"/>
    <mergeCell ref="B4:B9"/>
    <mergeCell ref="B10:B15"/>
    <mergeCell ref="H2:K2"/>
    <mergeCell ref="C2:C3"/>
    <mergeCell ref="D2:G2"/>
    <mergeCell ref="B2:B3"/>
  </mergeCells>
  <phoneticPr fontId="1"/>
  <pageMargins left="0.7" right="0.7" top="0.75" bottom="0.75" header="0.3" footer="0.3"/>
  <pageSetup paperSize="9" scale="85" orientation="landscape" r:id="rId1"/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4:Q60"/>
  <sheetViews>
    <sheetView view="pageBreakPreview" topLeftCell="I13" zoomScale="70" zoomScaleNormal="100" zoomScaleSheetLayoutView="70" workbookViewId="0">
      <selection activeCell="K45" sqref="K45"/>
    </sheetView>
  </sheetViews>
  <sheetFormatPr defaultRowHeight="13.5" x14ac:dyDescent="0.15"/>
  <cols>
    <col min="1" max="1" width="3.125" customWidth="1"/>
    <col min="2" max="4" width="17.625" customWidth="1"/>
    <col min="5" max="7" width="23.625" customWidth="1"/>
    <col min="8" max="15" width="20.625" customWidth="1"/>
    <col min="16" max="16" width="40.625" customWidth="1"/>
    <col min="17" max="17" width="2.625" customWidth="1"/>
  </cols>
  <sheetData>
    <row r="4" spans="1:16" ht="28.5" x14ac:dyDescent="0.15">
      <c r="A4" s="47"/>
      <c r="B4" s="47"/>
      <c r="C4" s="47"/>
    </row>
    <row r="5" spans="1:16" ht="17.25" customHeight="1" x14ac:dyDescent="0.15">
      <c r="A5" s="47"/>
      <c r="B5" s="246" t="s">
        <v>43</v>
      </c>
      <c r="C5" s="246"/>
      <c r="D5" s="246"/>
    </row>
    <row r="6" spans="1:16" ht="28.5" x14ac:dyDescent="0.15">
      <c r="A6" s="47"/>
      <c r="B6" s="246"/>
      <c r="C6" s="246"/>
      <c r="D6" s="246"/>
    </row>
    <row r="7" spans="1:16" ht="29.25" thickBot="1" x14ac:dyDescent="0.2">
      <c r="A7" s="47"/>
      <c r="B7" s="246"/>
      <c r="C7" s="246"/>
      <c r="D7" s="246"/>
      <c r="J7" s="48"/>
      <c r="K7" s="48"/>
      <c r="L7" s="48"/>
      <c r="M7" s="48"/>
      <c r="N7" s="49"/>
      <c r="O7" s="49"/>
      <c r="P7" s="50" t="s">
        <v>44</v>
      </c>
    </row>
    <row r="8" spans="1:16" ht="28.5" x14ac:dyDescent="0.15">
      <c r="A8" s="47"/>
      <c r="B8" s="47"/>
      <c r="C8" s="47"/>
      <c r="J8" s="48"/>
      <c r="K8" s="48"/>
      <c r="L8" s="48"/>
      <c r="M8" s="48"/>
      <c r="N8" s="48"/>
      <c r="O8" s="48"/>
      <c r="P8" s="48"/>
    </row>
    <row r="9" spans="1:16" ht="28.5" x14ac:dyDescent="0.15">
      <c r="A9" s="47"/>
      <c r="B9" s="47"/>
      <c r="C9" s="47"/>
      <c r="J9" s="51"/>
      <c r="K9" s="51"/>
      <c r="L9" s="51"/>
      <c r="M9" s="51"/>
      <c r="N9" s="51"/>
      <c r="O9" s="51"/>
      <c r="P9" s="51"/>
    </row>
    <row r="10" spans="1:16" ht="28.5" x14ac:dyDescent="0.15">
      <c r="A10" s="47"/>
      <c r="B10" s="52" t="s">
        <v>45</v>
      </c>
      <c r="C10" s="52"/>
      <c r="D10" s="53"/>
      <c r="E10" s="53"/>
      <c r="F10" s="53"/>
      <c r="G10" s="53"/>
      <c r="H10" s="53"/>
      <c r="I10" s="53"/>
      <c r="J10" s="54"/>
      <c r="K10" s="54"/>
      <c r="L10" s="54"/>
      <c r="M10" s="54"/>
      <c r="N10" s="54"/>
      <c r="O10" s="54"/>
      <c r="P10" s="51"/>
    </row>
    <row r="11" spans="1:16" ht="28.5" x14ac:dyDescent="0.15">
      <c r="A11" s="47"/>
      <c r="B11" s="47"/>
      <c r="C11" s="47"/>
    </row>
    <row r="12" spans="1:16" ht="12.95" customHeight="1" x14ac:dyDescent="0.15">
      <c r="B12" s="247" t="s">
        <v>46</v>
      </c>
      <c r="C12" s="248"/>
      <c r="D12" s="248"/>
      <c r="E12" s="248"/>
      <c r="F12" s="248"/>
      <c r="G12" s="249"/>
      <c r="H12" s="247" t="s">
        <v>23</v>
      </c>
      <c r="I12" s="249"/>
      <c r="J12" s="247" t="s">
        <v>24</v>
      </c>
      <c r="K12" s="249"/>
      <c r="L12" s="247" t="s">
        <v>25</v>
      </c>
      <c r="M12" s="249"/>
      <c r="N12" s="247" t="s">
        <v>27</v>
      </c>
      <c r="O12" s="249"/>
      <c r="P12" s="270" t="s">
        <v>47</v>
      </c>
    </row>
    <row r="13" spans="1:16" ht="12.95" customHeight="1" x14ac:dyDescent="0.15">
      <c r="B13" s="250"/>
      <c r="C13" s="251"/>
      <c r="D13" s="251"/>
      <c r="E13" s="251"/>
      <c r="F13" s="251"/>
      <c r="G13" s="252"/>
      <c r="H13" s="318"/>
      <c r="I13" s="319"/>
      <c r="J13" s="318"/>
      <c r="K13" s="319"/>
      <c r="L13" s="318"/>
      <c r="M13" s="319"/>
      <c r="N13" s="318"/>
      <c r="O13" s="319"/>
      <c r="P13" s="271"/>
    </row>
    <row r="14" spans="1:16" ht="12.95" customHeight="1" x14ac:dyDescent="0.15">
      <c r="B14" s="250"/>
      <c r="C14" s="251"/>
      <c r="D14" s="251"/>
      <c r="E14" s="251"/>
      <c r="F14" s="251"/>
      <c r="G14" s="252"/>
      <c r="H14" s="272">
        <f>SUM(I31:I56)</f>
        <v>72031320</v>
      </c>
      <c r="I14" s="273"/>
      <c r="J14" s="272">
        <f>SUM(K35:K56)</f>
        <v>211082602.5</v>
      </c>
      <c r="K14" s="273"/>
      <c r="L14" s="272">
        <f>SUM(M35:M56)</f>
        <v>211004482.5</v>
      </c>
      <c r="M14" s="273"/>
      <c r="N14" s="272">
        <f>SUM(O35:O56)</f>
        <v>125761125</v>
      </c>
      <c r="O14" s="273"/>
      <c r="P14" s="278">
        <f>SUM(H14:O16)</f>
        <v>619879530</v>
      </c>
    </row>
    <row r="15" spans="1:16" ht="12.95" customHeight="1" x14ac:dyDescent="0.15">
      <c r="B15" s="250"/>
      <c r="C15" s="251"/>
      <c r="D15" s="251"/>
      <c r="E15" s="251"/>
      <c r="F15" s="251"/>
      <c r="G15" s="252"/>
      <c r="H15" s="274"/>
      <c r="I15" s="275"/>
      <c r="J15" s="274"/>
      <c r="K15" s="275"/>
      <c r="L15" s="274"/>
      <c r="M15" s="275"/>
      <c r="N15" s="274"/>
      <c r="O15" s="275"/>
      <c r="P15" s="279"/>
    </row>
    <row r="16" spans="1:16" ht="12.95" customHeight="1" x14ac:dyDescent="0.15">
      <c r="B16" s="253"/>
      <c r="C16" s="254"/>
      <c r="D16" s="254"/>
      <c r="E16" s="254"/>
      <c r="F16" s="254"/>
      <c r="G16" s="255"/>
      <c r="H16" s="276"/>
      <c r="I16" s="277"/>
      <c r="J16" s="276"/>
      <c r="K16" s="277"/>
      <c r="L16" s="276"/>
      <c r="M16" s="277"/>
      <c r="N16" s="276"/>
      <c r="O16" s="277"/>
      <c r="P16" s="280"/>
    </row>
    <row r="17" spans="2:17" ht="12.95" customHeight="1" x14ac:dyDescent="0.15">
      <c r="B17" s="247" t="s">
        <v>48</v>
      </c>
      <c r="C17" s="248"/>
      <c r="D17" s="248"/>
      <c r="E17" s="248"/>
      <c r="F17" s="248"/>
      <c r="G17" s="249"/>
      <c r="H17" s="281">
        <f>H20-H14</f>
        <v>5762505.6000000089</v>
      </c>
      <c r="I17" s="282"/>
      <c r="J17" s="281">
        <f>J20-J14</f>
        <v>16886608.200000018</v>
      </c>
      <c r="K17" s="282"/>
      <c r="L17" s="281">
        <f>L20-L14</f>
        <v>16880358.600000024</v>
      </c>
      <c r="M17" s="282"/>
      <c r="N17" s="281">
        <f>N20-N14</f>
        <v>10060890</v>
      </c>
      <c r="O17" s="282"/>
      <c r="P17" s="278">
        <f t="shared" ref="P17" si="0">SUM(H17:O19)</f>
        <v>49590362.400000051</v>
      </c>
    </row>
    <row r="18" spans="2:17" ht="12.95" customHeight="1" x14ac:dyDescent="0.15">
      <c r="B18" s="250"/>
      <c r="C18" s="251"/>
      <c r="D18" s="251"/>
      <c r="E18" s="251"/>
      <c r="F18" s="251"/>
      <c r="G18" s="252"/>
      <c r="H18" s="274"/>
      <c r="I18" s="275"/>
      <c r="J18" s="274"/>
      <c r="K18" s="275"/>
      <c r="L18" s="274"/>
      <c r="M18" s="275"/>
      <c r="N18" s="274"/>
      <c r="O18" s="275"/>
      <c r="P18" s="279"/>
    </row>
    <row r="19" spans="2:17" ht="12.95" customHeight="1" x14ac:dyDescent="0.15">
      <c r="B19" s="253"/>
      <c r="C19" s="254"/>
      <c r="D19" s="254"/>
      <c r="E19" s="254"/>
      <c r="F19" s="254"/>
      <c r="G19" s="255"/>
      <c r="H19" s="276"/>
      <c r="I19" s="277"/>
      <c r="J19" s="276"/>
      <c r="K19" s="277"/>
      <c r="L19" s="276"/>
      <c r="M19" s="277"/>
      <c r="N19" s="276"/>
      <c r="O19" s="277"/>
      <c r="P19" s="280"/>
    </row>
    <row r="20" spans="2:17" ht="12.95" customHeight="1" x14ac:dyDescent="0.15">
      <c r="B20" s="247" t="s">
        <v>49</v>
      </c>
      <c r="C20" s="248"/>
      <c r="D20" s="248"/>
      <c r="E20" s="248"/>
      <c r="F20" s="248"/>
      <c r="G20" s="249"/>
      <c r="H20" s="281">
        <f>H14*H24</f>
        <v>77793825.600000009</v>
      </c>
      <c r="I20" s="282"/>
      <c r="J20" s="281">
        <f>J14*H24</f>
        <v>227969210.70000002</v>
      </c>
      <c r="K20" s="282"/>
      <c r="L20" s="281">
        <f>L14*H24</f>
        <v>227884841.10000002</v>
      </c>
      <c r="M20" s="282"/>
      <c r="N20" s="281">
        <f>N14*H24</f>
        <v>135822015</v>
      </c>
      <c r="O20" s="282"/>
      <c r="P20" s="278">
        <f t="shared" ref="P20" si="1">SUM(H20:O22)</f>
        <v>669469892.4000001</v>
      </c>
    </row>
    <row r="21" spans="2:17" ht="12.95" customHeight="1" x14ac:dyDescent="0.15">
      <c r="B21" s="250"/>
      <c r="C21" s="251"/>
      <c r="D21" s="251"/>
      <c r="E21" s="251"/>
      <c r="F21" s="251"/>
      <c r="G21" s="252"/>
      <c r="H21" s="274"/>
      <c r="I21" s="275"/>
      <c r="J21" s="274"/>
      <c r="K21" s="275"/>
      <c r="L21" s="274"/>
      <c r="M21" s="275"/>
      <c r="N21" s="274"/>
      <c r="O21" s="275"/>
      <c r="P21" s="279"/>
    </row>
    <row r="22" spans="2:17" ht="12.95" customHeight="1" x14ac:dyDescent="0.15">
      <c r="B22" s="253"/>
      <c r="C22" s="254"/>
      <c r="D22" s="254"/>
      <c r="E22" s="254"/>
      <c r="F22" s="254"/>
      <c r="G22" s="255"/>
      <c r="H22" s="276"/>
      <c r="I22" s="277"/>
      <c r="J22" s="276"/>
      <c r="K22" s="277"/>
      <c r="L22" s="276"/>
      <c r="M22" s="277"/>
      <c r="N22" s="276"/>
      <c r="O22" s="277"/>
      <c r="P22" s="280"/>
    </row>
    <row r="24" spans="2:17" ht="17.25" x14ac:dyDescent="0.15">
      <c r="F24" s="55"/>
      <c r="H24">
        <v>1.08</v>
      </c>
    </row>
    <row r="25" spans="2:17" ht="18.75" x14ac:dyDescent="0.15">
      <c r="B25" s="56" t="s">
        <v>50</v>
      </c>
      <c r="C25" s="56"/>
      <c r="I25" t="s">
        <v>51</v>
      </c>
    </row>
    <row r="27" spans="2:17" ht="13.5" customHeight="1" x14ac:dyDescent="0.15">
      <c r="B27" s="312" t="s">
        <v>52</v>
      </c>
      <c r="C27" s="306" t="s">
        <v>53</v>
      </c>
      <c r="D27" s="312" t="s">
        <v>54</v>
      </c>
      <c r="E27" s="315" t="s">
        <v>3</v>
      </c>
      <c r="F27" s="306" t="s">
        <v>55</v>
      </c>
      <c r="G27" s="312" t="s">
        <v>2</v>
      </c>
      <c r="H27" s="332" t="s">
        <v>23</v>
      </c>
      <c r="I27" s="332"/>
      <c r="J27" s="332" t="s">
        <v>24</v>
      </c>
      <c r="K27" s="332"/>
      <c r="L27" s="332" t="s">
        <v>25</v>
      </c>
      <c r="M27" s="332"/>
      <c r="N27" s="332" t="s">
        <v>27</v>
      </c>
      <c r="O27" s="332"/>
      <c r="P27" s="306" t="s">
        <v>56</v>
      </c>
      <c r="Q27" s="6"/>
    </row>
    <row r="28" spans="2:17" ht="13.5" customHeight="1" x14ac:dyDescent="0.15">
      <c r="B28" s="338"/>
      <c r="C28" s="307"/>
      <c r="D28" s="313"/>
      <c r="E28" s="316"/>
      <c r="F28" s="307"/>
      <c r="G28" s="313"/>
      <c r="H28" s="332"/>
      <c r="I28" s="332"/>
      <c r="J28" s="332"/>
      <c r="K28" s="332"/>
      <c r="L28" s="332"/>
      <c r="M28" s="332"/>
      <c r="N28" s="332"/>
      <c r="O28" s="332"/>
      <c r="P28" s="307"/>
      <c r="Q28" s="6"/>
    </row>
    <row r="29" spans="2:17" ht="13.5" customHeight="1" x14ac:dyDescent="0.15">
      <c r="B29" s="338"/>
      <c r="C29" s="307"/>
      <c r="D29" s="313"/>
      <c r="E29" s="316"/>
      <c r="F29" s="307"/>
      <c r="G29" s="313"/>
      <c r="H29" s="309" t="s">
        <v>57</v>
      </c>
      <c r="I29" s="310" t="s">
        <v>58</v>
      </c>
      <c r="J29" s="311" t="s">
        <v>57</v>
      </c>
      <c r="K29" s="310" t="s">
        <v>59</v>
      </c>
      <c r="L29" s="309" t="s">
        <v>57</v>
      </c>
      <c r="M29" s="320" t="s">
        <v>59</v>
      </c>
      <c r="N29" s="309" t="s">
        <v>57</v>
      </c>
      <c r="O29" s="320" t="s">
        <v>59</v>
      </c>
      <c r="P29" s="307"/>
      <c r="Q29" s="6"/>
    </row>
    <row r="30" spans="2:17" ht="13.5" customHeight="1" x14ac:dyDescent="0.15">
      <c r="B30" s="339"/>
      <c r="C30" s="308"/>
      <c r="D30" s="314"/>
      <c r="E30" s="317"/>
      <c r="F30" s="314"/>
      <c r="G30" s="314"/>
      <c r="H30" s="309"/>
      <c r="I30" s="310"/>
      <c r="J30" s="311"/>
      <c r="K30" s="310"/>
      <c r="L30" s="309"/>
      <c r="M30" s="320"/>
      <c r="N30" s="309"/>
      <c r="O30" s="320"/>
      <c r="P30" s="308"/>
      <c r="Q30" s="6"/>
    </row>
    <row r="31" spans="2:17" ht="30" customHeight="1" x14ac:dyDescent="0.15">
      <c r="B31" s="333" t="s">
        <v>60</v>
      </c>
      <c r="C31" s="294" t="s">
        <v>61</v>
      </c>
      <c r="D31" s="330" t="s">
        <v>62</v>
      </c>
      <c r="E31" s="57" t="s">
        <v>0</v>
      </c>
      <c r="F31" s="58">
        <v>1320</v>
      </c>
      <c r="G31" s="59">
        <v>6</v>
      </c>
      <c r="H31" s="60">
        <v>193.75</v>
      </c>
      <c r="I31" s="61">
        <f>F31*G31*H31</f>
        <v>1534500</v>
      </c>
      <c r="J31" s="321"/>
      <c r="K31" s="322"/>
      <c r="L31" s="322"/>
      <c r="M31" s="322"/>
      <c r="N31" s="322"/>
      <c r="O31" s="323"/>
      <c r="P31" s="62">
        <f>I31</f>
        <v>1534500</v>
      </c>
      <c r="Q31" s="6"/>
    </row>
    <row r="32" spans="2:17" ht="30" customHeight="1" x14ac:dyDescent="0.15">
      <c r="B32" s="334"/>
      <c r="C32" s="295"/>
      <c r="D32" s="331"/>
      <c r="E32" s="63" t="s">
        <v>1</v>
      </c>
      <c r="F32" s="64">
        <v>1320</v>
      </c>
      <c r="G32" s="65">
        <v>54</v>
      </c>
      <c r="H32" s="66">
        <v>193.75</v>
      </c>
      <c r="I32" s="61">
        <f t="shared" ref="I32:I56" si="2">F32*G32*H32</f>
        <v>13810500</v>
      </c>
      <c r="J32" s="324"/>
      <c r="K32" s="325"/>
      <c r="L32" s="325"/>
      <c r="M32" s="325"/>
      <c r="N32" s="325"/>
      <c r="O32" s="326"/>
      <c r="P32" s="62">
        <f t="shared" ref="P32:P34" si="3">I32</f>
        <v>13810500</v>
      </c>
      <c r="Q32" s="6"/>
    </row>
    <row r="33" spans="2:17" ht="30" customHeight="1" x14ac:dyDescent="0.15">
      <c r="B33" s="334"/>
      <c r="C33" s="295"/>
      <c r="D33" s="330" t="s">
        <v>63</v>
      </c>
      <c r="E33" s="67" t="s">
        <v>64</v>
      </c>
      <c r="F33" s="68">
        <v>1320</v>
      </c>
      <c r="G33" s="69">
        <v>6</v>
      </c>
      <c r="H33" s="60">
        <v>116.25</v>
      </c>
      <c r="I33" s="61">
        <f t="shared" si="2"/>
        <v>920700</v>
      </c>
      <c r="J33" s="324"/>
      <c r="K33" s="325"/>
      <c r="L33" s="325"/>
      <c r="M33" s="325"/>
      <c r="N33" s="325"/>
      <c r="O33" s="326"/>
      <c r="P33" s="62">
        <f t="shared" si="3"/>
        <v>920700</v>
      </c>
      <c r="Q33" s="6"/>
    </row>
    <row r="34" spans="2:17" ht="30" customHeight="1" x14ac:dyDescent="0.15">
      <c r="B34" s="335"/>
      <c r="C34" s="301"/>
      <c r="D34" s="331"/>
      <c r="E34" s="70" t="s">
        <v>65</v>
      </c>
      <c r="F34" s="71">
        <v>1320</v>
      </c>
      <c r="G34" s="72">
        <v>12</v>
      </c>
      <c r="H34" s="66">
        <v>116.25</v>
      </c>
      <c r="I34" s="61">
        <f t="shared" si="2"/>
        <v>1841400</v>
      </c>
      <c r="J34" s="327"/>
      <c r="K34" s="328"/>
      <c r="L34" s="328"/>
      <c r="M34" s="328"/>
      <c r="N34" s="328"/>
      <c r="O34" s="329"/>
      <c r="P34" s="62">
        <f t="shared" si="3"/>
        <v>1841400</v>
      </c>
      <c r="Q34" s="6"/>
    </row>
    <row r="35" spans="2:17" ht="30" customHeight="1" x14ac:dyDescent="0.15">
      <c r="B35" s="294" t="s">
        <v>66</v>
      </c>
      <c r="C35" s="296" t="s">
        <v>67</v>
      </c>
      <c r="D35" s="336" t="s">
        <v>62</v>
      </c>
      <c r="E35" s="57" t="s">
        <v>68</v>
      </c>
      <c r="F35" s="58">
        <v>1820</v>
      </c>
      <c r="G35" s="73">
        <v>6</v>
      </c>
      <c r="H35" s="74">
        <v>472.75</v>
      </c>
      <c r="I35" s="61">
        <f t="shared" si="2"/>
        <v>5162430</v>
      </c>
      <c r="J35" s="60">
        <v>1891</v>
      </c>
      <c r="K35" s="61">
        <f>F35*G35*J35</f>
        <v>20649720</v>
      </c>
      <c r="L35" s="60">
        <v>1891</v>
      </c>
      <c r="M35" s="61">
        <f>F35*G35*L35</f>
        <v>20649720</v>
      </c>
      <c r="N35" s="60">
        <v>1131.5</v>
      </c>
      <c r="O35" s="61">
        <f>F35*G35*N35</f>
        <v>12355980</v>
      </c>
      <c r="P35" s="62">
        <f>I35+K35+M35+O35</f>
        <v>58817850</v>
      </c>
      <c r="Q35" s="6"/>
    </row>
    <row r="36" spans="2:17" ht="30" customHeight="1" x14ac:dyDescent="0.15">
      <c r="B36" s="295"/>
      <c r="C36" s="297"/>
      <c r="D36" s="337"/>
      <c r="E36" s="63" t="s">
        <v>69</v>
      </c>
      <c r="F36" s="64">
        <v>1680</v>
      </c>
      <c r="G36" s="75">
        <v>45</v>
      </c>
      <c r="H36" s="76">
        <v>472.75</v>
      </c>
      <c r="I36" s="61">
        <f t="shared" si="2"/>
        <v>35739900</v>
      </c>
      <c r="J36" s="66">
        <v>1891</v>
      </c>
      <c r="K36" s="61">
        <f t="shared" ref="K36:K56" si="4">F36*G36*J36</f>
        <v>142959600</v>
      </c>
      <c r="L36" s="66">
        <v>1891</v>
      </c>
      <c r="M36" s="61">
        <f t="shared" ref="M36:M56" si="5">F36*G36*L36</f>
        <v>142959600</v>
      </c>
      <c r="N36" s="66">
        <v>1131.5</v>
      </c>
      <c r="O36" s="61">
        <f t="shared" ref="O36:O56" si="6">F36*G36*N36</f>
        <v>85541400</v>
      </c>
      <c r="P36" s="62">
        <f t="shared" ref="P36:P56" si="7">I36+K36+M36+O36</f>
        <v>407200500</v>
      </c>
      <c r="Q36" s="6"/>
    </row>
    <row r="37" spans="2:17" ht="30" customHeight="1" x14ac:dyDescent="0.15">
      <c r="B37" s="295"/>
      <c r="C37" s="297"/>
      <c r="D37" s="340" t="s">
        <v>70</v>
      </c>
      <c r="E37" s="67" t="s">
        <v>68</v>
      </c>
      <c r="F37" s="68">
        <v>1820</v>
      </c>
      <c r="G37" s="77">
        <v>6</v>
      </c>
      <c r="H37" s="74">
        <v>302.25</v>
      </c>
      <c r="I37" s="61">
        <f t="shared" si="2"/>
        <v>3300570</v>
      </c>
      <c r="J37" s="60">
        <v>1573.25</v>
      </c>
      <c r="K37" s="61">
        <f t="shared" si="4"/>
        <v>17179890</v>
      </c>
      <c r="L37" s="60">
        <v>1581</v>
      </c>
      <c r="M37" s="61">
        <f t="shared" si="5"/>
        <v>17264520</v>
      </c>
      <c r="N37" s="60">
        <v>968.75</v>
      </c>
      <c r="O37" s="61">
        <f t="shared" si="6"/>
        <v>10578750</v>
      </c>
      <c r="P37" s="62">
        <f t="shared" si="7"/>
        <v>48323730</v>
      </c>
      <c r="Q37" s="6"/>
    </row>
    <row r="38" spans="2:17" ht="30" customHeight="1" x14ac:dyDescent="0.15">
      <c r="B38" s="295"/>
      <c r="C38" s="297"/>
      <c r="D38" s="337"/>
      <c r="E38" s="70" t="s">
        <v>69</v>
      </c>
      <c r="F38" s="71">
        <v>1680</v>
      </c>
      <c r="G38" s="78">
        <v>6</v>
      </c>
      <c r="H38" s="76">
        <v>302.25</v>
      </c>
      <c r="I38" s="61">
        <f t="shared" si="2"/>
        <v>3046680</v>
      </c>
      <c r="J38" s="66">
        <v>1573.25</v>
      </c>
      <c r="K38" s="61">
        <f t="shared" si="4"/>
        <v>15858360</v>
      </c>
      <c r="L38" s="66">
        <v>1581</v>
      </c>
      <c r="M38" s="61">
        <f t="shared" si="5"/>
        <v>15936480</v>
      </c>
      <c r="N38" s="66">
        <v>968.75</v>
      </c>
      <c r="O38" s="61">
        <f t="shared" si="6"/>
        <v>9765000</v>
      </c>
      <c r="P38" s="62">
        <f t="shared" si="7"/>
        <v>44606520</v>
      </c>
      <c r="Q38" s="6"/>
    </row>
    <row r="39" spans="2:17" ht="30" customHeight="1" x14ac:dyDescent="0.15">
      <c r="B39" s="295"/>
      <c r="C39" s="297"/>
      <c r="D39" s="340" t="s">
        <v>71</v>
      </c>
      <c r="E39" s="67" t="s">
        <v>68</v>
      </c>
      <c r="F39" s="68">
        <v>1820</v>
      </c>
      <c r="G39" s="77">
        <v>6</v>
      </c>
      <c r="H39" s="74">
        <v>170.5</v>
      </c>
      <c r="I39" s="61">
        <f t="shared" si="2"/>
        <v>1861860</v>
      </c>
      <c r="J39" s="60">
        <v>317.75</v>
      </c>
      <c r="K39" s="61">
        <f t="shared" si="4"/>
        <v>3469830</v>
      </c>
      <c r="L39" s="60">
        <v>310</v>
      </c>
      <c r="M39" s="61">
        <f t="shared" si="5"/>
        <v>3385200</v>
      </c>
      <c r="N39" s="60">
        <v>162.75</v>
      </c>
      <c r="O39" s="61">
        <f t="shared" si="6"/>
        <v>1777230</v>
      </c>
      <c r="P39" s="62">
        <f t="shared" si="7"/>
        <v>10494120</v>
      </c>
      <c r="Q39" s="6"/>
    </row>
    <row r="40" spans="2:17" ht="30" customHeight="1" x14ac:dyDescent="0.15">
      <c r="B40" s="295"/>
      <c r="C40" s="297"/>
      <c r="D40" s="341"/>
      <c r="E40" s="79" t="s">
        <v>69</v>
      </c>
      <c r="F40" s="80">
        <v>1680</v>
      </c>
      <c r="G40" s="81">
        <v>6</v>
      </c>
      <c r="H40" s="82">
        <v>170.5</v>
      </c>
      <c r="I40" s="61">
        <f t="shared" si="2"/>
        <v>1718640</v>
      </c>
      <c r="J40" s="83">
        <v>317.75</v>
      </c>
      <c r="K40" s="61">
        <f t="shared" si="4"/>
        <v>3202920</v>
      </c>
      <c r="L40" s="83">
        <v>310</v>
      </c>
      <c r="M40" s="61">
        <f t="shared" si="5"/>
        <v>3124800</v>
      </c>
      <c r="N40" s="83">
        <v>162.75</v>
      </c>
      <c r="O40" s="61">
        <f t="shared" si="6"/>
        <v>1640520</v>
      </c>
      <c r="P40" s="62">
        <f t="shared" si="7"/>
        <v>9686880</v>
      </c>
      <c r="Q40" s="6"/>
    </row>
    <row r="41" spans="2:17" ht="30" customHeight="1" x14ac:dyDescent="0.15">
      <c r="B41" s="295"/>
      <c r="C41" s="297"/>
      <c r="D41" s="337"/>
      <c r="E41" s="70" t="s">
        <v>69</v>
      </c>
      <c r="F41" s="84">
        <v>1680</v>
      </c>
      <c r="G41" s="78">
        <v>6</v>
      </c>
      <c r="H41" s="76">
        <v>170.5</v>
      </c>
      <c r="I41" s="61">
        <f t="shared" si="2"/>
        <v>1718640</v>
      </c>
      <c r="J41" s="66">
        <v>317.75</v>
      </c>
      <c r="K41" s="61">
        <f t="shared" si="4"/>
        <v>3202920</v>
      </c>
      <c r="L41" s="66">
        <v>310</v>
      </c>
      <c r="M41" s="61">
        <f t="shared" si="5"/>
        <v>3124800</v>
      </c>
      <c r="N41" s="66">
        <v>162.75</v>
      </c>
      <c r="O41" s="61">
        <f t="shared" si="6"/>
        <v>1640520</v>
      </c>
      <c r="P41" s="62">
        <f t="shared" si="7"/>
        <v>9686880</v>
      </c>
      <c r="Q41" s="6"/>
    </row>
    <row r="42" spans="2:17" ht="30" customHeight="1" x14ac:dyDescent="0.15">
      <c r="B42" s="295"/>
      <c r="C42" s="296" t="s">
        <v>72</v>
      </c>
      <c r="D42" s="336" t="s">
        <v>62</v>
      </c>
      <c r="E42" s="57" t="s">
        <v>68</v>
      </c>
      <c r="F42" s="58">
        <v>2275</v>
      </c>
      <c r="G42" s="73">
        <v>3</v>
      </c>
      <c r="H42" s="74">
        <v>14</v>
      </c>
      <c r="I42" s="61">
        <f t="shared" si="2"/>
        <v>95550</v>
      </c>
      <c r="J42" s="60">
        <v>45.5</v>
      </c>
      <c r="K42" s="61">
        <f t="shared" si="4"/>
        <v>310537.5</v>
      </c>
      <c r="L42" s="60">
        <v>45.5</v>
      </c>
      <c r="M42" s="61">
        <f t="shared" si="5"/>
        <v>310537.5</v>
      </c>
      <c r="N42" s="60">
        <v>21</v>
      </c>
      <c r="O42" s="61">
        <f t="shared" si="6"/>
        <v>143325</v>
      </c>
      <c r="P42" s="62">
        <f t="shared" si="7"/>
        <v>859950</v>
      </c>
      <c r="Q42" s="6"/>
    </row>
    <row r="43" spans="2:17" ht="30" customHeight="1" x14ac:dyDescent="0.15">
      <c r="B43" s="295"/>
      <c r="C43" s="297"/>
      <c r="D43" s="337"/>
      <c r="E43" s="63" t="s">
        <v>69</v>
      </c>
      <c r="F43" s="64">
        <v>2100</v>
      </c>
      <c r="G43" s="75">
        <v>17</v>
      </c>
      <c r="H43" s="76">
        <v>14</v>
      </c>
      <c r="I43" s="61">
        <f t="shared" si="2"/>
        <v>499800</v>
      </c>
      <c r="J43" s="66">
        <v>45.5</v>
      </c>
      <c r="K43" s="61">
        <f t="shared" si="4"/>
        <v>1624350</v>
      </c>
      <c r="L43" s="66">
        <v>45.5</v>
      </c>
      <c r="M43" s="61">
        <f t="shared" si="5"/>
        <v>1624350</v>
      </c>
      <c r="N43" s="66">
        <v>21</v>
      </c>
      <c r="O43" s="61">
        <f t="shared" si="6"/>
        <v>749700</v>
      </c>
      <c r="P43" s="62">
        <f t="shared" si="7"/>
        <v>4498200</v>
      </c>
      <c r="Q43" s="6"/>
    </row>
    <row r="44" spans="2:17" ht="30" customHeight="1" x14ac:dyDescent="0.15">
      <c r="B44" s="295"/>
      <c r="C44" s="297"/>
      <c r="D44" s="340" t="s">
        <v>70</v>
      </c>
      <c r="E44" s="67" t="s">
        <v>68</v>
      </c>
      <c r="F44" s="68">
        <v>2275</v>
      </c>
      <c r="G44" s="77">
        <v>6</v>
      </c>
      <c r="H44" s="74">
        <v>7</v>
      </c>
      <c r="I44" s="61">
        <f t="shared" si="2"/>
        <v>95550</v>
      </c>
      <c r="J44" s="60">
        <v>35</v>
      </c>
      <c r="K44" s="61">
        <f t="shared" si="4"/>
        <v>477750</v>
      </c>
      <c r="L44" s="60">
        <v>35</v>
      </c>
      <c r="M44" s="61">
        <f t="shared" si="5"/>
        <v>477750</v>
      </c>
      <c r="N44" s="60">
        <v>17.5</v>
      </c>
      <c r="O44" s="61">
        <f t="shared" si="6"/>
        <v>238875</v>
      </c>
      <c r="P44" s="62">
        <f t="shared" si="7"/>
        <v>1289925</v>
      </c>
      <c r="Q44" s="6"/>
    </row>
    <row r="45" spans="2:17" ht="30" customHeight="1" x14ac:dyDescent="0.15">
      <c r="B45" s="295"/>
      <c r="C45" s="297"/>
      <c r="D45" s="337"/>
      <c r="E45" s="70" t="s">
        <v>69</v>
      </c>
      <c r="F45" s="71">
        <v>2100</v>
      </c>
      <c r="G45" s="78">
        <v>6</v>
      </c>
      <c r="H45" s="76">
        <v>7</v>
      </c>
      <c r="I45" s="61">
        <f t="shared" si="2"/>
        <v>88200</v>
      </c>
      <c r="J45" s="66">
        <v>35</v>
      </c>
      <c r="K45" s="61">
        <f t="shared" si="4"/>
        <v>441000</v>
      </c>
      <c r="L45" s="66">
        <v>35</v>
      </c>
      <c r="M45" s="61">
        <f t="shared" si="5"/>
        <v>441000</v>
      </c>
      <c r="N45" s="66">
        <v>17.5</v>
      </c>
      <c r="O45" s="61">
        <f t="shared" si="6"/>
        <v>220500</v>
      </c>
      <c r="P45" s="62">
        <f t="shared" si="7"/>
        <v>1190700</v>
      </c>
      <c r="Q45" s="6"/>
    </row>
    <row r="46" spans="2:17" ht="30" customHeight="1" x14ac:dyDescent="0.15">
      <c r="B46" s="295"/>
      <c r="C46" s="297"/>
      <c r="D46" s="340" t="s">
        <v>71</v>
      </c>
      <c r="E46" s="67" t="s">
        <v>68</v>
      </c>
      <c r="F46" s="68">
        <v>2275</v>
      </c>
      <c r="G46" s="77">
        <v>6</v>
      </c>
      <c r="H46" s="74">
        <v>7</v>
      </c>
      <c r="I46" s="61">
        <f t="shared" si="2"/>
        <v>95550</v>
      </c>
      <c r="J46" s="60">
        <v>10.5</v>
      </c>
      <c r="K46" s="61">
        <f t="shared" si="4"/>
        <v>143325</v>
      </c>
      <c r="L46" s="60">
        <v>10.5</v>
      </c>
      <c r="M46" s="61">
        <f t="shared" si="5"/>
        <v>143325</v>
      </c>
      <c r="N46" s="60">
        <v>3.5</v>
      </c>
      <c r="O46" s="61">
        <f t="shared" si="6"/>
        <v>47775</v>
      </c>
      <c r="P46" s="62">
        <f t="shared" si="7"/>
        <v>429975</v>
      </c>
      <c r="Q46" s="6"/>
    </row>
    <row r="47" spans="2:17" ht="30" customHeight="1" x14ac:dyDescent="0.15">
      <c r="B47" s="295"/>
      <c r="C47" s="297"/>
      <c r="D47" s="341"/>
      <c r="E47" s="79" t="s">
        <v>69</v>
      </c>
      <c r="F47" s="80">
        <v>2100</v>
      </c>
      <c r="G47" s="85">
        <v>6</v>
      </c>
      <c r="H47" s="82">
        <v>7</v>
      </c>
      <c r="I47" s="61">
        <f t="shared" si="2"/>
        <v>88200</v>
      </c>
      <c r="J47" s="83">
        <v>10.5</v>
      </c>
      <c r="K47" s="61">
        <f t="shared" si="4"/>
        <v>132300</v>
      </c>
      <c r="L47" s="83">
        <v>10.5</v>
      </c>
      <c r="M47" s="61">
        <f t="shared" si="5"/>
        <v>132300</v>
      </c>
      <c r="N47" s="83">
        <v>3.5</v>
      </c>
      <c r="O47" s="61">
        <f t="shared" si="6"/>
        <v>44100</v>
      </c>
      <c r="P47" s="62">
        <f t="shared" si="7"/>
        <v>396900</v>
      </c>
      <c r="Q47" s="6"/>
    </row>
    <row r="48" spans="2:17" ht="30" customHeight="1" x14ac:dyDescent="0.15">
      <c r="B48" s="295"/>
      <c r="C48" s="297"/>
      <c r="D48" s="337"/>
      <c r="E48" s="70" t="s">
        <v>69</v>
      </c>
      <c r="F48" s="84">
        <v>2100</v>
      </c>
      <c r="G48" s="78">
        <v>6</v>
      </c>
      <c r="H48" s="76">
        <v>7</v>
      </c>
      <c r="I48" s="61">
        <f t="shared" si="2"/>
        <v>88200</v>
      </c>
      <c r="J48" s="66">
        <v>10.5</v>
      </c>
      <c r="K48" s="61">
        <f t="shared" si="4"/>
        <v>132300</v>
      </c>
      <c r="L48" s="66">
        <v>10.5</v>
      </c>
      <c r="M48" s="61">
        <f t="shared" si="5"/>
        <v>132300</v>
      </c>
      <c r="N48" s="66">
        <v>3.5</v>
      </c>
      <c r="O48" s="61">
        <f t="shared" si="6"/>
        <v>44100</v>
      </c>
      <c r="P48" s="62">
        <f t="shared" si="7"/>
        <v>396900</v>
      </c>
      <c r="Q48" s="6"/>
    </row>
    <row r="49" spans="2:17" ht="30" customHeight="1" x14ac:dyDescent="0.15">
      <c r="B49" s="295"/>
      <c r="C49" s="297" t="s">
        <v>26</v>
      </c>
      <c r="D49" s="336" t="s">
        <v>62</v>
      </c>
      <c r="E49" s="57" t="s">
        <v>68</v>
      </c>
      <c r="F49" s="58">
        <v>2275</v>
      </c>
      <c r="G49" s="73">
        <v>6</v>
      </c>
      <c r="H49" s="74">
        <v>3</v>
      </c>
      <c r="I49" s="61">
        <f t="shared" si="2"/>
        <v>40950</v>
      </c>
      <c r="J49" s="60">
        <v>12</v>
      </c>
      <c r="K49" s="61">
        <f t="shared" si="4"/>
        <v>163800</v>
      </c>
      <c r="L49" s="60">
        <v>12</v>
      </c>
      <c r="M49" s="61">
        <f t="shared" si="5"/>
        <v>163800</v>
      </c>
      <c r="N49" s="60">
        <v>9</v>
      </c>
      <c r="O49" s="61">
        <f t="shared" si="6"/>
        <v>122850</v>
      </c>
      <c r="P49" s="62">
        <f t="shared" si="7"/>
        <v>491400</v>
      </c>
      <c r="Q49" s="6"/>
    </row>
    <row r="50" spans="2:17" ht="30" customHeight="1" x14ac:dyDescent="0.15">
      <c r="B50" s="295"/>
      <c r="C50" s="297"/>
      <c r="D50" s="337"/>
      <c r="E50" s="63" t="s">
        <v>69</v>
      </c>
      <c r="F50" s="64">
        <v>2100</v>
      </c>
      <c r="G50" s="75">
        <v>45</v>
      </c>
      <c r="H50" s="76">
        <v>3</v>
      </c>
      <c r="I50" s="61">
        <f t="shared" si="2"/>
        <v>283500</v>
      </c>
      <c r="J50" s="66">
        <v>12</v>
      </c>
      <c r="K50" s="61">
        <f t="shared" si="4"/>
        <v>1134000</v>
      </c>
      <c r="L50" s="66">
        <v>12</v>
      </c>
      <c r="M50" s="61">
        <f t="shared" si="5"/>
        <v>1134000</v>
      </c>
      <c r="N50" s="66">
        <v>9</v>
      </c>
      <c r="O50" s="61">
        <f t="shared" si="6"/>
        <v>850500</v>
      </c>
      <c r="P50" s="62">
        <f t="shared" si="7"/>
        <v>3402000</v>
      </c>
      <c r="Q50" s="6"/>
    </row>
    <row r="51" spans="2:17" ht="30" customHeight="1" x14ac:dyDescent="0.15">
      <c r="B51" s="295"/>
      <c r="C51" s="297"/>
      <c r="D51" s="340" t="s">
        <v>70</v>
      </c>
      <c r="E51" s="67" t="s">
        <v>68</v>
      </c>
      <c r="F51" s="68">
        <v>2275</v>
      </c>
      <c r="G51" s="77">
        <v>6</v>
      </c>
      <c r="H51" s="74">
        <v>0</v>
      </c>
      <c r="I51" s="61">
        <f t="shared" si="2"/>
        <v>0</v>
      </c>
      <c r="J51" s="60">
        <v>0</v>
      </c>
      <c r="K51" s="61">
        <f t="shared" si="4"/>
        <v>0</v>
      </c>
      <c r="L51" s="60">
        <v>0</v>
      </c>
      <c r="M51" s="61">
        <f t="shared" si="5"/>
        <v>0</v>
      </c>
      <c r="N51" s="60">
        <v>0</v>
      </c>
      <c r="O51" s="61">
        <f t="shared" si="6"/>
        <v>0</v>
      </c>
      <c r="P51" s="62">
        <f t="shared" si="7"/>
        <v>0</v>
      </c>
      <c r="Q51" s="6"/>
    </row>
    <row r="52" spans="2:17" ht="30" customHeight="1" x14ac:dyDescent="0.15">
      <c r="B52" s="295"/>
      <c r="C52" s="297"/>
      <c r="D52" s="341"/>
      <c r="E52" s="79" t="s">
        <v>69</v>
      </c>
      <c r="F52" s="80">
        <v>2100</v>
      </c>
      <c r="G52" s="85">
        <v>6</v>
      </c>
      <c r="H52" s="82">
        <v>0</v>
      </c>
      <c r="I52" s="61">
        <f t="shared" si="2"/>
        <v>0</v>
      </c>
      <c r="J52" s="83">
        <v>0</v>
      </c>
      <c r="K52" s="61">
        <f t="shared" si="4"/>
        <v>0</v>
      </c>
      <c r="L52" s="83">
        <v>0</v>
      </c>
      <c r="M52" s="61">
        <f t="shared" si="5"/>
        <v>0</v>
      </c>
      <c r="N52" s="83">
        <v>0</v>
      </c>
      <c r="O52" s="61">
        <f t="shared" si="6"/>
        <v>0</v>
      </c>
      <c r="P52" s="62">
        <f t="shared" si="7"/>
        <v>0</v>
      </c>
      <c r="Q52" s="6"/>
    </row>
    <row r="53" spans="2:17" ht="30" customHeight="1" x14ac:dyDescent="0.15">
      <c r="B53" s="295"/>
      <c r="C53" s="297"/>
      <c r="D53" s="337"/>
      <c r="E53" s="70" t="s">
        <v>69</v>
      </c>
      <c r="F53" s="84">
        <v>2100</v>
      </c>
      <c r="G53" s="78">
        <v>6</v>
      </c>
      <c r="H53" s="76">
        <v>0</v>
      </c>
      <c r="I53" s="61">
        <f t="shared" si="2"/>
        <v>0</v>
      </c>
      <c r="J53" s="66">
        <v>0</v>
      </c>
      <c r="K53" s="61">
        <f t="shared" si="4"/>
        <v>0</v>
      </c>
      <c r="L53" s="66">
        <v>0</v>
      </c>
      <c r="M53" s="61">
        <f t="shared" si="5"/>
        <v>0</v>
      </c>
      <c r="N53" s="66">
        <v>0</v>
      </c>
      <c r="O53" s="61">
        <f t="shared" si="6"/>
        <v>0</v>
      </c>
      <c r="P53" s="62">
        <f t="shared" si="7"/>
        <v>0</v>
      </c>
      <c r="Q53" s="6"/>
    </row>
    <row r="54" spans="2:17" ht="30" customHeight="1" x14ac:dyDescent="0.15">
      <c r="B54" s="295"/>
      <c r="C54" s="297"/>
      <c r="D54" s="340" t="s">
        <v>71</v>
      </c>
      <c r="E54" s="67" t="s">
        <v>68</v>
      </c>
      <c r="F54" s="68">
        <v>2275</v>
      </c>
      <c r="G54" s="77">
        <v>6</v>
      </c>
      <c r="H54" s="74">
        <v>0</v>
      </c>
      <c r="I54" s="61">
        <f t="shared" si="2"/>
        <v>0</v>
      </c>
      <c r="J54" s="60">
        <v>0</v>
      </c>
      <c r="K54" s="61">
        <f t="shared" si="4"/>
        <v>0</v>
      </c>
      <c r="L54" s="60">
        <v>0</v>
      </c>
      <c r="M54" s="61">
        <f t="shared" si="5"/>
        <v>0</v>
      </c>
      <c r="N54" s="60">
        <v>0</v>
      </c>
      <c r="O54" s="61">
        <f t="shared" si="6"/>
        <v>0</v>
      </c>
      <c r="P54" s="62">
        <f t="shared" si="7"/>
        <v>0</v>
      </c>
      <c r="Q54" s="6"/>
    </row>
    <row r="55" spans="2:17" ht="30" customHeight="1" x14ac:dyDescent="0.15">
      <c r="B55" s="295"/>
      <c r="C55" s="297"/>
      <c r="D55" s="341"/>
      <c r="E55" s="79" t="s">
        <v>69</v>
      </c>
      <c r="F55" s="80">
        <v>2100</v>
      </c>
      <c r="G55" s="81">
        <v>6</v>
      </c>
      <c r="H55" s="82">
        <v>0</v>
      </c>
      <c r="I55" s="61">
        <f t="shared" si="2"/>
        <v>0</v>
      </c>
      <c r="J55" s="83">
        <v>0</v>
      </c>
      <c r="K55" s="61">
        <f t="shared" si="4"/>
        <v>0</v>
      </c>
      <c r="L55" s="83">
        <v>0</v>
      </c>
      <c r="M55" s="61">
        <f t="shared" si="5"/>
        <v>0</v>
      </c>
      <c r="N55" s="83">
        <v>0</v>
      </c>
      <c r="O55" s="61">
        <f t="shared" si="6"/>
        <v>0</v>
      </c>
      <c r="P55" s="62">
        <f t="shared" si="7"/>
        <v>0</v>
      </c>
      <c r="Q55" s="6"/>
    </row>
    <row r="56" spans="2:17" ht="30" customHeight="1" x14ac:dyDescent="0.15">
      <c r="B56" s="301"/>
      <c r="C56" s="297"/>
      <c r="D56" s="337"/>
      <c r="E56" s="70" t="s">
        <v>69</v>
      </c>
      <c r="F56" s="84">
        <v>2100</v>
      </c>
      <c r="G56" s="78">
        <v>6</v>
      </c>
      <c r="H56" s="76">
        <v>0</v>
      </c>
      <c r="I56" s="61">
        <f t="shared" si="2"/>
        <v>0</v>
      </c>
      <c r="J56" s="66">
        <v>0</v>
      </c>
      <c r="K56" s="61">
        <f t="shared" si="4"/>
        <v>0</v>
      </c>
      <c r="L56" s="66">
        <v>0</v>
      </c>
      <c r="M56" s="61">
        <f t="shared" si="5"/>
        <v>0</v>
      </c>
      <c r="N56" s="66">
        <v>0</v>
      </c>
      <c r="O56" s="61">
        <f t="shared" si="6"/>
        <v>0</v>
      </c>
      <c r="P56" s="62">
        <f t="shared" si="7"/>
        <v>0</v>
      </c>
      <c r="Q56" s="6"/>
    </row>
    <row r="57" spans="2:17" ht="56.25" customHeight="1" x14ac:dyDescent="0.15">
      <c r="B57" s="303" t="s">
        <v>47</v>
      </c>
      <c r="C57" s="304"/>
      <c r="D57" s="304"/>
      <c r="E57" s="304"/>
      <c r="F57" s="304"/>
      <c r="G57" s="305"/>
      <c r="H57" s="291">
        <f>SUM(I31:I56)</f>
        <v>72031320</v>
      </c>
      <c r="I57" s="292"/>
      <c r="J57" s="291">
        <f t="shared" ref="J57" si="8">SUM(K31:K56)</f>
        <v>211082602.5</v>
      </c>
      <c r="K57" s="292"/>
      <c r="L57" s="291">
        <f t="shared" ref="L57" si="9">SUM(M31:M56)</f>
        <v>211004482.5</v>
      </c>
      <c r="M57" s="292"/>
      <c r="N57" s="291">
        <f t="shared" ref="N57" si="10">SUM(O31:O56)</f>
        <v>125761125</v>
      </c>
      <c r="O57" s="292"/>
      <c r="P57" s="86">
        <f>SUM(H57:O57)</f>
        <v>619879530</v>
      </c>
      <c r="Q57" s="6"/>
    </row>
    <row r="58" spans="2:17" ht="14.25" x14ac:dyDescent="0.1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2:17" ht="14.25" x14ac:dyDescent="0.15">
      <c r="B59" s="6" t="s">
        <v>73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2:17" ht="14.25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</sheetData>
  <mergeCells count="66">
    <mergeCell ref="B57:G57"/>
    <mergeCell ref="H57:I57"/>
    <mergeCell ref="J57:K57"/>
    <mergeCell ref="L57:M57"/>
    <mergeCell ref="N57:O57"/>
    <mergeCell ref="D51:D53"/>
    <mergeCell ref="D54:D56"/>
    <mergeCell ref="B35:B56"/>
    <mergeCell ref="C35:C41"/>
    <mergeCell ref="D35:D36"/>
    <mergeCell ref="D37:D38"/>
    <mergeCell ref="D39:D41"/>
    <mergeCell ref="C42:C48"/>
    <mergeCell ref="D42:D43"/>
    <mergeCell ref="D44:D45"/>
    <mergeCell ref="D46:D48"/>
    <mergeCell ref="C49:C56"/>
    <mergeCell ref="B31:B34"/>
    <mergeCell ref="C31:C34"/>
    <mergeCell ref="D31:D32"/>
    <mergeCell ref="G27:G30"/>
    <mergeCell ref="D49:D50"/>
    <mergeCell ref="B27:B30"/>
    <mergeCell ref="C27:C30"/>
    <mergeCell ref="J31:O34"/>
    <mergeCell ref="D33:D34"/>
    <mergeCell ref="H27:I28"/>
    <mergeCell ref="J27:K28"/>
    <mergeCell ref="L27:M28"/>
    <mergeCell ref="N27:O28"/>
    <mergeCell ref="D27:D30"/>
    <mergeCell ref="E27:E30"/>
    <mergeCell ref="F27:F30"/>
    <mergeCell ref="P27:P30"/>
    <mergeCell ref="H29:H30"/>
    <mergeCell ref="I29:I30"/>
    <mergeCell ref="J29:J30"/>
    <mergeCell ref="K29:K30"/>
    <mergeCell ref="L29:L30"/>
    <mergeCell ref="M29:M30"/>
    <mergeCell ref="N29:N30"/>
    <mergeCell ref="O29:O30"/>
    <mergeCell ref="P20:P22"/>
    <mergeCell ref="B17:G19"/>
    <mergeCell ref="H17:I19"/>
    <mergeCell ref="J17:K19"/>
    <mergeCell ref="L17:M19"/>
    <mergeCell ref="N17:O19"/>
    <mergeCell ref="P17:P19"/>
    <mergeCell ref="B20:G22"/>
    <mergeCell ref="H20:I22"/>
    <mergeCell ref="J20:K22"/>
    <mergeCell ref="L20:M22"/>
    <mergeCell ref="N20:O22"/>
    <mergeCell ref="P12:P13"/>
    <mergeCell ref="H14:I16"/>
    <mergeCell ref="J14:K16"/>
    <mergeCell ref="L14:M16"/>
    <mergeCell ref="N14:O16"/>
    <mergeCell ref="P14:P16"/>
    <mergeCell ref="N12:O13"/>
    <mergeCell ref="B5:D7"/>
    <mergeCell ref="B12:G16"/>
    <mergeCell ref="H12:I13"/>
    <mergeCell ref="J12:K13"/>
    <mergeCell ref="L12:M13"/>
  </mergeCells>
  <phoneticPr fontId="1"/>
  <pageMargins left="0.7" right="0.7" top="0.75" bottom="0.75" header="0.3" footer="0.3"/>
  <pageSetup paperSize="8"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26"/>
  <sheetViews>
    <sheetView showGridLines="0" view="pageBreakPreview" zoomScale="70" zoomScaleNormal="100" zoomScaleSheetLayoutView="70" workbookViewId="0">
      <selection activeCell="I9" sqref="I9"/>
    </sheetView>
  </sheetViews>
  <sheetFormatPr defaultRowHeight="13.5" x14ac:dyDescent="0.15"/>
  <cols>
    <col min="1" max="1" width="3.125" customWidth="1"/>
    <col min="2" max="2" width="27.25" customWidth="1"/>
    <col min="3" max="3" width="12.5" customWidth="1"/>
    <col min="4" max="4" width="16.75" customWidth="1"/>
    <col min="5" max="5" width="10.625" customWidth="1"/>
    <col min="6" max="10" width="20.625" customWidth="1"/>
    <col min="11" max="11" width="2.625" customWidth="1"/>
  </cols>
  <sheetData>
    <row r="2" spans="2:11" ht="13.5" customHeight="1" x14ac:dyDescent="0.15">
      <c r="B2" s="213" t="s">
        <v>33</v>
      </c>
      <c r="C2" s="216" t="s">
        <v>32</v>
      </c>
      <c r="D2" s="219" t="s">
        <v>3</v>
      </c>
      <c r="E2" s="213" t="s">
        <v>2</v>
      </c>
      <c r="F2" s="209" t="s">
        <v>23</v>
      </c>
      <c r="G2" s="209" t="s">
        <v>24</v>
      </c>
      <c r="H2" s="209" t="s">
        <v>25</v>
      </c>
      <c r="I2" s="209" t="s">
        <v>27</v>
      </c>
      <c r="J2" s="216" t="s">
        <v>29</v>
      </c>
      <c r="K2" s="6"/>
    </row>
    <row r="3" spans="2:11" ht="13.5" customHeight="1" x14ac:dyDescent="0.15">
      <c r="B3" s="214"/>
      <c r="C3" s="217"/>
      <c r="D3" s="220"/>
      <c r="E3" s="214"/>
      <c r="F3" s="209"/>
      <c r="G3" s="209"/>
      <c r="H3" s="209"/>
      <c r="I3" s="209"/>
      <c r="J3" s="217"/>
      <c r="K3" s="6"/>
    </row>
    <row r="4" spans="2:11" ht="13.5" customHeight="1" x14ac:dyDescent="0.15">
      <c r="B4" s="214"/>
      <c r="C4" s="217"/>
      <c r="D4" s="220"/>
      <c r="E4" s="214"/>
      <c r="F4" s="230" t="s">
        <v>28</v>
      </c>
      <c r="G4" s="230" t="s">
        <v>28</v>
      </c>
      <c r="H4" s="230" t="s">
        <v>28</v>
      </c>
      <c r="I4" s="230" t="s">
        <v>28</v>
      </c>
      <c r="J4" s="217"/>
      <c r="K4" s="6"/>
    </row>
    <row r="5" spans="2:11" ht="13.5" customHeight="1" x14ac:dyDescent="0.15">
      <c r="B5" s="214"/>
      <c r="C5" s="217"/>
      <c r="D5" s="220"/>
      <c r="E5" s="214"/>
      <c r="F5" s="230"/>
      <c r="G5" s="230"/>
      <c r="H5" s="230"/>
      <c r="I5" s="230"/>
      <c r="J5" s="217"/>
      <c r="K5" s="6"/>
    </row>
    <row r="6" spans="2:11" ht="13.5" customHeight="1" x14ac:dyDescent="0.15">
      <c r="B6" s="215"/>
      <c r="C6" s="218"/>
      <c r="D6" s="221"/>
      <c r="E6" s="215"/>
      <c r="F6" s="230"/>
      <c r="G6" s="230"/>
      <c r="H6" s="230"/>
      <c r="I6" s="230"/>
      <c r="J6" s="218"/>
      <c r="K6" s="6"/>
    </row>
    <row r="7" spans="2:11" ht="30" customHeight="1" x14ac:dyDescent="0.15">
      <c r="B7" s="342" t="s">
        <v>30</v>
      </c>
      <c r="C7" s="26" t="s">
        <v>16</v>
      </c>
      <c r="D7" s="11" t="s">
        <v>0</v>
      </c>
      <c r="E7" s="15">
        <v>6</v>
      </c>
      <c r="F7" s="16" t="e">
        <f>#REF!</f>
        <v>#REF!</v>
      </c>
      <c r="G7" s="17">
        <v>1891</v>
      </c>
      <c r="H7" s="17">
        <v>1906.5</v>
      </c>
      <c r="I7" s="17">
        <v>961</v>
      </c>
      <c r="J7" s="18" t="e">
        <f>E7*(F7+G7+H7+I7)</f>
        <v>#REF!</v>
      </c>
      <c r="K7" s="6"/>
    </row>
    <row r="8" spans="2:11" ht="30" customHeight="1" x14ac:dyDescent="0.15">
      <c r="B8" s="343"/>
      <c r="C8" s="27"/>
      <c r="D8" s="14" t="s">
        <v>1</v>
      </c>
      <c r="E8" s="24">
        <v>45</v>
      </c>
      <c r="F8" s="20" t="e">
        <f>#REF!</f>
        <v>#REF!</v>
      </c>
      <c r="G8" s="21">
        <v>1891</v>
      </c>
      <c r="H8" s="21">
        <v>1906.5</v>
      </c>
      <c r="I8" s="21">
        <v>961</v>
      </c>
      <c r="J8" s="22" t="e">
        <f t="shared" ref="J8:J24" si="0">E8*(F8+G8+H8+I8)</f>
        <v>#REF!</v>
      </c>
      <c r="K8" s="6"/>
    </row>
    <row r="9" spans="2:11" ht="30" customHeight="1" x14ac:dyDescent="0.15">
      <c r="B9" s="343"/>
      <c r="C9" s="29" t="s">
        <v>26</v>
      </c>
      <c r="D9" s="11" t="s">
        <v>0</v>
      </c>
      <c r="E9" s="15">
        <v>6</v>
      </c>
      <c r="F9" s="16">
        <v>3</v>
      </c>
      <c r="G9" s="17">
        <v>12</v>
      </c>
      <c r="H9" s="17">
        <v>12</v>
      </c>
      <c r="I9" s="17">
        <v>9</v>
      </c>
      <c r="J9" s="18">
        <f>E9*(F9+G9+H9+I9)</f>
        <v>216</v>
      </c>
      <c r="K9" s="6"/>
    </row>
    <row r="10" spans="2:11" ht="30" customHeight="1" x14ac:dyDescent="0.15">
      <c r="B10" s="343"/>
      <c r="C10" s="27"/>
      <c r="D10" s="14" t="s">
        <v>1</v>
      </c>
      <c r="E10" s="24">
        <v>45</v>
      </c>
      <c r="F10" s="20">
        <v>3</v>
      </c>
      <c r="G10" s="21">
        <v>12</v>
      </c>
      <c r="H10" s="21">
        <v>12</v>
      </c>
      <c r="I10" s="21">
        <v>9</v>
      </c>
      <c r="J10" s="22">
        <f>E10*(F10+G10+H10+I10)</f>
        <v>1620</v>
      </c>
      <c r="K10" s="6"/>
    </row>
    <row r="11" spans="2:11" ht="30" customHeight="1" x14ac:dyDescent="0.15">
      <c r="B11" s="343"/>
      <c r="C11" s="26" t="s">
        <v>34</v>
      </c>
      <c r="D11" s="11" t="s">
        <v>0</v>
      </c>
      <c r="E11" s="15">
        <v>3</v>
      </c>
      <c r="F11" s="16">
        <v>14</v>
      </c>
      <c r="G11" s="17">
        <v>45.5</v>
      </c>
      <c r="H11" s="17">
        <v>45.5</v>
      </c>
      <c r="I11" s="17">
        <v>21</v>
      </c>
      <c r="J11" s="18">
        <f>E11*(F11+G11+H11+I11)</f>
        <v>378</v>
      </c>
      <c r="K11" s="6"/>
    </row>
    <row r="12" spans="2:11" ht="30" customHeight="1" x14ac:dyDescent="0.15">
      <c r="B12" s="344"/>
      <c r="C12" s="27"/>
      <c r="D12" s="12" t="s">
        <v>1</v>
      </c>
      <c r="E12" s="19">
        <v>17</v>
      </c>
      <c r="F12" s="20">
        <v>14</v>
      </c>
      <c r="G12" s="21">
        <v>45.5</v>
      </c>
      <c r="H12" s="21">
        <v>45.5</v>
      </c>
      <c r="I12" s="21">
        <v>21</v>
      </c>
      <c r="J12" s="22">
        <f>E12*(F12+G12+H12+I12)</f>
        <v>2142</v>
      </c>
      <c r="K12" s="6"/>
    </row>
    <row r="13" spans="2:11" ht="30" customHeight="1" x14ac:dyDescent="0.15">
      <c r="B13" s="210" t="s">
        <v>31</v>
      </c>
      <c r="C13" s="26" t="s">
        <v>16</v>
      </c>
      <c r="D13" s="13" t="s">
        <v>0</v>
      </c>
      <c r="E13" s="23">
        <v>6</v>
      </c>
      <c r="F13" s="16" t="e">
        <f>#REF!</f>
        <v>#REF!</v>
      </c>
      <c r="G13" s="17">
        <v>1891</v>
      </c>
      <c r="H13" s="17">
        <v>1906.5</v>
      </c>
      <c r="I13" s="17">
        <v>961</v>
      </c>
      <c r="J13" s="18" t="e">
        <f t="shared" si="0"/>
        <v>#REF!</v>
      </c>
      <c r="K13" s="6"/>
    </row>
    <row r="14" spans="2:11" ht="30" customHeight="1" x14ac:dyDescent="0.15">
      <c r="B14" s="211"/>
      <c r="C14" s="27"/>
      <c r="D14" s="14" t="s">
        <v>1</v>
      </c>
      <c r="E14" s="24">
        <v>6</v>
      </c>
      <c r="F14" s="20" t="e">
        <f>#REF!</f>
        <v>#REF!</v>
      </c>
      <c r="G14" s="21">
        <v>1891</v>
      </c>
      <c r="H14" s="21">
        <v>1906.5</v>
      </c>
      <c r="I14" s="21">
        <v>961</v>
      </c>
      <c r="J14" s="22" t="e">
        <f t="shared" si="0"/>
        <v>#REF!</v>
      </c>
      <c r="K14" s="6"/>
    </row>
    <row r="15" spans="2:11" ht="30" customHeight="1" x14ac:dyDescent="0.15">
      <c r="B15" s="211"/>
      <c r="C15" s="29" t="s">
        <v>26</v>
      </c>
      <c r="D15" s="13" t="s">
        <v>0</v>
      </c>
      <c r="E15" s="23">
        <v>6</v>
      </c>
      <c r="F15" s="16">
        <v>0</v>
      </c>
      <c r="G15" s="17">
        <v>0</v>
      </c>
      <c r="H15" s="17">
        <v>0</v>
      </c>
      <c r="I15" s="17">
        <v>0</v>
      </c>
      <c r="J15" s="18">
        <f>E15*(F15+G15+H15+I15)</f>
        <v>0</v>
      </c>
      <c r="K15" s="6"/>
    </row>
    <row r="16" spans="2:11" ht="30" customHeight="1" x14ac:dyDescent="0.15">
      <c r="B16" s="211"/>
      <c r="C16" s="27"/>
      <c r="D16" s="14" t="s">
        <v>1</v>
      </c>
      <c r="E16" s="24">
        <v>6</v>
      </c>
      <c r="F16" s="20">
        <v>0</v>
      </c>
      <c r="G16" s="21">
        <v>0</v>
      </c>
      <c r="H16" s="21">
        <v>0</v>
      </c>
      <c r="I16" s="21">
        <v>0</v>
      </c>
      <c r="J16" s="22">
        <f>E16*(F16+G16+H16+I16)</f>
        <v>0</v>
      </c>
      <c r="K16" s="6"/>
    </row>
    <row r="17" spans="2:11" ht="30" customHeight="1" x14ac:dyDescent="0.15">
      <c r="B17" s="211"/>
      <c r="C17" s="26" t="s">
        <v>34</v>
      </c>
      <c r="D17" s="13" t="s">
        <v>0</v>
      </c>
      <c r="E17" s="23">
        <v>6</v>
      </c>
      <c r="F17" s="16" t="e">
        <f>#REF!</f>
        <v>#REF!</v>
      </c>
      <c r="G17" s="17" t="e">
        <f>#REF!</f>
        <v>#REF!</v>
      </c>
      <c r="H17" s="17">
        <v>45.5</v>
      </c>
      <c r="I17" s="17">
        <v>21</v>
      </c>
      <c r="J17" s="18" t="e">
        <f>E17*(F17+G17+H17+I17)</f>
        <v>#REF!</v>
      </c>
      <c r="K17" s="6"/>
    </row>
    <row r="18" spans="2:11" ht="30" customHeight="1" x14ac:dyDescent="0.15">
      <c r="B18" s="212"/>
      <c r="C18" s="27"/>
      <c r="D18" s="14" t="s">
        <v>1</v>
      </c>
      <c r="E18" s="24">
        <v>6</v>
      </c>
      <c r="F18" s="20">
        <v>14</v>
      </c>
      <c r="G18" s="21">
        <v>45.5</v>
      </c>
      <c r="H18" s="21">
        <v>45.5</v>
      </c>
      <c r="I18" s="21">
        <v>21</v>
      </c>
      <c r="J18" s="22">
        <f>E18*(F18+G18+H18+I18)</f>
        <v>756</v>
      </c>
      <c r="K18" s="6"/>
    </row>
    <row r="19" spans="2:11" ht="30" customHeight="1" x14ac:dyDescent="0.15">
      <c r="B19" s="210" t="s">
        <v>35</v>
      </c>
      <c r="C19" s="26" t="s">
        <v>16</v>
      </c>
      <c r="D19" s="13" t="s">
        <v>0</v>
      </c>
      <c r="E19" s="23">
        <v>0</v>
      </c>
      <c r="F19" s="16" t="e">
        <f>#REF!</f>
        <v>#REF!</v>
      </c>
      <c r="G19" s="17">
        <v>317.75</v>
      </c>
      <c r="H19" s="17">
        <v>310</v>
      </c>
      <c r="I19" s="17">
        <v>162.75</v>
      </c>
      <c r="J19" s="18" t="e">
        <f t="shared" si="0"/>
        <v>#REF!</v>
      </c>
      <c r="K19" s="6"/>
    </row>
    <row r="20" spans="2:11" ht="30" customHeight="1" x14ac:dyDescent="0.15">
      <c r="B20" s="211"/>
      <c r="C20" s="28"/>
      <c r="D20" s="14" t="s">
        <v>1</v>
      </c>
      <c r="E20" s="24">
        <v>6</v>
      </c>
      <c r="F20" s="20" t="e">
        <f>#REF!</f>
        <v>#REF!</v>
      </c>
      <c r="G20" s="21">
        <v>317.75</v>
      </c>
      <c r="H20" s="21">
        <v>310</v>
      </c>
      <c r="I20" s="21">
        <v>162.75</v>
      </c>
      <c r="J20" s="22" t="e">
        <f t="shared" si="0"/>
        <v>#REF!</v>
      </c>
      <c r="K20" s="6"/>
    </row>
    <row r="21" spans="2:11" ht="30" customHeight="1" x14ac:dyDescent="0.15">
      <c r="B21" s="211"/>
      <c r="C21" s="26" t="s">
        <v>34</v>
      </c>
      <c r="D21" s="13" t="s">
        <v>0</v>
      </c>
      <c r="E21" s="23">
        <v>0</v>
      </c>
      <c r="F21" s="16">
        <v>7</v>
      </c>
      <c r="G21" s="17">
        <v>10.5</v>
      </c>
      <c r="H21" s="17">
        <v>10.5</v>
      </c>
      <c r="I21" s="17">
        <v>3.5</v>
      </c>
      <c r="J21" s="18">
        <f t="shared" si="0"/>
        <v>0</v>
      </c>
      <c r="K21" s="6"/>
    </row>
    <row r="22" spans="2:11" ht="30" customHeight="1" x14ac:dyDescent="0.15">
      <c r="B22" s="211"/>
      <c r="C22" s="28"/>
      <c r="D22" s="14" t="s">
        <v>1</v>
      </c>
      <c r="E22" s="24">
        <v>6</v>
      </c>
      <c r="F22" s="20">
        <v>7</v>
      </c>
      <c r="G22" s="21">
        <v>10.5</v>
      </c>
      <c r="H22" s="21">
        <v>10.5</v>
      </c>
      <c r="I22" s="21">
        <v>3.5</v>
      </c>
      <c r="J22" s="22">
        <f t="shared" si="0"/>
        <v>189</v>
      </c>
      <c r="K22" s="6"/>
    </row>
    <row r="23" spans="2:11" ht="30" customHeight="1" x14ac:dyDescent="0.15">
      <c r="B23" s="211"/>
      <c r="C23" s="29" t="s">
        <v>26</v>
      </c>
      <c r="D23" s="13" t="s">
        <v>0</v>
      </c>
      <c r="E23" s="23">
        <v>0</v>
      </c>
      <c r="F23" s="16">
        <v>0</v>
      </c>
      <c r="G23" s="17">
        <v>0</v>
      </c>
      <c r="H23" s="17">
        <v>0</v>
      </c>
      <c r="I23" s="17">
        <v>0</v>
      </c>
      <c r="J23" s="18">
        <f t="shared" si="0"/>
        <v>0</v>
      </c>
      <c r="K23" s="6"/>
    </row>
    <row r="24" spans="2:11" ht="30" customHeight="1" x14ac:dyDescent="0.15">
      <c r="B24" s="212"/>
      <c r="C24" s="28"/>
      <c r="D24" s="14" t="s">
        <v>1</v>
      </c>
      <c r="E24" s="24">
        <v>6</v>
      </c>
      <c r="F24" s="20">
        <v>0</v>
      </c>
      <c r="G24" s="21">
        <v>0</v>
      </c>
      <c r="H24" s="21">
        <v>0</v>
      </c>
      <c r="I24" s="21">
        <v>0</v>
      </c>
      <c r="J24" s="22">
        <f t="shared" si="0"/>
        <v>0</v>
      </c>
      <c r="K24" s="6"/>
    </row>
    <row r="25" spans="2:11" ht="26.25" customHeight="1" x14ac:dyDescent="0.15">
      <c r="B25" s="6"/>
      <c r="C25" s="6"/>
      <c r="D25" s="6"/>
      <c r="E25" s="6"/>
      <c r="F25" s="6"/>
      <c r="G25" s="6"/>
      <c r="H25" s="6"/>
      <c r="I25" s="6"/>
      <c r="J25" s="25" t="e">
        <f>SUM(J7:J24)</f>
        <v>#REF!</v>
      </c>
      <c r="K25" s="6"/>
    </row>
    <row r="26" spans="2:11" ht="14.25" x14ac:dyDescent="0.15"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mergeCells count="16">
    <mergeCell ref="B13:B18"/>
    <mergeCell ref="B19:B24"/>
    <mergeCell ref="C2:C6"/>
    <mergeCell ref="B2:B6"/>
    <mergeCell ref="D2:D6"/>
    <mergeCell ref="E2:E6"/>
    <mergeCell ref="B7:B12"/>
    <mergeCell ref="J2:J6"/>
    <mergeCell ref="F4:F6"/>
    <mergeCell ref="G4:G6"/>
    <mergeCell ref="H4:H6"/>
    <mergeCell ref="I4:I6"/>
    <mergeCell ref="F2:F3"/>
    <mergeCell ref="G2:G3"/>
    <mergeCell ref="H2:H3"/>
    <mergeCell ref="I2:I3"/>
  </mergeCells>
  <phoneticPr fontId="1"/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3:T70"/>
  <sheetViews>
    <sheetView view="pageBreakPreview" topLeftCell="G34" zoomScale="70" zoomScaleNormal="90" zoomScaleSheetLayoutView="70" workbookViewId="0">
      <selection activeCell="S67" sqref="S67:W67"/>
    </sheetView>
  </sheetViews>
  <sheetFormatPr defaultRowHeight="13.5" x14ac:dyDescent="0.15"/>
  <cols>
    <col min="1" max="1" width="2.625" customWidth="1"/>
    <col min="2" max="17" width="14.625" customWidth="1"/>
    <col min="18" max="18" width="25.75" customWidth="1"/>
    <col min="19" max="19" width="9.5" bestFit="1" customWidth="1"/>
    <col min="20" max="20" width="12.375" bestFit="1" customWidth="1"/>
  </cols>
  <sheetData>
    <row r="13" spans="2:18" ht="28.5" x14ac:dyDescent="0.15">
      <c r="B13" s="120" t="s">
        <v>118</v>
      </c>
    </row>
    <row r="15" spans="2:18" x14ac:dyDescent="0.15">
      <c r="E15" s="190" t="s">
        <v>94</v>
      </c>
      <c r="F15" s="190"/>
      <c r="G15" s="190"/>
      <c r="H15" s="190"/>
      <c r="J15" s="190" t="s">
        <v>111</v>
      </c>
      <c r="K15" s="190"/>
      <c r="L15" s="190"/>
      <c r="M15" s="190"/>
      <c r="O15" s="190" t="s">
        <v>112</v>
      </c>
      <c r="P15" s="190"/>
      <c r="Q15" s="190"/>
      <c r="R15" s="190"/>
    </row>
    <row r="16" spans="2:18" x14ac:dyDescent="0.15">
      <c r="E16" s="190" t="s">
        <v>16</v>
      </c>
      <c r="F16" s="190"/>
      <c r="G16" s="190" t="s">
        <v>120</v>
      </c>
      <c r="H16" s="190"/>
      <c r="J16" s="190" t="s">
        <v>16</v>
      </c>
      <c r="K16" s="190"/>
      <c r="L16" s="190" t="s">
        <v>108</v>
      </c>
      <c r="M16" s="190"/>
      <c r="O16" s="190" t="s">
        <v>16</v>
      </c>
      <c r="P16" s="190"/>
      <c r="Q16" s="190" t="s">
        <v>108</v>
      </c>
      <c r="R16" s="190"/>
    </row>
    <row r="17" spans="2:20" x14ac:dyDescent="0.15">
      <c r="E17" s="132" t="s">
        <v>0</v>
      </c>
      <c r="F17" s="132" t="s">
        <v>37</v>
      </c>
      <c r="G17" s="118" t="s">
        <v>0</v>
      </c>
      <c r="H17" s="118" t="s">
        <v>37</v>
      </c>
      <c r="J17" s="132" t="s">
        <v>0</v>
      </c>
      <c r="K17" s="132" t="s">
        <v>37</v>
      </c>
      <c r="L17" s="132" t="s">
        <v>0</v>
      </c>
      <c r="M17" s="132" t="s">
        <v>37</v>
      </c>
      <c r="O17" s="132" t="s">
        <v>0</v>
      </c>
      <c r="P17" s="132" t="s">
        <v>37</v>
      </c>
      <c r="Q17" s="132" t="s">
        <v>0</v>
      </c>
      <c r="R17" s="132" t="s">
        <v>37</v>
      </c>
    </row>
    <row r="18" spans="2:20" x14ac:dyDescent="0.15">
      <c r="E18" s="92">
        <v>1820</v>
      </c>
      <c r="F18" s="92">
        <v>1680</v>
      </c>
      <c r="G18" s="92">
        <v>2275</v>
      </c>
      <c r="H18" s="92">
        <v>2100</v>
      </c>
      <c r="J18" s="119">
        <v>6</v>
      </c>
      <c r="K18" s="119">
        <v>45</v>
      </c>
      <c r="L18" s="119">
        <v>3</v>
      </c>
      <c r="M18" s="119">
        <v>30</v>
      </c>
      <c r="N18" s="98"/>
      <c r="O18" s="119">
        <v>6</v>
      </c>
      <c r="P18" s="119">
        <v>52</v>
      </c>
      <c r="Q18" s="119">
        <v>3</v>
      </c>
      <c r="R18" s="119">
        <v>47</v>
      </c>
    </row>
    <row r="19" spans="2:20" x14ac:dyDescent="0.15">
      <c r="N19" s="98"/>
    </row>
    <row r="20" spans="2:20" x14ac:dyDescent="0.15">
      <c r="B20" s="42"/>
    </row>
    <row r="21" spans="2:20" x14ac:dyDescent="0.15">
      <c r="B21" s="201" t="s">
        <v>18</v>
      </c>
      <c r="C21" s="203" t="s">
        <v>19</v>
      </c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</row>
    <row r="22" spans="2:20" x14ac:dyDescent="0.15">
      <c r="B22" s="202"/>
      <c r="C22" s="203" t="s">
        <v>16</v>
      </c>
      <c r="D22" s="203"/>
      <c r="E22" s="203"/>
      <c r="F22" s="203"/>
      <c r="G22" s="203"/>
      <c r="H22" s="203" t="s">
        <v>82</v>
      </c>
      <c r="I22" s="203"/>
      <c r="J22" s="203"/>
      <c r="K22" s="203"/>
      <c r="L22" s="203"/>
      <c r="M22" s="204" t="s">
        <v>83</v>
      </c>
      <c r="N22" s="205"/>
      <c r="O22" s="205"/>
      <c r="P22" s="205"/>
      <c r="Q22" s="206"/>
      <c r="R22" s="133" t="s">
        <v>47</v>
      </c>
    </row>
    <row r="23" spans="2:20" x14ac:dyDescent="0.15">
      <c r="B23" s="134"/>
      <c r="C23" s="133" t="s">
        <v>21</v>
      </c>
      <c r="D23" s="4" t="s">
        <v>22</v>
      </c>
      <c r="E23" s="4" t="s">
        <v>0</v>
      </c>
      <c r="F23" s="4" t="s">
        <v>37</v>
      </c>
      <c r="G23" s="4" t="s">
        <v>47</v>
      </c>
      <c r="H23" s="133" t="s">
        <v>21</v>
      </c>
      <c r="I23" s="133" t="s">
        <v>22</v>
      </c>
      <c r="J23" s="133" t="s">
        <v>0</v>
      </c>
      <c r="K23" s="133" t="s">
        <v>37</v>
      </c>
      <c r="L23" s="133" t="s">
        <v>74</v>
      </c>
      <c r="M23" s="133" t="s">
        <v>21</v>
      </c>
      <c r="N23" s="133" t="s">
        <v>22</v>
      </c>
      <c r="O23" s="133" t="s">
        <v>0</v>
      </c>
      <c r="P23" s="133" t="s">
        <v>37</v>
      </c>
      <c r="Q23" s="133" t="s">
        <v>47</v>
      </c>
      <c r="R23" s="133" t="s">
        <v>74</v>
      </c>
    </row>
    <row r="24" spans="2:20" x14ac:dyDescent="0.15">
      <c r="B24" s="133" t="s">
        <v>4</v>
      </c>
      <c r="C24" s="8"/>
      <c r="D24" s="9"/>
      <c r="E24" s="89"/>
      <c r="F24" s="89"/>
      <c r="G24" s="89"/>
      <c r="H24" s="10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2:20" x14ac:dyDescent="0.15">
      <c r="B25" s="133" t="s">
        <v>5</v>
      </c>
      <c r="C25" s="8"/>
      <c r="D25" s="9"/>
      <c r="E25" s="89"/>
      <c r="F25" s="89"/>
      <c r="G25" s="89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2:20" x14ac:dyDescent="0.15">
      <c r="B26" s="133" t="s">
        <v>6</v>
      </c>
      <c r="C26" s="8"/>
      <c r="D26" s="9"/>
      <c r="E26" s="89"/>
      <c r="F26" s="89"/>
      <c r="G26" s="89"/>
      <c r="H26" s="10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2:20" x14ac:dyDescent="0.15">
      <c r="B27" s="133" t="s">
        <v>7</v>
      </c>
      <c r="C27" s="8"/>
      <c r="D27" s="9"/>
      <c r="E27" s="89"/>
      <c r="F27" s="89"/>
      <c r="G27" s="89"/>
      <c r="H27" s="10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20" x14ac:dyDescent="0.15">
      <c r="B28" s="133" t="s">
        <v>8</v>
      </c>
      <c r="C28" s="8"/>
      <c r="D28" s="9"/>
      <c r="E28" s="89"/>
      <c r="F28" s="89"/>
      <c r="G28" s="89"/>
      <c r="H28" s="10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2:20" x14ac:dyDescent="0.15">
      <c r="B29" s="133" t="s">
        <v>9</v>
      </c>
      <c r="C29" s="8"/>
      <c r="D29" s="9"/>
      <c r="E29" s="89"/>
      <c r="F29" s="89"/>
      <c r="G29" s="89"/>
      <c r="H29" s="10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2:20" x14ac:dyDescent="0.15">
      <c r="B30" s="133" t="s">
        <v>10</v>
      </c>
      <c r="C30" s="45"/>
      <c r="D30" s="46"/>
      <c r="E30" s="90"/>
      <c r="F30" s="90"/>
      <c r="G30" s="90"/>
      <c r="H30" s="2">
        <v>0</v>
      </c>
      <c r="I30" s="3">
        <v>0</v>
      </c>
      <c r="J30" s="9"/>
      <c r="K30" s="9"/>
      <c r="L30" s="9"/>
      <c r="M30" s="10"/>
      <c r="N30" s="9"/>
      <c r="O30" s="9"/>
      <c r="P30" s="9"/>
      <c r="Q30" s="9"/>
      <c r="R30" s="9"/>
    </row>
    <row r="31" spans="2:20" x14ac:dyDescent="0.15">
      <c r="B31" s="133" t="s">
        <v>11</v>
      </c>
      <c r="C31" s="7">
        <v>10</v>
      </c>
      <c r="D31" s="5">
        <f t="shared" ref="D31:D32" si="0">C31*7.75</f>
        <v>77.5</v>
      </c>
      <c r="E31" s="90"/>
      <c r="F31" s="90"/>
      <c r="G31" s="91">
        <v>6017101</v>
      </c>
      <c r="H31" s="7">
        <v>0</v>
      </c>
      <c r="I31" s="5">
        <v>0</v>
      </c>
      <c r="J31" s="46"/>
      <c r="K31" s="46"/>
      <c r="L31" s="46"/>
      <c r="M31" s="45"/>
      <c r="N31" s="46"/>
      <c r="O31" s="46"/>
      <c r="P31" s="46"/>
      <c r="Q31" s="46"/>
      <c r="R31" s="114">
        <f>G31</f>
        <v>6017101</v>
      </c>
      <c r="S31" t="s">
        <v>79</v>
      </c>
      <c r="T31" s="116"/>
    </row>
    <row r="32" spans="2:20" x14ac:dyDescent="0.15">
      <c r="B32" s="133" t="s">
        <v>12</v>
      </c>
      <c r="C32" s="7">
        <v>15</v>
      </c>
      <c r="D32" s="5">
        <f t="shared" si="0"/>
        <v>116.25</v>
      </c>
      <c r="E32" s="90"/>
      <c r="F32" s="90"/>
      <c r="G32" s="91">
        <v>10958406</v>
      </c>
      <c r="H32" s="7">
        <v>0</v>
      </c>
      <c r="I32" s="5">
        <v>0</v>
      </c>
      <c r="J32" s="46"/>
      <c r="K32" s="46"/>
      <c r="L32" s="46"/>
      <c r="M32" s="45"/>
      <c r="N32" s="46"/>
      <c r="O32" s="46"/>
      <c r="P32" s="46"/>
      <c r="Q32" s="46"/>
      <c r="R32" s="114">
        <f>G32</f>
        <v>10958406</v>
      </c>
      <c r="S32" t="s">
        <v>79</v>
      </c>
      <c r="T32" s="116"/>
    </row>
    <row r="33" spans="2:19" x14ac:dyDescent="0.15">
      <c r="B33" s="133" t="s">
        <v>13</v>
      </c>
      <c r="C33" s="7">
        <v>19</v>
      </c>
      <c r="D33" s="5">
        <f>C33*7.75</f>
        <v>147.25</v>
      </c>
      <c r="E33" s="90"/>
      <c r="F33" s="90"/>
      <c r="G33" s="91">
        <v>14781745</v>
      </c>
      <c r="H33" s="7">
        <v>1</v>
      </c>
      <c r="I33" s="5">
        <f t="shared" ref="I33:I35" si="1">H33*3.5</f>
        <v>3.5</v>
      </c>
      <c r="J33" s="90"/>
      <c r="K33" s="90"/>
      <c r="L33" s="90"/>
      <c r="M33" s="45"/>
      <c r="N33" s="46"/>
      <c r="O33" s="90"/>
      <c r="P33" s="90"/>
      <c r="Q33" s="90"/>
      <c r="R33" s="115">
        <f>G33+L33+Q33</f>
        <v>14781745</v>
      </c>
      <c r="S33" t="s">
        <v>79</v>
      </c>
    </row>
    <row r="34" spans="2:19" x14ac:dyDescent="0.15">
      <c r="B34" s="133" t="s">
        <v>14</v>
      </c>
      <c r="C34" s="2">
        <v>20</v>
      </c>
      <c r="D34" s="3">
        <f t="shared" ref="D34:D35" si="2">C34*7.75</f>
        <v>155</v>
      </c>
      <c r="E34" s="92"/>
      <c r="F34" s="92"/>
      <c r="G34" s="92">
        <f t="shared" ref="G34:G35" si="3">E34+F34</f>
        <v>0</v>
      </c>
      <c r="H34" s="2">
        <v>1</v>
      </c>
      <c r="I34" s="3">
        <f t="shared" si="1"/>
        <v>3.5</v>
      </c>
      <c r="J34" s="92"/>
      <c r="K34" s="92"/>
      <c r="L34" s="92">
        <f>J34+K34</f>
        <v>0</v>
      </c>
      <c r="M34" s="10"/>
      <c r="N34" s="3">
        <v>15</v>
      </c>
      <c r="O34" s="92"/>
      <c r="P34" s="92"/>
      <c r="Q34" s="92">
        <f>O34+P34</f>
        <v>0</v>
      </c>
      <c r="R34" s="115">
        <v>14707391</v>
      </c>
      <c r="S34" t="s">
        <v>79</v>
      </c>
    </row>
    <row r="35" spans="2:19" x14ac:dyDescent="0.15">
      <c r="B35" s="133" t="s">
        <v>15</v>
      </c>
      <c r="C35" s="2">
        <v>22</v>
      </c>
      <c r="D35" s="3">
        <f t="shared" si="2"/>
        <v>170.5</v>
      </c>
      <c r="E35" s="92">
        <f>E18*O18*D35</f>
        <v>1861860</v>
      </c>
      <c r="F35" s="92">
        <f>F18*P18*D35</f>
        <v>14894880</v>
      </c>
      <c r="G35" s="92">
        <f t="shared" si="3"/>
        <v>16756740</v>
      </c>
      <c r="H35" s="2">
        <v>2</v>
      </c>
      <c r="I35" s="3">
        <f t="shared" si="1"/>
        <v>7</v>
      </c>
      <c r="J35" s="92">
        <f>G18*Q18*I35</f>
        <v>47775</v>
      </c>
      <c r="K35" s="92">
        <f>H18*R18*I35</f>
        <v>690900</v>
      </c>
      <c r="L35" s="92">
        <f>J35+K35</f>
        <v>738675</v>
      </c>
      <c r="M35" s="10"/>
      <c r="N35" s="3">
        <v>15</v>
      </c>
      <c r="O35" s="92">
        <f>G18*O18*N35</f>
        <v>204750</v>
      </c>
      <c r="P35" s="92">
        <f>H18*P18*N35</f>
        <v>1638000</v>
      </c>
      <c r="Q35" s="92">
        <f>O35+P35</f>
        <v>1842750</v>
      </c>
      <c r="R35" s="94">
        <f>(G35+L35+Q35)*1.08</f>
        <v>20885218.200000003</v>
      </c>
      <c r="S35" t="s">
        <v>79</v>
      </c>
    </row>
    <row r="36" spans="2:19" x14ac:dyDescent="0.15">
      <c r="B36" s="133" t="s">
        <v>20</v>
      </c>
      <c r="C36" s="2">
        <f t="shared" ref="C36:I36" si="4">SUM(C24:C35)</f>
        <v>86</v>
      </c>
      <c r="D36" s="3">
        <f t="shared" si="4"/>
        <v>666.5</v>
      </c>
      <c r="E36" s="92">
        <f>$E$18*D36*$O$18</f>
        <v>7278180</v>
      </c>
      <c r="F36" s="92">
        <f>$F$18*$P$18*D36</f>
        <v>58225440</v>
      </c>
      <c r="G36" s="92">
        <f>SUM(G31:G35)</f>
        <v>48513992</v>
      </c>
      <c r="H36" s="2">
        <f t="shared" si="4"/>
        <v>4</v>
      </c>
      <c r="I36" s="3">
        <f t="shared" si="4"/>
        <v>14</v>
      </c>
      <c r="J36" s="92">
        <f>$H$18*I36*$Q$18</f>
        <v>88200</v>
      </c>
      <c r="K36" s="92">
        <f>$H$18*R18*I36</f>
        <v>1381800</v>
      </c>
      <c r="L36" s="92">
        <f>J36+K36</f>
        <v>1470000</v>
      </c>
      <c r="M36" s="10"/>
      <c r="N36" s="3">
        <f t="shared" ref="N36" si="5">SUM(N24:N35)</f>
        <v>30</v>
      </c>
      <c r="O36" s="92">
        <f>SUM(O33:O35)</f>
        <v>204750</v>
      </c>
      <c r="P36" s="92">
        <f>SUM(P33:P35)</f>
        <v>1638000</v>
      </c>
      <c r="Q36" s="92">
        <f>SUM(Q33:Q35)</f>
        <v>1842750</v>
      </c>
      <c r="R36" s="94">
        <f>SUM(R31:R35)</f>
        <v>67349861.200000003</v>
      </c>
      <c r="S36" t="s">
        <v>79</v>
      </c>
    </row>
    <row r="37" spans="2:19" x14ac:dyDescent="0.15">
      <c r="B37" s="43"/>
      <c r="C37" s="121"/>
      <c r="D37" s="122"/>
      <c r="E37" s="123"/>
      <c r="F37" s="123"/>
      <c r="G37" s="123"/>
      <c r="H37" s="121"/>
      <c r="I37" s="122"/>
      <c r="J37" s="123"/>
      <c r="K37" s="123"/>
      <c r="L37" s="123"/>
      <c r="M37" s="124"/>
      <c r="N37" s="122"/>
      <c r="O37" s="123"/>
      <c r="P37" s="123"/>
      <c r="Q37" s="123"/>
      <c r="R37" s="125"/>
    </row>
    <row r="38" spans="2:19" ht="18.75" x14ac:dyDescent="0.15">
      <c r="L38" s="98"/>
      <c r="M38" s="98"/>
      <c r="N38" s="98"/>
      <c r="O38" s="131"/>
      <c r="P38" s="197" t="s">
        <v>122</v>
      </c>
      <c r="Q38" s="198"/>
      <c r="R38" s="126">
        <f>R36</f>
        <v>67349861.200000003</v>
      </c>
      <c r="S38" t="s">
        <v>79</v>
      </c>
    </row>
    <row r="39" spans="2:19" ht="28.5" x14ac:dyDescent="0.15">
      <c r="B39" s="130" t="s">
        <v>119</v>
      </c>
      <c r="L39" s="98"/>
      <c r="M39" s="98"/>
      <c r="N39" s="98"/>
      <c r="O39" s="98"/>
      <c r="P39" s="98"/>
      <c r="Q39" s="98"/>
      <c r="R39" s="95"/>
    </row>
    <row r="40" spans="2:19" x14ac:dyDescent="0.15">
      <c r="L40" s="98"/>
      <c r="M40" s="98"/>
      <c r="N40" s="98"/>
      <c r="O40" s="98"/>
      <c r="P40" s="98"/>
      <c r="Q40" s="98"/>
      <c r="R40" s="95"/>
    </row>
    <row r="41" spans="2:19" x14ac:dyDescent="0.15">
      <c r="E41" s="191" t="s">
        <v>94</v>
      </c>
      <c r="F41" s="192"/>
      <c r="G41" s="192"/>
      <c r="H41" s="193"/>
      <c r="J41" s="190" t="s">
        <v>111</v>
      </c>
      <c r="K41" s="190"/>
      <c r="L41" s="190"/>
      <c r="M41" s="190"/>
      <c r="N41" s="98"/>
      <c r="O41" s="190" t="s">
        <v>112</v>
      </c>
      <c r="P41" s="190"/>
      <c r="Q41" s="190"/>
      <c r="R41" s="190"/>
    </row>
    <row r="42" spans="2:19" x14ac:dyDescent="0.15">
      <c r="E42" s="191" t="s">
        <v>16</v>
      </c>
      <c r="F42" s="193"/>
      <c r="G42" s="191" t="s">
        <v>121</v>
      </c>
      <c r="H42" s="193"/>
      <c r="J42" s="190" t="s">
        <v>16</v>
      </c>
      <c r="K42" s="190"/>
      <c r="L42" s="190" t="s">
        <v>108</v>
      </c>
      <c r="M42" s="190"/>
      <c r="O42" s="190" t="s">
        <v>16</v>
      </c>
      <c r="P42" s="190"/>
      <c r="Q42" s="190" t="s">
        <v>108</v>
      </c>
      <c r="R42" s="190"/>
    </row>
    <row r="43" spans="2:19" x14ac:dyDescent="0.15">
      <c r="E43" s="132" t="s">
        <v>0</v>
      </c>
      <c r="F43" s="132" t="s">
        <v>37</v>
      </c>
      <c r="G43" s="132" t="s">
        <v>0</v>
      </c>
      <c r="H43" s="132" t="s">
        <v>37</v>
      </c>
      <c r="J43" s="132" t="s">
        <v>0</v>
      </c>
      <c r="K43" s="132" t="s">
        <v>37</v>
      </c>
      <c r="L43" s="132" t="s">
        <v>0</v>
      </c>
      <c r="M43" s="132" t="s">
        <v>37</v>
      </c>
      <c r="O43" s="132" t="s">
        <v>0</v>
      </c>
      <c r="P43" s="132" t="s">
        <v>37</v>
      </c>
      <c r="Q43" s="132" t="s">
        <v>0</v>
      </c>
      <c r="R43" s="132" t="s">
        <v>37</v>
      </c>
    </row>
    <row r="44" spans="2:19" x14ac:dyDescent="0.15">
      <c r="B44" s="43"/>
      <c r="E44" s="92">
        <v>1820</v>
      </c>
      <c r="F44" s="92">
        <v>1680</v>
      </c>
      <c r="G44" s="92">
        <v>2275</v>
      </c>
      <c r="H44" s="92">
        <v>2100</v>
      </c>
      <c r="J44" s="119">
        <v>6</v>
      </c>
      <c r="K44" s="119">
        <v>6</v>
      </c>
      <c r="L44" s="119">
        <v>6</v>
      </c>
      <c r="M44" s="119">
        <v>6</v>
      </c>
      <c r="O44" s="119">
        <v>6</v>
      </c>
      <c r="P44" s="119">
        <v>12</v>
      </c>
      <c r="Q44" s="119">
        <v>6</v>
      </c>
      <c r="R44" s="119">
        <v>12</v>
      </c>
    </row>
    <row r="45" spans="2:19" x14ac:dyDescent="0.15">
      <c r="B45" s="44"/>
      <c r="R45" s="95"/>
    </row>
    <row r="46" spans="2:19" x14ac:dyDescent="0.15">
      <c r="B46" s="201" t="s">
        <v>18</v>
      </c>
      <c r="C46" s="203" t="s">
        <v>19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</row>
    <row r="47" spans="2:19" x14ac:dyDescent="0.15">
      <c r="B47" s="202"/>
      <c r="C47" s="203" t="s">
        <v>16</v>
      </c>
      <c r="D47" s="203"/>
      <c r="E47" s="203"/>
      <c r="F47" s="203"/>
      <c r="G47" s="203"/>
      <c r="H47" s="203" t="s">
        <v>17</v>
      </c>
      <c r="I47" s="203"/>
      <c r="J47" s="203"/>
      <c r="K47" s="203"/>
      <c r="L47" s="203"/>
      <c r="M47" s="204" t="s">
        <v>83</v>
      </c>
      <c r="N47" s="205"/>
      <c r="O47" s="205"/>
      <c r="P47" s="205"/>
      <c r="Q47" s="206"/>
      <c r="R47" s="96" t="s">
        <v>47</v>
      </c>
    </row>
    <row r="48" spans="2:19" x14ac:dyDescent="0.15">
      <c r="B48" s="134"/>
      <c r="C48" s="133" t="s">
        <v>21</v>
      </c>
      <c r="D48" s="133" t="s">
        <v>22</v>
      </c>
      <c r="E48" s="133" t="s">
        <v>0</v>
      </c>
      <c r="F48" s="133" t="s">
        <v>37</v>
      </c>
      <c r="G48" s="133" t="s">
        <v>47</v>
      </c>
      <c r="H48" s="133" t="s">
        <v>21</v>
      </c>
      <c r="I48" s="133" t="s">
        <v>22</v>
      </c>
      <c r="J48" s="133" t="s">
        <v>0</v>
      </c>
      <c r="K48" s="133" t="s">
        <v>37</v>
      </c>
      <c r="L48" s="133" t="s">
        <v>74</v>
      </c>
      <c r="M48" s="133" t="s">
        <v>21</v>
      </c>
      <c r="N48" s="133" t="s">
        <v>22</v>
      </c>
      <c r="O48" s="133" t="s">
        <v>0</v>
      </c>
      <c r="P48" s="133" t="s">
        <v>37</v>
      </c>
      <c r="Q48" s="133" t="s">
        <v>47</v>
      </c>
      <c r="R48" s="96" t="s">
        <v>74</v>
      </c>
    </row>
    <row r="49" spans="2:19" x14ac:dyDescent="0.15">
      <c r="B49" s="133" t="s">
        <v>4</v>
      </c>
      <c r="C49" s="10"/>
      <c r="D49" s="8"/>
      <c r="E49" s="89"/>
      <c r="F49" s="89"/>
      <c r="G49" s="89"/>
      <c r="H49" s="10"/>
      <c r="I49" s="9"/>
      <c r="J49" s="9"/>
      <c r="K49" s="9"/>
      <c r="L49" s="9"/>
      <c r="M49" s="9"/>
      <c r="N49" s="9"/>
      <c r="O49" s="9"/>
      <c r="P49" s="9"/>
      <c r="Q49" s="9"/>
      <c r="R49" s="97"/>
    </row>
    <row r="50" spans="2:19" x14ac:dyDescent="0.15">
      <c r="B50" s="133" t="s">
        <v>5</v>
      </c>
      <c r="C50" s="10"/>
      <c r="D50" s="8"/>
      <c r="E50" s="89"/>
      <c r="F50" s="89"/>
      <c r="G50" s="89"/>
      <c r="H50" s="10"/>
      <c r="I50" s="9"/>
      <c r="J50" s="9"/>
      <c r="K50" s="9"/>
      <c r="L50" s="9"/>
      <c r="M50" s="9"/>
      <c r="N50" s="9"/>
      <c r="O50" s="9"/>
      <c r="P50" s="9"/>
      <c r="Q50" s="9"/>
      <c r="R50" s="97"/>
    </row>
    <row r="51" spans="2:19" x14ac:dyDescent="0.15">
      <c r="B51" s="133" t="s">
        <v>6</v>
      </c>
      <c r="C51" s="10"/>
      <c r="D51" s="8"/>
      <c r="E51" s="89"/>
      <c r="F51" s="89"/>
      <c r="G51" s="89"/>
      <c r="H51" s="10"/>
      <c r="I51" s="9"/>
      <c r="J51" s="9"/>
      <c r="K51" s="9"/>
      <c r="L51" s="9"/>
      <c r="M51" s="9"/>
      <c r="N51" s="9"/>
      <c r="O51" s="9"/>
      <c r="P51" s="9"/>
      <c r="Q51" s="9"/>
      <c r="R51" s="97"/>
    </row>
    <row r="52" spans="2:19" x14ac:dyDescent="0.15">
      <c r="B52" s="133" t="s">
        <v>7</v>
      </c>
      <c r="C52" s="10"/>
      <c r="D52" s="8"/>
      <c r="E52" s="89"/>
      <c r="F52" s="89"/>
      <c r="G52" s="89"/>
      <c r="H52" s="10"/>
      <c r="I52" s="9"/>
      <c r="J52" s="9"/>
      <c r="K52" s="9"/>
      <c r="L52" s="9"/>
      <c r="M52" s="9"/>
      <c r="N52" s="9"/>
      <c r="O52" s="9"/>
      <c r="P52" s="9"/>
      <c r="Q52" s="9"/>
      <c r="R52" s="97"/>
    </row>
    <row r="53" spans="2:19" x14ac:dyDescent="0.15">
      <c r="B53" s="133" t="s">
        <v>8</v>
      </c>
      <c r="C53" s="10"/>
      <c r="D53" s="8"/>
      <c r="E53" s="89"/>
      <c r="F53" s="89"/>
      <c r="G53" s="89"/>
      <c r="H53" s="10"/>
      <c r="I53" s="9"/>
      <c r="J53" s="9"/>
      <c r="K53" s="9"/>
      <c r="L53" s="9"/>
      <c r="M53" s="9"/>
      <c r="N53" s="9"/>
      <c r="O53" s="9"/>
      <c r="P53" s="9"/>
      <c r="Q53" s="9"/>
      <c r="R53" s="97"/>
    </row>
    <row r="54" spans="2:19" x14ac:dyDescent="0.15">
      <c r="B54" s="133" t="s">
        <v>9</v>
      </c>
      <c r="C54" s="10"/>
      <c r="D54" s="8"/>
      <c r="E54" s="89"/>
      <c r="F54" s="89"/>
      <c r="G54" s="89"/>
      <c r="H54" s="10"/>
      <c r="I54" s="9"/>
      <c r="J54" s="9"/>
      <c r="K54" s="9"/>
      <c r="L54" s="9"/>
      <c r="M54" s="9"/>
      <c r="N54" s="9"/>
      <c r="O54" s="9"/>
      <c r="P54" s="9"/>
      <c r="Q54" s="9"/>
      <c r="R54" s="97"/>
    </row>
    <row r="55" spans="2:19" x14ac:dyDescent="0.15">
      <c r="B55" s="133" t="s">
        <v>10</v>
      </c>
      <c r="C55" s="45"/>
      <c r="D55" s="46"/>
      <c r="E55" s="90"/>
      <c r="F55" s="90"/>
      <c r="G55" s="90"/>
      <c r="H55" s="10"/>
      <c r="I55" s="9"/>
      <c r="J55" s="9"/>
      <c r="K55" s="9"/>
      <c r="L55" s="9"/>
      <c r="M55" s="9"/>
      <c r="N55" s="9"/>
      <c r="O55" s="9"/>
      <c r="P55" s="9"/>
      <c r="Q55" s="9"/>
      <c r="R55" s="97"/>
    </row>
    <row r="56" spans="2:19" x14ac:dyDescent="0.15">
      <c r="B56" s="133" t="s">
        <v>11</v>
      </c>
      <c r="C56" s="45"/>
      <c r="D56" s="46"/>
      <c r="E56" s="90"/>
      <c r="F56" s="90"/>
      <c r="G56" s="90"/>
      <c r="H56" s="10"/>
      <c r="I56" s="9"/>
      <c r="J56" s="9"/>
      <c r="K56" s="9"/>
      <c r="L56" s="9"/>
      <c r="M56" s="9"/>
      <c r="N56" s="9"/>
      <c r="O56" s="9"/>
      <c r="P56" s="9"/>
      <c r="Q56" s="9"/>
      <c r="R56" s="97"/>
    </row>
    <row r="57" spans="2:19" x14ac:dyDescent="0.15">
      <c r="B57" s="133" t="s">
        <v>12</v>
      </c>
      <c r="C57" s="45"/>
      <c r="D57" s="46"/>
      <c r="E57" s="90"/>
      <c r="F57" s="90"/>
      <c r="G57" s="90"/>
      <c r="H57" s="10"/>
      <c r="I57" s="9"/>
      <c r="J57" s="9"/>
      <c r="K57" s="9"/>
      <c r="L57" s="9"/>
      <c r="M57" s="9"/>
      <c r="N57" s="9"/>
      <c r="O57" s="9"/>
      <c r="P57" s="9"/>
      <c r="Q57" s="9"/>
      <c r="R57" s="97"/>
    </row>
    <row r="58" spans="2:19" x14ac:dyDescent="0.15">
      <c r="B58" s="133" t="s">
        <v>13</v>
      </c>
      <c r="C58" s="7">
        <v>19</v>
      </c>
      <c r="D58" s="5">
        <f>C58*7.75</f>
        <v>147.25</v>
      </c>
      <c r="E58" s="92"/>
      <c r="F58" s="92"/>
      <c r="G58" s="91">
        <v>3617634</v>
      </c>
      <c r="H58" s="2">
        <v>1</v>
      </c>
      <c r="I58" s="3">
        <f t="shared" ref="I58:I60" si="6">H58*3.5</f>
        <v>3.5</v>
      </c>
      <c r="J58" s="92"/>
      <c r="K58" s="92"/>
      <c r="L58" s="92"/>
      <c r="M58" s="89"/>
      <c r="N58" s="89"/>
      <c r="O58" s="89"/>
      <c r="P58" s="89"/>
      <c r="Q58" s="89"/>
      <c r="R58" s="115">
        <f>G58+L58</f>
        <v>3617634</v>
      </c>
    </row>
    <row r="59" spans="2:19" x14ac:dyDescent="0.15">
      <c r="B59" s="133" t="s">
        <v>14</v>
      </c>
      <c r="C59" s="2">
        <v>20</v>
      </c>
      <c r="D59" s="3">
        <f t="shared" ref="D59:D60" si="7">C59*7.75</f>
        <v>155</v>
      </c>
      <c r="E59" s="92"/>
      <c r="F59" s="92"/>
      <c r="G59" s="92">
        <f t="shared" ref="G59:G60" si="8">E59+F59</f>
        <v>0</v>
      </c>
      <c r="H59" s="2">
        <v>1</v>
      </c>
      <c r="I59" s="3">
        <f t="shared" si="6"/>
        <v>3.5</v>
      </c>
      <c r="J59" s="92"/>
      <c r="K59" s="92"/>
      <c r="L59" s="92">
        <f>J59+K59</f>
        <v>0</v>
      </c>
      <c r="M59" s="89"/>
      <c r="N59" s="3">
        <v>10</v>
      </c>
      <c r="O59" s="92"/>
      <c r="P59" s="92"/>
      <c r="Q59" s="92">
        <f>O59+P59</f>
        <v>0</v>
      </c>
      <c r="R59" s="115">
        <v>3605065</v>
      </c>
    </row>
    <row r="60" spans="2:19" x14ac:dyDescent="0.15">
      <c r="B60" s="133" t="s">
        <v>15</v>
      </c>
      <c r="C60" s="2">
        <v>22</v>
      </c>
      <c r="D60" s="3">
        <f t="shared" si="7"/>
        <v>170.5</v>
      </c>
      <c r="E60" s="92">
        <f>E44*O44*D60</f>
        <v>1861860</v>
      </c>
      <c r="F60" s="92">
        <f>F44*P44*D60</f>
        <v>3437280</v>
      </c>
      <c r="G60" s="92">
        <f t="shared" si="8"/>
        <v>5299140</v>
      </c>
      <c r="H60" s="2">
        <v>2</v>
      </c>
      <c r="I60" s="3">
        <f t="shared" si="6"/>
        <v>7</v>
      </c>
      <c r="J60" s="92">
        <f>G44*I60*J44</f>
        <v>95550</v>
      </c>
      <c r="K60" s="92">
        <f>H44*R44*I60</f>
        <v>176400</v>
      </c>
      <c r="L60" s="92">
        <f>J60+K60</f>
        <v>271950</v>
      </c>
      <c r="M60" s="89"/>
      <c r="N60" s="3">
        <v>15</v>
      </c>
      <c r="O60" s="92">
        <f>G44*N60*O44</f>
        <v>204750</v>
      </c>
      <c r="P60" s="92">
        <f>H44*N60*P44</f>
        <v>378000</v>
      </c>
      <c r="Q60" s="92">
        <f>O60+P60</f>
        <v>582750</v>
      </c>
      <c r="R60" s="94">
        <f>(G60+L60+Q60)*1.08</f>
        <v>6646147.2000000002</v>
      </c>
    </row>
    <row r="61" spans="2:19" x14ac:dyDescent="0.15">
      <c r="B61" s="133" t="s">
        <v>20</v>
      </c>
      <c r="C61" s="2">
        <f t="shared" ref="C61:I61" si="9">SUM(C49:C60)</f>
        <v>61</v>
      </c>
      <c r="D61" s="3">
        <f t="shared" si="9"/>
        <v>472.75</v>
      </c>
      <c r="E61" s="92">
        <f t="shared" ref="E61" si="10">$F$44*D61*$J$44</f>
        <v>4765320</v>
      </c>
      <c r="F61" s="92">
        <f t="shared" ref="F61" si="11">$E$44*D61*$K$44</f>
        <v>5162430</v>
      </c>
      <c r="G61" s="92">
        <f>SUM(G58:G60)</f>
        <v>8916774</v>
      </c>
      <c r="H61" s="2">
        <f t="shared" si="9"/>
        <v>4</v>
      </c>
      <c r="I61" s="3">
        <f t="shared" si="9"/>
        <v>14</v>
      </c>
      <c r="J61" s="92">
        <f>J58+J59+J60</f>
        <v>95550</v>
      </c>
      <c r="K61" s="92">
        <f>K58+K59+K60</f>
        <v>176400</v>
      </c>
      <c r="L61" s="92">
        <f>J61+K61</f>
        <v>271950</v>
      </c>
      <c r="M61" s="89"/>
      <c r="N61" s="3">
        <f>N59+N60</f>
        <v>25</v>
      </c>
      <c r="O61" s="92">
        <f>O59+O60</f>
        <v>204750</v>
      </c>
      <c r="P61" s="92">
        <f>P59+P60</f>
        <v>378000</v>
      </c>
      <c r="Q61" s="92">
        <f>O61+P61</f>
        <v>582750</v>
      </c>
      <c r="R61" s="94">
        <f>SUM(R58:R60)</f>
        <v>13868846.199999999</v>
      </c>
    </row>
    <row r="62" spans="2:19" x14ac:dyDescent="0.15">
      <c r="B62" s="43"/>
      <c r="C62" s="121"/>
      <c r="D62" s="122"/>
      <c r="E62" s="123"/>
      <c r="F62" s="123"/>
      <c r="G62" s="123"/>
      <c r="H62" s="121"/>
      <c r="I62" s="122"/>
      <c r="J62" s="123"/>
      <c r="K62" s="123"/>
      <c r="L62" s="123"/>
      <c r="M62" s="129"/>
      <c r="N62" s="122"/>
      <c r="O62" s="123"/>
      <c r="P62" s="123"/>
      <c r="Q62" s="123"/>
      <c r="R62" s="125"/>
    </row>
    <row r="63" spans="2:19" ht="18.75" x14ac:dyDescent="0.15">
      <c r="L63" s="98"/>
      <c r="M63" s="98"/>
      <c r="N63" s="98"/>
      <c r="O63" s="98"/>
      <c r="P63" s="197" t="s">
        <v>123</v>
      </c>
      <c r="Q63" s="198"/>
      <c r="R63" s="127">
        <f>R61*1.08</f>
        <v>14978353.896</v>
      </c>
      <c r="S63" t="s">
        <v>79</v>
      </c>
    </row>
    <row r="65" spans="12:20" ht="18.75" x14ac:dyDescent="0.15">
      <c r="L65" s="98"/>
      <c r="M65" s="98"/>
      <c r="N65" s="98"/>
      <c r="O65" s="98"/>
      <c r="P65" s="197" t="s">
        <v>124</v>
      </c>
      <c r="Q65" s="198"/>
      <c r="R65" s="126">
        <f>R38+R63</f>
        <v>82328215.096000001</v>
      </c>
      <c r="S65" t="s">
        <v>79</v>
      </c>
      <c r="T65" s="95"/>
    </row>
    <row r="67" spans="12:20" ht="18.75" x14ac:dyDescent="0.15">
      <c r="P67" s="197" t="s">
        <v>125</v>
      </c>
      <c r="Q67" s="198"/>
      <c r="R67" s="126">
        <v>82794000</v>
      </c>
      <c r="S67" t="s">
        <v>127</v>
      </c>
    </row>
    <row r="68" spans="12:20" ht="14.25" thickBot="1" x14ac:dyDescent="0.2">
      <c r="S68" t="s">
        <v>128</v>
      </c>
    </row>
    <row r="69" spans="12:20" ht="20.25" thickTop="1" thickBot="1" x14ac:dyDescent="0.2">
      <c r="P69" s="199" t="s">
        <v>126</v>
      </c>
      <c r="Q69" s="200"/>
      <c r="R69" s="128">
        <f>R65-R67</f>
        <v>-465784.90399999917</v>
      </c>
    </row>
    <row r="70" spans="12:20" ht="14.25" thickTop="1" x14ac:dyDescent="0.15"/>
  </sheetData>
  <mergeCells count="33">
    <mergeCell ref="P38:Q38"/>
    <mergeCell ref="E15:H15"/>
    <mergeCell ref="J15:M15"/>
    <mergeCell ref="O15:R15"/>
    <mergeCell ref="E16:F16"/>
    <mergeCell ref="G16:H16"/>
    <mergeCell ref="J16:K16"/>
    <mergeCell ref="L16:M16"/>
    <mergeCell ref="O16:P16"/>
    <mergeCell ref="Q16:R16"/>
    <mergeCell ref="B21:B22"/>
    <mergeCell ref="C21:R21"/>
    <mergeCell ref="C22:G22"/>
    <mergeCell ref="H22:L22"/>
    <mergeCell ref="M22:Q22"/>
    <mergeCell ref="E41:H41"/>
    <mergeCell ref="J41:M41"/>
    <mergeCell ref="O41:R41"/>
    <mergeCell ref="E42:F42"/>
    <mergeCell ref="G42:H42"/>
    <mergeCell ref="J42:K42"/>
    <mergeCell ref="L42:M42"/>
    <mergeCell ref="O42:P42"/>
    <mergeCell ref="Q42:R42"/>
    <mergeCell ref="P65:Q65"/>
    <mergeCell ref="P67:Q67"/>
    <mergeCell ref="P69:Q69"/>
    <mergeCell ref="B46:B47"/>
    <mergeCell ref="C46:R46"/>
    <mergeCell ref="C47:G47"/>
    <mergeCell ref="H47:L47"/>
    <mergeCell ref="M47:Q47"/>
    <mergeCell ref="P63:Q63"/>
  </mergeCells>
  <phoneticPr fontId="1"/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T70"/>
  <sheetViews>
    <sheetView view="pageBreakPreview" topLeftCell="G25" zoomScale="70" zoomScaleNormal="90" zoomScaleSheetLayoutView="70" workbookViewId="0">
      <selection activeCell="J20" sqref="J20:K22"/>
    </sheetView>
  </sheetViews>
  <sheetFormatPr defaultRowHeight="13.5" x14ac:dyDescent="0.15"/>
  <cols>
    <col min="1" max="1" width="2.625" customWidth="1"/>
    <col min="2" max="17" width="14.625" customWidth="1"/>
    <col min="18" max="18" width="25.75" customWidth="1"/>
    <col min="19" max="19" width="9.5" bestFit="1" customWidth="1"/>
    <col min="20" max="20" width="12.375" bestFit="1" customWidth="1"/>
  </cols>
  <sheetData>
    <row r="13" spans="2:18" ht="28.5" x14ac:dyDescent="0.15">
      <c r="B13" s="120" t="s">
        <v>118</v>
      </c>
    </row>
    <row r="15" spans="2:18" x14ac:dyDescent="0.15">
      <c r="E15" s="190" t="s">
        <v>106</v>
      </c>
      <c r="F15" s="190"/>
      <c r="G15" s="190"/>
      <c r="H15" s="190"/>
      <c r="J15" s="190" t="s">
        <v>111</v>
      </c>
      <c r="K15" s="190"/>
      <c r="L15" s="190"/>
      <c r="M15" s="190"/>
      <c r="O15" s="190" t="s">
        <v>112</v>
      </c>
      <c r="P15" s="190"/>
      <c r="Q15" s="190"/>
      <c r="R15" s="190"/>
    </row>
    <row r="16" spans="2:18" x14ac:dyDescent="0.15">
      <c r="E16" s="190" t="s">
        <v>107</v>
      </c>
      <c r="F16" s="190"/>
      <c r="G16" s="190" t="s">
        <v>120</v>
      </c>
      <c r="H16" s="190"/>
      <c r="J16" s="190" t="s">
        <v>107</v>
      </c>
      <c r="K16" s="190"/>
      <c r="L16" s="190" t="s">
        <v>108</v>
      </c>
      <c r="M16" s="190"/>
      <c r="O16" s="190" t="s">
        <v>107</v>
      </c>
      <c r="P16" s="190"/>
      <c r="Q16" s="190" t="s">
        <v>108</v>
      </c>
      <c r="R16" s="190"/>
    </row>
    <row r="17" spans="2:20" x14ac:dyDescent="0.15">
      <c r="E17" s="102" t="s">
        <v>113</v>
      </c>
      <c r="F17" s="102" t="s">
        <v>114</v>
      </c>
      <c r="G17" s="118" t="s">
        <v>110</v>
      </c>
      <c r="H17" s="118" t="s">
        <v>115</v>
      </c>
      <c r="J17" s="102" t="s">
        <v>109</v>
      </c>
      <c r="K17" s="102" t="s">
        <v>116</v>
      </c>
      <c r="L17" s="102" t="s">
        <v>110</v>
      </c>
      <c r="M17" s="102" t="s">
        <v>117</v>
      </c>
      <c r="O17" s="102" t="s">
        <v>109</v>
      </c>
      <c r="P17" s="102" t="s">
        <v>117</v>
      </c>
      <c r="Q17" s="102" t="s">
        <v>110</v>
      </c>
      <c r="R17" s="102" t="s">
        <v>117</v>
      </c>
    </row>
    <row r="18" spans="2:20" x14ac:dyDescent="0.15">
      <c r="E18" s="92">
        <v>1820</v>
      </c>
      <c r="F18" s="92">
        <v>1680</v>
      </c>
      <c r="G18" s="92">
        <v>2275</v>
      </c>
      <c r="H18" s="92">
        <v>2100</v>
      </c>
      <c r="J18" s="119">
        <v>6</v>
      </c>
      <c r="K18" s="119">
        <v>45</v>
      </c>
      <c r="L18" s="119">
        <v>3</v>
      </c>
      <c r="M18" s="119">
        <v>30</v>
      </c>
      <c r="N18" s="98"/>
      <c r="O18" s="119">
        <v>6</v>
      </c>
      <c r="P18" s="119">
        <v>51</v>
      </c>
      <c r="Q18" s="119">
        <v>3</v>
      </c>
      <c r="R18" s="119">
        <v>47</v>
      </c>
    </row>
    <row r="19" spans="2:20" x14ac:dyDescent="0.15">
      <c r="N19" s="98"/>
    </row>
    <row r="20" spans="2:20" x14ac:dyDescent="0.15">
      <c r="B20" s="42"/>
    </row>
    <row r="21" spans="2:20" x14ac:dyDescent="0.15">
      <c r="B21" s="201" t="s">
        <v>18</v>
      </c>
      <c r="C21" s="203" t="s">
        <v>19</v>
      </c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</row>
    <row r="22" spans="2:20" x14ac:dyDescent="0.15">
      <c r="B22" s="202"/>
      <c r="C22" s="203" t="s">
        <v>16</v>
      </c>
      <c r="D22" s="203"/>
      <c r="E22" s="203"/>
      <c r="F22" s="203"/>
      <c r="G22" s="203"/>
      <c r="H22" s="203" t="s">
        <v>82</v>
      </c>
      <c r="I22" s="203"/>
      <c r="J22" s="203"/>
      <c r="K22" s="203"/>
      <c r="L22" s="203"/>
      <c r="M22" s="204" t="s">
        <v>83</v>
      </c>
      <c r="N22" s="205"/>
      <c r="O22" s="205"/>
      <c r="P22" s="205"/>
      <c r="Q22" s="206"/>
      <c r="R22" s="1" t="s">
        <v>47</v>
      </c>
    </row>
    <row r="23" spans="2:20" x14ac:dyDescent="0.15">
      <c r="B23" s="87"/>
      <c r="C23" s="1" t="s">
        <v>21</v>
      </c>
      <c r="D23" s="4" t="s">
        <v>22</v>
      </c>
      <c r="E23" s="4" t="s">
        <v>75</v>
      </c>
      <c r="F23" s="4" t="s">
        <v>76</v>
      </c>
      <c r="G23" s="4" t="s">
        <v>47</v>
      </c>
      <c r="H23" s="1" t="s">
        <v>21</v>
      </c>
      <c r="I23" s="1" t="s">
        <v>22</v>
      </c>
      <c r="J23" s="1" t="s">
        <v>77</v>
      </c>
      <c r="K23" s="1" t="s">
        <v>78</v>
      </c>
      <c r="L23" s="1" t="s">
        <v>74</v>
      </c>
      <c r="M23" s="93" t="s">
        <v>87</v>
      </c>
      <c r="N23" s="93" t="s">
        <v>88</v>
      </c>
      <c r="O23" s="93" t="s">
        <v>84</v>
      </c>
      <c r="P23" s="93" t="s">
        <v>85</v>
      </c>
      <c r="Q23" s="93" t="s">
        <v>86</v>
      </c>
      <c r="R23" s="1" t="s">
        <v>74</v>
      </c>
    </row>
    <row r="24" spans="2:20" x14ac:dyDescent="0.15">
      <c r="B24" s="1" t="s">
        <v>4</v>
      </c>
      <c r="C24" s="8"/>
      <c r="D24" s="9"/>
      <c r="E24" s="89"/>
      <c r="F24" s="89"/>
      <c r="G24" s="89"/>
      <c r="H24" s="10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2:20" x14ac:dyDescent="0.15">
      <c r="B25" s="1" t="s">
        <v>5</v>
      </c>
      <c r="C25" s="8"/>
      <c r="D25" s="9"/>
      <c r="E25" s="89"/>
      <c r="F25" s="89"/>
      <c r="G25" s="89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2:20" x14ac:dyDescent="0.15">
      <c r="B26" s="1" t="s">
        <v>6</v>
      </c>
      <c r="C26" s="8"/>
      <c r="D26" s="9"/>
      <c r="E26" s="89"/>
      <c r="F26" s="89"/>
      <c r="G26" s="89"/>
      <c r="H26" s="10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2:20" x14ac:dyDescent="0.15">
      <c r="B27" s="1" t="s">
        <v>7</v>
      </c>
      <c r="C27" s="8"/>
      <c r="D27" s="9"/>
      <c r="E27" s="89"/>
      <c r="F27" s="89"/>
      <c r="G27" s="89"/>
      <c r="H27" s="10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20" x14ac:dyDescent="0.15">
      <c r="B28" s="1" t="s">
        <v>8</v>
      </c>
      <c r="C28" s="8"/>
      <c r="D28" s="9"/>
      <c r="E28" s="89"/>
      <c r="F28" s="89"/>
      <c r="G28" s="89"/>
      <c r="H28" s="10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2:20" x14ac:dyDescent="0.15">
      <c r="B29" s="1" t="s">
        <v>9</v>
      </c>
      <c r="C29" s="8"/>
      <c r="D29" s="9"/>
      <c r="E29" s="89"/>
      <c r="F29" s="89"/>
      <c r="G29" s="89"/>
      <c r="H29" s="10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2:20" x14ac:dyDescent="0.15">
      <c r="B30" s="1" t="s">
        <v>10</v>
      </c>
      <c r="C30" s="45"/>
      <c r="D30" s="46"/>
      <c r="E30" s="90"/>
      <c r="F30" s="90"/>
      <c r="G30" s="90"/>
      <c r="H30" s="2">
        <v>0</v>
      </c>
      <c r="I30" s="3">
        <v>0</v>
      </c>
      <c r="J30" s="9"/>
      <c r="K30" s="9"/>
      <c r="L30" s="9"/>
      <c r="M30" s="10"/>
      <c r="N30" s="9"/>
      <c r="O30" s="9"/>
      <c r="P30" s="9"/>
      <c r="Q30" s="9"/>
      <c r="R30" s="9"/>
    </row>
    <row r="31" spans="2:20" x14ac:dyDescent="0.15">
      <c r="B31" s="1" t="s">
        <v>11</v>
      </c>
      <c r="C31" s="7">
        <v>10</v>
      </c>
      <c r="D31" s="5">
        <f t="shared" ref="D31:D32" si="0">C31*7.75</f>
        <v>77.5</v>
      </c>
      <c r="E31" s="90"/>
      <c r="F31" s="90"/>
      <c r="G31" s="91">
        <v>6017101</v>
      </c>
      <c r="H31" s="7">
        <v>0</v>
      </c>
      <c r="I31" s="5">
        <v>0</v>
      </c>
      <c r="J31" s="46"/>
      <c r="K31" s="46"/>
      <c r="L31" s="46"/>
      <c r="M31" s="45"/>
      <c r="N31" s="46"/>
      <c r="O31" s="46"/>
      <c r="P31" s="46"/>
      <c r="Q31" s="46"/>
      <c r="R31" s="114">
        <f>G31</f>
        <v>6017101</v>
      </c>
      <c r="T31" s="116"/>
    </row>
    <row r="32" spans="2:20" x14ac:dyDescent="0.15">
      <c r="B32" s="1" t="s">
        <v>12</v>
      </c>
      <c r="C32" s="7">
        <v>15</v>
      </c>
      <c r="D32" s="5">
        <f t="shared" si="0"/>
        <v>116.25</v>
      </c>
      <c r="E32" s="90"/>
      <c r="F32" s="90"/>
      <c r="G32" s="91">
        <v>10958406</v>
      </c>
      <c r="H32" s="7">
        <v>0</v>
      </c>
      <c r="I32" s="5">
        <v>0</v>
      </c>
      <c r="J32" s="46"/>
      <c r="K32" s="46"/>
      <c r="L32" s="46"/>
      <c r="M32" s="45"/>
      <c r="N32" s="46"/>
      <c r="O32" s="46"/>
      <c r="P32" s="46"/>
      <c r="Q32" s="46"/>
      <c r="R32" s="114">
        <f>G32</f>
        <v>10958406</v>
      </c>
      <c r="T32" s="116"/>
    </row>
    <row r="33" spans="2:19" x14ac:dyDescent="0.15">
      <c r="B33" s="1" t="s">
        <v>13</v>
      </c>
      <c r="C33" s="7">
        <v>19</v>
      </c>
      <c r="D33" s="5">
        <f>C33*7.75</f>
        <v>147.25</v>
      </c>
      <c r="E33" s="90"/>
      <c r="F33" s="90"/>
      <c r="G33" s="91">
        <v>14781745</v>
      </c>
      <c r="H33" s="7">
        <v>1</v>
      </c>
      <c r="I33" s="5">
        <f t="shared" ref="I33:I35" si="1">H33*3.5</f>
        <v>3.5</v>
      </c>
      <c r="J33" s="90"/>
      <c r="K33" s="90"/>
      <c r="L33" s="90"/>
      <c r="M33" s="45"/>
      <c r="N33" s="46"/>
      <c r="O33" s="90"/>
      <c r="P33" s="90"/>
      <c r="Q33" s="90"/>
      <c r="R33" s="115">
        <f>G33+L33+Q33</f>
        <v>14781745</v>
      </c>
    </row>
    <row r="34" spans="2:19" x14ac:dyDescent="0.15">
      <c r="B34" s="1" t="s">
        <v>14</v>
      </c>
      <c r="C34" s="2">
        <v>20</v>
      </c>
      <c r="D34" s="3">
        <f t="shared" ref="D34:D35" si="2">C34*7.75</f>
        <v>155</v>
      </c>
      <c r="E34" s="92">
        <f>E18*J18*D34</f>
        <v>1692600</v>
      </c>
      <c r="F34" s="92">
        <f>F18*K18*D34</f>
        <v>11718000</v>
      </c>
      <c r="G34" s="92">
        <f t="shared" ref="G34:G35" si="3">E34+F34</f>
        <v>13410600</v>
      </c>
      <c r="H34" s="2">
        <v>1</v>
      </c>
      <c r="I34" s="3">
        <f t="shared" si="1"/>
        <v>3.5</v>
      </c>
      <c r="J34" s="92">
        <f>G18*L18*I34</f>
        <v>23887.5</v>
      </c>
      <c r="K34" s="92">
        <f>H18*M18*I34</f>
        <v>220500</v>
      </c>
      <c r="L34" s="92">
        <f>J34+K34</f>
        <v>244387.5</v>
      </c>
      <c r="M34" s="10"/>
      <c r="N34" s="3">
        <v>15</v>
      </c>
      <c r="O34" s="92">
        <f>G18*J18*N34</f>
        <v>204750</v>
      </c>
      <c r="P34" s="92">
        <f>H18*K18*N34</f>
        <v>1417500</v>
      </c>
      <c r="Q34" s="92">
        <f>O34+P34</f>
        <v>1622250</v>
      </c>
      <c r="R34" s="94">
        <f t="shared" ref="R34:R35" si="4">G34+L34+Q34</f>
        <v>15277237.5</v>
      </c>
    </row>
    <row r="35" spans="2:19" x14ac:dyDescent="0.15">
      <c r="B35" s="1" t="s">
        <v>15</v>
      </c>
      <c r="C35" s="2">
        <v>22</v>
      </c>
      <c r="D35" s="3">
        <f t="shared" si="2"/>
        <v>170.5</v>
      </c>
      <c r="E35" s="92">
        <f>E18*O18*D35</f>
        <v>1861860</v>
      </c>
      <c r="F35" s="92">
        <f>F18*P18*D35</f>
        <v>14608440</v>
      </c>
      <c r="G35" s="92">
        <f t="shared" si="3"/>
        <v>16470300</v>
      </c>
      <c r="H35" s="2">
        <v>2</v>
      </c>
      <c r="I35" s="3">
        <f t="shared" si="1"/>
        <v>7</v>
      </c>
      <c r="J35" s="92">
        <f>G18*Q18*I35</f>
        <v>47775</v>
      </c>
      <c r="K35" s="92">
        <f>H18*R18*I35</f>
        <v>690900</v>
      </c>
      <c r="L35" s="92">
        <f>J35+K35</f>
        <v>738675</v>
      </c>
      <c r="M35" s="10"/>
      <c r="N35" s="3">
        <v>15</v>
      </c>
      <c r="O35" s="92">
        <f>G18*O18*N35</f>
        <v>204750</v>
      </c>
      <c r="P35" s="92">
        <f>H18*P18*N35</f>
        <v>1606500</v>
      </c>
      <c r="Q35" s="92">
        <f>O35+P35</f>
        <v>1811250</v>
      </c>
      <c r="R35" s="94">
        <f t="shared" si="4"/>
        <v>19020225</v>
      </c>
    </row>
    <row r="36" spans="2:19" x14ac:dyDescent="0.15">
      <c r="B36" s="1" t="s">
        <v>20</v>
      </c>
      <c r="C36" s="2">
        <f t="shared" ref="C36:I36" si="5">SUM(C24:C35)</f>
        <v>86</v>
      </c>
      <c r="D36" s="3">
        <f t="shared" si="5"/>
        <v>666.5</v>
      </c>
      <c r="E36" s="92">
        <f>$E$18*D36*$O$18</f>
        <v>7278180</v>
      </c>
      <c r="F36" s="92">
        <f>$F$18*$P$18*D36</f>
        <v>57105720</v>
      </c>
      <c r="G36" s="92">
        <f>SUM(G31:G35)</f>
        <v>61638152</v>
      </c>
      <c r="H36" s="2">
        <f t="shared" si="5"/>
        <v>4</v>
      </c>
      <c r="I36" s="3">
        <f t="shared" si="5"/>
        <v>14</v>
      </c>
      <c r="J36" s="92">
        <f>$H$18*I36*$Q$18</f>
        <v>88200</v>
      </c>
      <c r="K36" s="92">
        <f>$H$18*R18*I36</f>
        <v>1381800</v>
      </c>
      <c r="L36" s="92">
        <f>J36+K36</f>
        <v>1470000</v>
      </c>
      <c r="M36" s="10"/>
      <c r="N36" s="3">
        <f t="shared" ref="N36" si="6">SUM(N24:N35)</f>
        <v>30</v>
      </c>
      <c r="O36" s="92">
        <f>SUM(O33:O35)</f>
        <v>409500</v>
      </c>
      <c r="P36" s="92">
        <f>SUM(P33:P35)</f>
        <v>3024000</v>
      </c>
      <c r="Q36" s="92">
        <f>SUM(Q33:Q35)</f>
        <v>3433500</v>
      </c>
      <c r="R36" s="94">
        <f>SUM(R31:R35)</f>
        <v>66054714.5</v>
      </c>
    </row>
    <row r="37" spans="2:19" x14ac:dyDescent="0.15">
      <c r="B37" s="43"/>
      <c r="C37" s="121"/>
      <c r="D37" s="122"/>
      <c r="E37" s="123"/>
      <c r="F37" s="123"/>
      <c r="G37" s="123"/>
      <c r="H37" s="121"/>
      <c r="I37" s="122"/>
      <c r="J37" s="123"/>
      <c r="K37" s="123"/>
      <c r="L37" s="123"/>
      <c r="M37" s="124"/>
      <c r="N37" s="122"/>
      <c r="O37" s="123"/>
      <c r="P37" s="123"/>
      <c r="Q37" s="123"/>
      <c r="R37" s="125"/>
    </row>
    <row r="38" spans="2:19" ht="18.75" x14ac:dyDescent="0.15">
      <c r="L38" s="98"/>
      <c r="M38" s="98"/>
      <c r="N38" s="98"/>
      <c r="O38" s="131"/>
      <c r="P38" s="197" t="s">
        <v>122</v>
      </c>
      <c r="Q38" s="198"/>
      <c r="R38" s="126">
        <f>R36*1.08</f>
        <v>71339091.660000011</v>
      </c>
      <c r="S38" t="s">
        <v>129</v>
      </c>
    </row>
    <row r="39" spans="2:19" ht="28.5" x14ac:dyDescent="0.15">
      <c r="B39" s="130" t="s">
        <v>119</v>
      </c>
      <c r="L39" s="98"/>
      <c r="M39" s="98"/>
      <c r="N39" s="98"/>
      <c r="O39" s="98"/>
      <c r="P39" s="98"/>
      <c r="Q39" s="98"/>
      <c r="R39" s="95"/>
    </row>
    <row r="40" spans="2:19" x14ac:dyDescent="0.15">
      <c r="L40" s="98"/>
      <c r="M40" s="98"/>
      <c r="N40" s="98"/>
      <c r="O40" s="98"/>
      <c r="P40" s="98"/>
      <c r="Q40" s="98"/>
      <c r="R40" s="95"/>
    </row>
    <row r="41" spans="2:19" x14ac:dyDescent="0.15">
      <c r="E41" s="191" t="s">
        <v>106</v>
      </c>
      <c r="F41" s="192"/>
      <c r="G41" s="192"/>
      <c r="H41" s="193"/>
      <c r="J41" s="190" t="s">
        <v>111</v>
      </c>
      <c r="K41" s="190"/>
      <c r="L41" s="190"/>
      <c r="M41" s="190"/>
      <c r="N41" s="98"/>
      <c r="O41" s="190" t="s">
        <v>112</v>
      </c>
      <c r="P41" s="190"/>
      <c r="Q41" s="190"/>
      <c r="R41" s="190"/>
    </row>
    <row r="42" spans="2:19" x14ac:dyDescent="0.15">
      <c r="E42" s="191" t="s">
        <v>107</v>
      </c>
      <c r="F42" s="193"/>
      <c r="G42" s="191" t="s">
        <v>121</v>
      </c>
      <c r="H42" s="193"/>
      <c r="J42" s="190" t="s">
        <v>107</v>
      </c>
      <c r="K42" s="190"/>
      <c r="L42" s="190" t="s">
        <v>108</v>
      </c>
      <c r="M42" s="190"/>
      <c r="O42" s="190" t="s">
        <v>107</v>
      </c>
      <c r="P42" s="190"/>
      <c r="Q42" s="190" t="s">
        <v>108</v>
      </c>
      <c r="R42" s="190"/>
    </row>
    <row r="43" spans="2:19" x14ac:dyDescent="0.15">
      <c r="E43" s="102" t="s">
        <v>109</v>
      </c>
      <c r="F43" s="102" t="s">
        <v>117</v>
      </c>
      <c r="G43" s="102" t="s">
        <v>110</v>
      </c>
      <c r="H43" s="102" t="s">
        <v>117</v>
      </c>
      <c r="J43" s="102" t="s">
        <v>109</v>
      </c>
      <c r="K43" s="102" t="s">
        <v>117</v>
      </c>
      <c r="L43" s="102" t="s">
        <v>110</v>
      </c>
      <c r="M43" s="102" t="s">
        <v>117</v>
      </c>
      <c r="O43" s="102" t="s">
        <v>109</v>
      </c>
      <c r="P43" s="102" t="s">
        <v>117</v>
      </c>
      <c r="Q43" s="102" t="s">
        <v>110</v>
      </c>
      <c r="R43" s="102" t="s">
        <v>117</v>
      </c>
    </row>
    <row r="44" spans="2:19" x14ac:dyDescent="0.15">
      <c r="B44" s="43"/>
      <c r="E44" s="92">
        <v>1820</v>
      </c>
      <c r="F44" s="92">
        <v>1680</v>
      </c>
      <c r="G44" s="92">
        <v>2275</v>
      </c>
      <c r="H44" s="92">
        <v>2100</v>
      </c>
      <c r="J44" s="119">
        <v>6</v>
      </c>
      <c r="K44" s="119">
        <v>6</v>
      </c>
      <c r="L44" s="119">
        <v>6</v>
      </c>
      <c r="M44" s="119">
        <v>6</v>
      </c>
      <c r="O44" s="119">
        <v>6</v>
      </c>
      <c r="P44" s="119">
        <v>12</v>
      </c>
      <c r="Q44" s="119">
        <v>6</v>
      </c>
      <c r="R44" s="119">
        <v>12</v>
      </c>
    </row>
    <row r="45" spans="2:19" x14ac:dyDescent="0.15">
      <c r="B45" s="44"/>
      <c r="R45" s="95"/>
    </row>
    <row r="46" spans="2:19" x14ac:dyDescent="0.15">
      <c r="B46" s="201" t="s">
        <v>18</v>
      </c>
      <c r="C46" s="203" t="s">
        <v>19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</row>
    <row r="47" spans="2:19" x14ac:dyDescent="0.15">
      <c r="B47" s="202"/>
      <c r="C47" s="203" t="s">
        <v>16</v>
      </c>
      <c r="D47" s="203"/>
      <c r="E47" s="203"/>
      <c r="F47" s="203"/>
      <c r="G47" s="203"/>
      <c r="H47" s="203" t="s">
        <v>17</v>
      </c>
      <c r="I47" s="203"/>
      <c r="J47" s="203"/>
      <c r="K47" s="203"/>
      <c r="L47" s="203"/>
      <c r="M47" s="204" t="s">
        <v>83</v>
      </c>
      <c r="N47" s="205"/>
      <c r="O47" s="205"/>
      <c r="P47" s="205"/>
      <c r="Q47" s="206"/>
      <c r="R47" s="96" t="s">
        <v>80</v>
      </c>
    </row>
    <row r="48" spans="2:19" x14ac:dyDescent="0.15">
      <c r="B48" s="87"/>
      <c r="C48" s="1" t="s">
        <v>21</v>
      </c>
      <c r="D48" s="1" t="s">
        <v>22</v>
      </c>
      <c r="E48" s="1" t="s">
        <v>77</v>
      </c>
      <c r="F48" s="1" t="s">
        <v>37</v>
      </c>
      <c r="G48" s="1" t="s">
        <v>47</v>
      </c>
      <c r="H48" s="1" t="s">
        <v>21</v>
      </c>
      <c r="I48" s="1" t="s">
        <v>22</v>
      </c>
      <c r="J48" s="88" t="s">
        <v>0</v>
      </c>
      <c r="K48" s="88" t="s">
        <v>76</v>
      </c>
      <c r="L48" s="88" t="s">
        <v>74</v>
      </c>
      <c r="M48" s="93" t="s">
        <v>87</v>
      </c>
      <c r="N48" s="93" t="s">
        <v>88</v>
      </c>
      <c r="O48" s="93" t="s">
        <v>84</v>
      </c>
      <c r="P48" s="93" t="s">
        <v>85</v>
      </c>
      <c r="Q48" s="93" t="s">
        <v>86</v>
      </c>
      <c r="R48" s="96" t="s">
        <v>81</v>
      </c>
    </row>
    <row r="49" spans="2:19" x14ac:dyDescent="0.15">
      <c r="B49" s="1" t="s">
        <v>4</v>
      </c>
      <c r="C49" s="10"/>
      <c r="D49" s="8"/>
      <c r="E49" s="89"/>
      <c r="F49" s="89"/>
      <c r="G49" s="89"/>
      <c r="H49" s="10"/>
      <c r="I49" s="9"/>
      <c r="J49" s="9"/>
      <c r="K49" s="9"/>
      <c r="L49" s="9"/>
      <c r="M49" s="9"/>
      <c r="N49" s="9"/>
      <c r="O49" s="9"/>
      <c r="P49" s="9"/>
      <c r="Q49" s="9"/>
      <c r="R49" s="97"/>
    </row>
    <row r="50" spans="2:19" x14ac:dyDescent="0.15">
      <c r="B50" s="1" t="s">
        <v>5</v>
      </c>
      <c r="C50" s="10"/>
      <c r="D50" s="8"/>
      <c r="E50" s="89"/>
      <c r="F50" s="89"/>
      <c r="G50" s="89"/>
      <c r="H50" s="10"/>
      <c r="I50" s="9"/>
      <c r="J50" s="9"/>
      <c r="K50" s="9"/>
      <c r="L50" s="9"/>
      <c r="M50" s="9"/>
      <c r="N50" s="9"/>
      <c r="O50" s="9"/>
      <c r="P50" s="9"/>
      <c r="Q50" s="9"/>
      <c r="R50" s="97"/>
    </row>
    <row r="51" spans="2:19" x14ac:dyDescent="0.15">
      <c r="B51" s="1" t="s">
        <v>6</v>
      </c>
      <c r="C51" s="10"/>
      <c r="D51" s="8"/>
      <c r="E51" s="89"/>
      <c r="F51" s="89"/>
      <c r="G51" s="89"/>
      <c r="H51" s="10"/>
      <c r="I51" s="9"/>
      <c r="J51" s="9"/>
      <c r="K51" s="9"/>
      <c r="L51" s="9"/>
      <c r="M51" s="9"/>
      <c r="N51" s="9"/>
      <c r="O51" s="9"/>
      <c r="P51" s="9"/>
      <c r="Q51" s="9"/>
      <c r="R51" s="97"/>
    </row>
    <row r="52" spans="2:19" x14ac:dyDescent="0.15">
      <c r="B52" s="1" t="s">
        <v>7</v>
      </c>
      <c r="C52" s="10"/>
      <c r="D52" s="8"/>
      <c r="E52" s="89"/>
      <c r="F52" s="89"/>
      <c r="G52" s="89"/>
      <c r="H52" s="10"/>
      <c r="I52" s="9"/>
      <c r="J52" s="9"/>
      <c r="K52" s="9"/>
      <c r="L52" s="9"/>
      <c r="M52" s="9"/>
      <c r="N52" s="9"/>
      <c r="O52" s="9"/>
      <c r="P52" s="9"/>
      <c r="Q52" s="9"/>
      <c r="R52" s="97"/>
    </row>
    <row r="53" spans="2:19" x14ac:dyDescent="0.15">
      <c r="B53" s="1" t="s">
        <v>8</v>
      </c>
      <c r="C53" s="10"/>
      <c r="D53" s="8"/>
      <c r="E53" s="89"/>
      <c r="F53" s="89"/>
      <c r="G53" s="89"/>
      <c r="H53" s="10"/>
      <c r="I53" s="9"/>
      <c r="J53" s="9"/>
      <c r="K53" s="9"/>
      <c r="L53" s="9"/>
      <c r="M53" s="9"/>
      <c r="N53" s="9"/>
      <c r="O53" s="9"/>
      <c r="P53" s="9"/>
      <c r="Q53" s="9"/>
      <c r="R53" s="97"/>
    </row>
    <row r="54" spans="2:19" x14ac:dyDescent="0.15">
      <c r="B54" s="1" t="s">
        <v>9</v>
      </c>
      <c r="C54" s="10"/>
      <c r="D54" s="8"/>
      <c r="E54" s="89"/>
      <c r="F54" s="89"/>
      <c r="G54" s="89"/>
      <c r="H54" s="10"/>
      <c r="I54" s="9"/>
      <c r="J54" s="9"/>
      <c r="K54" s="9"/>
      <c r="L54" s="9"/>
      <c r="M54" s="9"/>
      <c r="N54" s="9"/>
      <c r="O54" s="9"/>
      <c r="P54" s="9"/>
      <c r="Q54" s="9"/>
      <c r="R54" s="97"/>
    </row>
    <row r="55" spans="2:19" x14ac:dyDescent="0.15">
      <c r="B55" s="1" t="s">
        <v>10</v>
      </c>
      <c r="C55" s="45"/>
      <c r="D55" s="46"/>
      <c r="E55" s="90"/>
      <c r="F55" s="90"/>
      <c r="G55" s="90"/>
      <c r="H55" s="10"/>
      <c r="I55" s="9"/>
      <c r="J55" s="9"/>
      <c r="K55" s="9"/>
      <c r="L55" s="9"/>
      <c r="M55" s="9"/>
      <c r="N55" s="9"/>
      <c r="O55" s="9"/>
      <c r="P55" s="9"/>
      <c r="Q55" s="9"/>
      <c r="R55" s="97"/>
    </row>
    <row r="56" spans="2:19" x14ac:dyDescent="0.15">
      <c r="B56" s="1" t="s">
        <v>11</v>
      </c>
      <c r="C56" s="45"/>
      <c r="D56" s="46"/>
      <c r="E56" s="90"/>
      <c r="F56" s="90"/>
      <c r="G56" s="90"/>
      <c r="H56" s="10"/>
      <c r="I56" s="9"/>
      <c r="J56" s="9"/>
      <c r="K56" s="9"/>
      <c r="L56" s="9"/>
      <c r="M56" s="9"/>
      <c r="N56" s="9"/>
      <c r="O56" s="9"/>
      <c r="P56" s="9"/>
      <c r="Q56" s="9"/>
      <c r="R56" s="97"/>
    </row>
    <row r="57" spans="2:19" x14ac:dyDescent="0.15">
      <c r="B57" s="1" t="s">
        <v>12</v>
      </c>
      <c r="C57" s="45"/>
      <c r="D57" s="46"/>
      <c r="E57" s="90"/>
      <c r="F57" s="90"/>
      <c r="G57" s="90"/>
      <c r="H57" s="10"/>
      <c r="I57" s="9"/>
      <c r="J57" s="9"/>
      <c r="K57" s="9"/>
      <c r="L57" s="9"/>
      <c r="M57" s="9"/>
      <c r="N57" s="9"/>
      <c r="O57" s="9"/>
      <c r="P57" s="9"/>
      <c r="Q57" s="9"/>
      <c r="R57" s="97"/>
    </row>
    <row r="58" spans="2:19" x14ac:dyDescent="0.15">
      <c r="B58" s="1" t="s">
        <v>13</v>
      </c>
      <c r="C58" s="7">
        <v>19</v>
      </c>
      <c r="D58" s="5">
        <f>C58*7.75</f>
        <v>147.25</v>
      </c>
      <c r="E58" s="92"/>
      <c r="F58" s="92"/>
      <c r="G58" s="91">
        <v>3617634</v>
      </c>
      <c r="H58" s="2">
        <v>1</v>
      </c>
      <c r="I58" s="3">
        <f t="shared" ref="I58:I60" si="7">H58*3.5</f>
        <v>3.5</v>
      </c>
      <c r="J58" s="92"/>
      <c r="K58" s="92"/>
      <c r="L58" s="92"/>
      <c r="M58" s="89"/>
      <c r="N58" s="89"/>
      <c r="O58" s="89"/>
      <c r="P58" s="89"/>
      <c r="Q58" s="89"/>
      <c r="R58" s="115">
        <f>G58+L58</f>
        <v>3617634</v>
      </c>
    </row>
    <row r="59" spans="2:19" x14ac:dyDescent="0.15">
      <c r="B59" s="1" t="s">
        <v>14</v>
      </c>
      <c r="C59" s="2">
        <v>20</v>
      </c>
      <c r="D59" s="3">
        <f t="shared" ref="D59:D60" si="8">C59*7.75</f>
        <v>155</v>
      </c>
      <c r="E59" s="92">
        <f>E44*J44*D59</f>
        <v>1692600</v>
      </c>
      <c r="F59" s="92">
        <f>F44*K44*D59</f>
        <v>1562400</v>
      </c>
      <c r="G59" s="92">
        <f t="shared" ref="G59:G60" si="9">E59+F59</f>
        <v>3255000</v>
      </c>
      <c r="H59" s="2">
        <v>1</v>
      </c>
      <c r="I59" s="3">
        <f t="shared" si="7"/>
        <v>3.5</v>
      </c>
      <c r="J59" s="92">
        <f>G44*I59*J44</f>
        <v>47775</v>
      </c>
      <c r="K59" s="92">
        <f>H44*K44*I59</f>
        <v>44100</v>
      </c>
      <c r="L59" s="92">
        <f>J59+K59</f>
        <v>91875</v>
      </c>
      <c r="M59" s="89"/>
      <c r="N59" s="3">
        <v>10</v>
      </c>
      <c r="O59" s="92">
        <f>G44*J44*N59</f>
        <v>136500</v>
      </c>
      <c r="P59" s="92">
        <f>H44*K44*N59</f>
        <v>126000</v>
      </c>
      <c r="Q59" s="92">
        <f>O59+P59</f>
        <v>262500</v>
      </c>
      <c r="R59" s="94">
        <f>G59+L59+Q59</f>
        <v>3609375</v>
      </c>
    </row>
    <row r="60" spans="2:19" x14ac:dyDescent="0.15">
      <c r="B60" s="1" t="s">
        <v>15</v>
      </c>
      <c r="C60" s="2">
        <v>22</v>
      </c>
      <c r="D60" s="3">
        <f t="shared" si="8"/>
        <v>170.5</v>
      </c>
      <c r="E60" s="92">
        <f>E44*O44*D60</f>
        <v>1861860</v>
      </c>
      <c r="F60" s="92">
        <f>F44*P44*D60</f>
        <v>3437280</v>
      </c>
      <c r="G60" s="92">
        <f t="shared" si="9"/>
        <v>5299140</v>
      </c>
      <c r="H60" s="2">
        <v>2</v>
      </c>
      <c r="I60" s="3">
        <f t="shared" si="7"/>
        <v>7</v>
      </c>
      <c r="J60" s="92">
        <f>G44*I60*J44</f>
        <v>95550</v>
      </c>
      <c r="K60" s="92">
        <f>H44*R44*I60</f>
        <v>176400</v>
      </c>
      <c r="L60" s="92">
        <f>J60+K60</f>
        <v>271950</v>
      </c>
      <c r="M60" s="89"/>
      <c r="N60" s="3">
        <v>15</v>
      </c>
      <c r="O60" s="92">
        <f>G44*N60*O44</f>
        <v>204750</v>
      </c>
      <c r="P60" s="92">
        <f>H44*N60*P44</f>
        <v>378000</v>
      </c>
      <c r="Q60" s="92">
        <f>O60+P60</f>
        <v>582750</v>
      </c>
      <c r="R60" s="94">
        <f>G60+L60+Q60</f>
        <v>6153840</v>
      </c>
    </row>
    <row r="61" spans="2:19" x14ac:dyDescent="0.15">
      <c r="B61" s="1" t="s">
        <v>20</v>
      </c>
      <c r="C61" s="2">
        <f t="shared" ref="C61:I61" si="10">SUM(C49:C60)</f>
        <v>61</v>
      </c>
      <c r="D61" s="3">
        <f t="shared" si="10"/>
        <v>472.75</v>
      </c>
      <c r="E61" s="92">
        <f t="shared" ref="E61" si="11">$F$44*D61*$J$44</f>
        <v>4765320</v>
      </c>
      <c r="F61" s="92">
        <f t="shared" ref="F61" si="12">$E$44*D61*$K$44</f>
        <v>5162430</v>
      </c>
      <c r="G61" s="92">
        <f>SUM(G58:G60)</f>
        <v>12171774</v>
      </c>
      <c r="H61" s="2">
        <f t="shared" si="10"/>
        <v>4</v>
      </c>
      <c r="I61" s="3">
        <f t="shared" si="10"/>
        <v>14</v>
      </c>
      <c r="J61" s="92">
        <f>J58+J59+J60</f>
        <v>143325</v>
      </c>
      <c r="K61" s="92">
        <f>K58+K59+K60</f>
        <v>220500</v>
      </c>
      <c r="L61" s="92">
        <f>J61+K61</f>
        <v>363825</v>
      </c>
      <c r="M61" s="89"/>
      <c r="N61" s="3">
        <f>N59+N60</f>
        <v>25</v>
      </c>
      <c r="O61" s="92">
        <f>O59+O60</f>
        <v>341250</v>
      </c>
      <c r="P61" s="92">
        <f>P59+P60</f>
        <v>504000</v>
      </c>
      <c r="Q61" s="92">
        <f>O61+P61</f>
        <v>845250</v>
      </c>
      <c r="R61" s="94">
        <f>G61+L61+Q61</f>
        <v>13380849</v>
      </c>
    </row>
    <row r="62" spans="2:19" x14ac:dyDescent="0.15">
      <c r="B62" s="43"/>
      <c r="C62" s="121"/>
      <c r="D62" s="122"/>
      <c r="E62" s="123"/>
      <c r="F62" s="123"/>
      <c r="G62" s="123"/>
      <c r="H62" s="121"/>
      <c r="I62" s="122"/>
      <c r="J62" s="123"/>
      <c r="K62" s="123"/>
      <c r="L62" s="123"/>
      <c r="M62" s="129"/>
      <c r="N62" s="122"/>
      <c r="O62" s="123"/>
      <c r="P62" s="123"/>
      <c r="Q62" s="123"/>
      <c r="R62" s="125"/>
    </row>
    <row r="63" spans="2:19" ht="18.75" x14ac:dyDescent="0.15">
      <c r="L63" s="98"/>
      <c r="M63" s="98"/>
      <c r="N63" s="98"/>
      <c r="O63" s="98"/>
      <c r="P63" s="197" t="s">
        <v>123</v>
      </c>
      <c r="Q63" s="198"/>
      <c r="R63" s="127">
        <f>R61*1.08</f>
        <v>14451316.920000002</v>
      </c>
      <c r="S63" t="s">
        <v>129</v>
      </c>
    </row>
    <row r="65" spans="12:20" ht="18.75" x14ac:dyDescent="0.15">
      <c r="L65" s="98"/>
      <c r="M65" s="98"/>
      <c r="N65" s="98"/>
      <c r="O65" s="98"/>
      <c r="P65" s="197" t="s">
        <v>124</v>
      </c>
      <c r="Q65" s="198"/>
      <c r="R65" s="126">
        <f>R38+R63</f>
        <v>85790408.580000013</v>
      </c>
      <c r="S65" t="s">
        <v>129</v>
      </c>
      <c r="T65" s="95"/>
    </row>
    <row r="67" spans="12:20" ht="18.75" x14ac:dyDescent="0.15">
      <c r="P67" s="197" t="s">
        <v>125</v>
      </c>
      <c r="Q67" s="198"/>
      <c r="R67" s="126">
        <v>82794000</v>
      </c>
      <c r="S67" t="s">
        <v>127</v>
      </c>
    </row>
    <row r="68" spans="12:20" ht="14.25" thickBot="1" x14ac:dyDescent="0.2">
      <c r="S68" t="s">
        <v>128</v>
      </c>
    </row>
    <row r="69" spans="12:20" ht="20.25" thickTop="1" thickBot="1" x14ac:dyDescent="0.2">
      <c r="P69" s="199" t="s">
        <v>126</v>
      </c>
      <c r="Q69" s="200"/>
      <c r="R69" s="128">
        <f>R65-R67</f>
        <v>2996408.5800000131</v>
      </c>
    </row>
    <row r="70" spans="12:20" ht="14.25" thickTop="1" x14ac:dyDescent="0.15"/>
  </sheetData>
  <mergeCells count="33">
    <mergeCell ref="B46:B47"/>
    <mergeCell ref="B21:B22"/>
    <mergeCell ref="C46:R46"/>
    <mergeCell ref="H22:L22"/>
    <mergeCell ref="C22:G22"/>
    <mergeCell ref="C47:G47"/>
    <mergeCell ref="H47:L47"/>
    <mergeCell ref="M22:Q22"/>
    <mergeCell ref="M47:Q47"/>
    <mergeCell ref="E41:H41"/>
    <mergeCell ref="E42:F42"/>
    <mergeCell ref="G42:H42"/>
    <mergeCell ref="J41:M41"/>
    <mergeCell ref="J42:K42"/>
    <mergeCell ref="L42:M42"/>
    <mergeCell ref="O41:R41"/>
    <mergeCell ref="P38:Q38"/>
    <mergeCell ref="P67:Q67"/>
    <mergeCell ref="E16:F16"/>
    <mergeCell ref="G16:H16"/>
    <mergeCell ref="E15:H15"/>
    <mergeCell ref="J16:K16"/>
    <mergeCell ref="C21:R21"/>
    <mergeCell ref="L16:M16"/>
    <mergeCell ref="J15:M15"/>
    <mergeCell ref="O15:R15"/>
    <mergeCell ref="O16:P16"/>
    <mergeCell ref="Q16:R16"/>
    <mergeCell ref="P69:Q69"/>
    <mergeCell ref="O42:P42"/>
    <mergeCell ref="Q42:R42"/>
    <mergeCell ref="P63:Q63"/>
    <mergeCell ref="P65:Q65"/>
  </mergeCells>
  <phoneticPr fontId="1"/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43"/>
  <sheetViews>
    <sheetView view="pageBreakPreview" topLeftCell="B10" zoomScale="70" zoomScaleNormal="90" zoomScaleSheetLayoutView="70" workbookViewId="0">
      <selection activeCell="O18" sqref="O18"/>
    </sheetView>
  </sheetViews>
  <sheetFormatPr defaultRowHeight="13.5" x14ac:dyDescent="0.15"/>
  <cols>
    <col min="1" max="1" width="2.625" customWidth="1"/>
    <col min="3" max="3" width="9.125" bestFit="1" customWidth="1"/>
    <col min="4" max="4" width="10.625" bestFit="1" customWidth="1"/>
    <col min="5" max="6" width="14.625" customWidth="1"/>
    <col min="7" max="7" width="10.625" customWidth="1"/>
    <col min="8" max="8" width="9.125" bestFit="1" customWidth="1"/>
    <col min="9" max="9" width="9.625" bestFit="1" customWidth="1"/>
    <col min="10" max="11" width="14.625" customWidth="1"/>
    <col min="12" max="12" width="18.875" customWidth="1"/>
    <col min="13" max="14" width="9.625" customWidth="1"/>
    <col min="15" max="16" width="14.625" customWidth="1"/>
    <col min="17" max="17" width="15.625" customWidth="1"/>
    <col min="18" max="18" width="18" customWidth="1"/>
  </cols>
  <sheetData>
    <row r="2" spans="2:18" x14ac:dyDescent="0.15">
      <c r="E2">
        <v>1680</v>
      </c>
      <c r="F2">
        <v>1820</v>
      </c>
      <c r="G2">
        <f>1680*1.25</f>
        <v>2100</v>
      </c>
      <c r="H2">
        <f>1820*1.25</f>
        <v>2275</v>
      </c>
      <c r="J2">
        <v>6</v>
      </c>
      <c r="K2">
        <v>45</v>
      </c>
      <c r="L2">
        <v>30</v>
      </c>
    </row>
    <row r="3" spans="2:18" x14ac:dyDescent="0.15">
      <c r="B3" s="42" t="s">
        <v>42</v>
      </c>
    </row>
    <row r="4" spans="2:18" x14ac:dyDescent="0.15">
      <c r="B4" s="201" t="s">
        <v>18</v>
      </c>
      <c r="C4" s="203" t="s">
        <v>19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</row>
    <row r="5" spans="2:18" x14ac:dyDescent="0.15">
      <c r="B5" s="202"/>
      <c r="C5" s="203" t="s">
        <v>16</v>
      </c>
      <c r="D5" s="203"/>
      <c r="E5" s="203"/>
      <c r="F5" s="203"/>
      <c r="G5" s="203"/>
      <c r="H5" s="203" t="s">
        <v>82</v>
      </c>
      <c r="I5" s="203"/>
      <c r="J5" s="203"/>
      <c r="K5" s="203"/>
      <c r="L5" s="203"/>
      <c r="M5" s="204" t="s">
        <v>83</v>
      </c>
      <c r="N5" s="205"/>
      <c r="O5" s="205"/>
      <c r="P5" s="205"/>
      <c r="Q5" s="206"/>
      <c r="R5" s="112" t="s">
        <v>47</v>
      </c>
    </row>
    <row r="6" spans="2:18" x14ac:dyDescent="0.15">
      <c r="B6" s="113"/>
      <c r="C6" s="112" t="s">
        <v>21</v>
      </c>
      <c r="D6" s="4" t="s">
        <v>22</v>
      </c>
      <c r="E6" s="4" t="s">
        <v>104</v>
      </c>
      <c r="F6" s="4" t="s">
        <v>105</v>
      </c>
      <c r="G6" s="4" t="s">
        <v>47</v>
      </c>
      <c r="H6" s="112" t="s">
        <v>21</v>
      </c>
      <c r="I6" s="112" t="s">
        <v>22</v>
      </c>
      <c r="J6" s="112" t="s">
        <v>104</v>
      </c>
      <c r="K6" s="112" t="s">
        <v>105</v>
      </c>
      <c r="L6" s="112" t="s">
        <v>74</v>
      </c>
      <c r="M6" s="112" t="s">
        <v>21</v>
      </c>
      <c r="N6" s="112" t="s">
        <v>22</v>
      </c>
      <c r="O6" s="112" t="s">
        <v>104</v>
      </c>
      <c r="P6" s="112" t="s">
        <v>105</v>
      </c>
      <c r="Q6" s="112" t="s">
        <v>47</v>
      </c>
      <c r="R6" s="112" t="s">
        <v>74</v>
      </c>
    </row>
    <row r="7" spans="2:18" x14ac:dyDescent="0.15">
      <c r="B7" s="112" t="s">
        <v>4</v>
      </c>
      <c r="C7" s="8"/>
      <c r="D7" s="9"/>
      <c r="E7" s="89"/>
      <c r="F7" s="89"/>
      <c r="G7" s="89"/>
      <c r="H7" s="10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x14ac:dyDescent="0.15">
      <c r="B8" s="112" t="s">
        <v>5</v>
      </c>
      <c r="C8" s="8"/>
      <c r="D8" s="9"/>
      <c r="E8" s="89"/>
      <c r="F8" s="89"/>
      <c r="G8" s="89"/>
      <c r="H8" s="10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x14ac:dyDescent="0.15">
      <c r="B9" s="112" t="s">
        <v>6</v>
      </c>
      <c r="C9" s="8"/>
      <c r="D9" s="9"/>
      <c r="E9" s="89"/>
      <c r="F9" s="89"/>
      <c r="G9" s="89"/>
      <c r="H9" s="10"/>
      <c r="I9" s="9"/>
      <c r="J9" s="9"/>
      <c r="K9" s="9"/>
      <c r="L9" s="9"/>
      <c r="M9" s="9"/>
      <c r="N9" s="9"/>
      <c r="O9" s="9"/>
      <c r="P9" s="9"/>
      <c r="Q9" s="9"/>
      <c r="R9" s="9"/>
    </row>
    <row r="10" spans="2:18" x14ac:dyDescent="0.15">
      <c r="B10" s="112" t="s">
        <v>7</v>
      </c>
      <c r="C10" s="8"/>
      <c r="D10" s="9"/>
      <c r="E10" s="89"/>
      <c r="F10" s="89"/>
      <c r="G10" s="89"/>
      <c r="H10" s="10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2:18" x14ac:dyDescent="0.15">
      <c r="B11" s="112" t="s">
        <v>8</v>
      </c>
      <c r="C11" s="8"/>
      <c r="D11" s="9"/>
      <c r="E11" s="89"/>
      <c r="F11" s="89"/>
      <c r="G11" s="89"/>
      <c r="H11" s="10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x14ac:dyDescent="0.15">
      <c r="B12" s="112" t="s">
        <v>9</v>
      </c>
      <c r="C12" s="8"/>
      <c r="D12" s="9"/>
      <c r="E12" s="89"/>
      <c r="F12" s="89"/>
      <c r="G12" s="89"/>
      <c r="H12" s="10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18" x14ac:dyDescent="0.15">
      <c r="B13" s="112" t="s">
        <v>10</v>
      </c>
      <c r="C13" s="45"/>
      <c r="D13" s="46"/>
      <c r="E13" s="90"/>
      <c r="F13" s="90"/>
      <c r="G13" s="90"/>
      <c r="H13" s="2">
        <v>0</v>
      </c>
      <c r="I13" s="3">
        <v>0</v>
      </c>
      <c r="J13" s="9"/>
      <c r="K13" s="9"/>
      <c r="L13" s="9"/>
      <c r="M13" s="10"/>
      <c r="N13" s="9"/>
      <c r="O13" s="9"/>
      <c r="P13" s="9"/>
      <c r="Q13" s="9"/>
      <c r="R13" s="9"/>
    </row>
    <row r="14" spans="2:18" x14ac:dyDescent="0.15">
      <c r="B14" s="112" t="s">
        <v>11</v>
      </c>
      <c r="C14" s="7">
        <v>10</v>
      </c>
      <c r="D14" s="5">
        <f t="shared" ref="D14:D15" si="0">C14*7.75</f>
        <v>77.5</v>
      </c>
      <c r="E14" s="90"/>
      <c r="F14" s="90"/>
      <c r="G14" s="91">
        <v>6017101</v>
      </c>
      <c r="H14" s="2">
        <v>0</v>
      </c>
      <c r="I14" s="3">
        <v>0</v>
      </c>
      <c r="J14" s="9"/>
      <c r="K14" s="9"/>
      <c r="L14" s="9"/>
      <c r="M14" s="10"/>
      <c r="N14" s="9"/>
      <c r="O14" s="9"/>
      <c r="P14" s="9"/>
      <c r="Q14" s="9"/>
      <c r="R14" s="117">
        <f>G14</f>
        <v>6017101</v>
      </c>
    </row>
    <row r="15" spans="2:18" x14ac:dyDescent="0.15">
      <c r="B15" s="112" t="s">
        <v>12</v>
      </c>
      <c r="C15" s="7">
        <v>15</v>
      </c>
      <c r="D15" s="5">
        <f t="shared" si="0"/>
        <v>116.25</v>
      </c>
      <c r="E15" s="90"/>
      <c r="F15" s="90"/>
      <c r="G15" s="91">
        <v>10958406</v>
      </c>
      <c r="H15" s="2">
        <v>0</v>
      </c>
      <c r="I15" s="3">
        <v>0</v>
      </c>
      <c r="J15" s="9"/>
      <c r="K15" s="9"/>
      <c r="L15" s="9"/>
      <c r="M15" s="10"/>
      <c r="N15" s="9"/>
      <c r="O15" s="9"/>
      <c r="P15" s="9"/>
      <c r="Q15" s="9"/>
      <c r="R15" s="117">
        <f>G15</f>
        <v>10958406</v>
      </c>
    </row>
    <row r="16" spans="2:18" x14ac:dyDescent="0.15">
      <c r="B16" s="112" t="s">
        <v>13</v>
      </c>
      <c r="C16" s="2">
        <v>19</v>
      </c>
      <c r="D16" s="3">
        <f>C16*7.75</f>
        <v>147.25</v>
      </c>
      <c r="E16" s="92">
        <f>$F$2*D16*$J$2</f>
        <v>1607970</v>
      </c>
      <c r="F16" s="92">
        <f>$E$2*$K$2*D16</f>
        <v>11132100</v>
      </c>
      <c r="G16" s="92">
        <f>E16+F16</f>
        <v>12740070</v>
      </c>
      <c r="H16" s="2">
        <v>1</v>
      </c>
      <c r="I16" s="3">
        <f t="shared" ref="I16:I18" si="1">H16*3.5</f>
        <v>3.5</v>
      </c>
      <c r="J16" s="92">
        <f>$H$2*I16*$J$2</f>
        <v>47775</v>
      </c>
      <c r="K16" s="92">
        <f>$G$2*30*I16</f>
        <v>220500</v>
      </c>
      <c r="L16" s="92">
        <f>J16+K16</f>
        <v>268275</v>
      </c>
      <c r="M16" s="2">
        <v>1</v>
      </c>
      <c r="N16" s="3">
        <v>1</v>
      </c>
      <c r="O16" s="92">
        <f>2275*N16*6</f>
        <v>13650</v>
      </c>
      <c r="P16" s="92">
        <f>2100*45*N16</f>
        <v>94500</v>
      </c>
      <c r="Q16" s="92">
        <f>O16+P16</f>
        <v>108150</v>
      </c>
      <c r="R16" s="94">
        <f>G16+L16+Q16</f>
        <v>13116495</v>
      </c>
    </row>
    <row r="17" spans="2:18" x14ac:dyDescent="0.15">
      <c r="B17" s="112" t="s">
        <v>14</v>
      </c>
      <c r="C17" s="2">
        <v>20</v>
      </c>
      <c r="D17" s="3">
        <f t="shared" ref="D17:D18" si="2">C17*7.75</f>
        <v>155</v>
      </c>
      <c r="E17" s="92">
        <f t="shared" ref="E17:E19" si="3">$F$2*D17*$J$2</f>
        <v>1692600</v>
      </c>
      <c r="F17" s="92">
        <f t="shared" ref="F17:F19" si="4">$E$2*$K$2*D17</f>
        <v>11718000</v>
      </c>
      <c r="G17" s="92">
        <f t="shared" ref="G17:G18" si="5">E17+F17</f>
        <v>13410600</v>
      </c>
      <c r="H17" s="2">
        <v>1</v>
      </c>
      <c r="I17" s="3">
        <f t="shared" si="1"/>
        <v>3.5</v>
      </c>
      <c r="J17" s="92">
        <f t="shared" ref="J17:J19" si="6">$H$2*I17*$J$2</f>
        <v>47775</v>
      </c>
      <c r="K17" s="92">
        <f t="shared" ref="K17:K19" si="7">$G$2*30*I17</f>
        <v>220500</v>
      </c>
      <c r="L17" s="92">
        <f>J17+K17</f>
        <v>268275</v>
      </c>
      <c r="M17" s="2">
        <v>1</v>
      </c>
      <c r="N17" s="3">
        <v>1</v>
      </c>
      <c r="O17" s="92">
        <f t="shared" ref="O17:O18" si="8">2275*N17*6</f>
        <v>13650</v>
      </c>
      <c r="P17" s="92">
        <f t="shared" ref="P17:P18" si="9">2100*45*N17</f>
        <v>94500</v>
      </c>
      <c r="Q17" s="92">
        <f>O17+P17</f>
        <v>108150</v>
      </c>
      <c r="R17" s="94">
        <f t="shared" ref="R17:R18" si="10">G17+L17+Q17</f>
        <v>13787025</v>
      </c>
    </row>
    <row r="18" spans="2:18" x14ac:dyDescent="0.15">
      <c r="B18" s="112" t="s">
        <v>15</v>
      </c>
      <c r="C18" s="2">
        <v>22</v>
      </c>
      <c r="D18" s="3">
        <f t="shared" si="2"/>
        <v>170.5</v>
      </c>
      <c r="E18" s="92">
        <f t="shared" si="3"/>
        <v>1861860</v>
      </c>
      <c r="F18" s="92">
        <f t="shared" si="4"/>
        <v>12889800</v>
      </c>
      <c r="G18" s="92">
        <f t="shared" si="5"/>
        <v>14751660</v>
      </c>
      <c r="H18" s="2">
        <v>2</v>
      </c>
      <c r="I18" s="3">
        <f t="shared" si="1"/>
        <v>7</v>
      </c>
      <c r="J18" s="92">
        <f t="shared" si="6"/>
        <v>95550</v>
      </c>
      <c r="K18" s="92">
        <f t="shared" si="7"/>
        <v>441000</v>
      </c>
      <c r="L18" s="92">
        <f>J18+K18</f>
        <v>536550</v>
      </c>
      <c r="M18" s="2">
        <v>2</v>
      </c>
      <c r="N18" s="3">
        <v>1</v>
      </c>
      <c r="O18" s="92">
        <f t="shared" si="8"/>
        <v>13650</v>
      </c>
      <c r="P18" s="92">
        <f t="shared" si="9"/>
        <v>94500</v>
      </c>
      <c r="Q18" s="92">
        <f>O18+P18</f>
        <v>108150</v>
      </c>
      <c r="R18" s="94">
        <f t="shared" si="10"/>
        <v>15396360</v>
      </c>
    </row>
    <row r="19" spans="2:18" x14ac:dyDescent="0.15">
      <c r="B19" s="112" t="s">
        <v>20</v>
      </c>
      <c r="C19" s="2">
        <f t="shared" ref="C19:I19" si="11">SUM(C7:C18)</f>
        <v>86</v>
      </c>
      <c r="D19" s="3">
        <f t="shared" si="11"/>
        <v>666.5</v>
      </c>
      <c r="E19" s="92">
        <f t="shared" si="3"/>
        <v>7278180</v>
      </c>
      <c r="F19" s="92">
        <f t="shared" si="4"/>
        <v>50387400</v>
      </c>
      <c r="G19" s="92">
        <f>SUM(G14:G18)</f>
        <v>57877837</v>
      </c>
      <c r="H19" s="2">
        <f t="shared" si="11"/>
        <v>4</v>
      </c>
      <c r="I19" s="3">
        <f t="shared" si="11"/>
        <v>14</v>
      </c>
      <c r="J19" s="92">
        <f t="shared" si="6"/>
        <v>191100</v>
      </c>
      <c r="K19" s="92">
        <f t="shared" si="7"/>
        <v>882000</v>
      </c>
      <c r="L19" s="92">
        <f>J19+K19</f>
        <v>1073100</v>
      </c>
      <c r="M19" s="2">
        <f t="shared" ref="M19:N19" si="12">SUM(M7:M18)</f>
        <v>4</v>
      </c>
      <c r="N19" s="3">
        <f t="shared" si="12"/>
        <v>3</v>
      </c>
      <c r="O19" s="92">
        <f>SUM(O16:O18)</f>
        <v>40950</v>
      </c>
      <c r="P19" s="92">
        <f>SUM(P16:P18)</f>
        <v>283500</v>
      </c>
      <c r="Q19" s="92">
        <f>SUM(Q16:Q18)</f>
        <v>324450</v>
      </c>
      <c r="R19" s="94">
        <f>SUM(R14:R18)</f>
        <v>59275387</v>
      </c>
    </row>
    <row r="20" spans="2:18" x14ac:dyDescent="0.15">
      <c r="L20" s="98" t="s">
        <v>79</v>
      </c>
      <c r="M20" s="98"/>
      <c r="N20" s="98"/>
      <c r="O20" s="98"/>
      <c r="P20" s="98"/>
      <c r="Q20" s="98"/>
      <c r="R20" s="95">
        <f>R19*1.08</f>
        <v>64017417.960000001</v>
      </c>
    </row>
    <row r="21" spans="2:18" x14ac:dyDescent="0.15">
      <c r="R21" s="95"/>
    </row>
    <row r="22" spans="2:18" x14ac:dyDescent="0.15">
      <c r="R22" s="95"/>
    </row>
    <row r="23" spans="2:18" x14ac:dyDescent="0.15">
      <c r="B23" s="43"/>
      <c r="E23">
        <v>1680</v>
      </c>
      <c r="F23">
        <v>1820</v>
      </c>
      <c r="G23">
        <f>1680*1.25</f>
        <v>2100</v>
      </c>
      <c r="H23">
        <f>1820*1.25</f>
        <v>2275</v>
      </c>
      <c r="J23">
        <v>6</v>
      </c>
      <c r="K23">
        <v>6</v>
      </c>
      <c r="L23">
        <v>12</v>
      </c>
      <c r="R23" s="95"/>
    </row>
    <row r="24" spans="2:18" x14ac:dyDescent="0.15">
      <c r="B24" s="44" t="s">
        <v>31</v>
      </c>
      <c r="R24" s="95"/>
    </row>
    <row r="25" spans="2:18" x14ac:dyDescent="0.15">
      <c r="B25" s="201" t="s">
        <v>18</v>
      </c>
      <c r="C25" s="203" t="s">
        <v>19</v>
      </c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</row>
    <row r="26" spans="2:18" x14ac:dyDescent="0.15">
      <c r="B26" s="202"/>
      <c r="C26" s="203" t="s">
        <v>16</v>
      </c>
      <c r="D26" s="203"/>
      <c r="E26" s="203"/>
      <c r="F26" s="203"/>
      <c r="G26" s="203"/>
      <c r="H26" s="203" t="s">
        <v>17</v>
      </c>
      <c r="I26" s="203"/>
      <c r="J26" s="203"/>
      <c r="K26" s="203"/>
      <c r="L26" s="203"/>
      <c r="M26" s="204" t="s">
        <v>83</v>
      </c>
      <c r="N26" s="205"/>
      <c r="O26" s="205"/>
      <c r="P26" s="205"/>
      <c r="Q26" s="206"/>
      <c r="R26" s="96" t="s">
        <v>47</v>
      </c>
    </row>
    <row r="27" spans="2:18" x14ac:dyDescent="0.15">
      <c r="B27" s="113"/>
      <c r="C27" s="112" t="s">
        <v>21</v>
      </c>
      <c r="D27" s="112" t="s">
        <v>22</v>
      </c>
      <c r="E27" s="112" t="s">
        <v>104</v>
      </c>
      <c r="F27" s="112" t="s">
        <v>105</v>
      </c>
      <c r="G27" s="112" t="s">
        <v>47</v>
      </c>
      <c r="H27" s="112" t="s">
        <v>21</v>
      </c>
      <c r="I27" s="112" t="s">
        <v>22</v>
      </c>
      <c r="J27" s="112" t="s">
        <v>104</v>
      </c>
      <c r="K27" s="112" t="s">
        <v>105</v>
      </c>
      <c r="L27" s="112" t="s">
        <v>74</v>
      </c>
      <c r="M27" s="112" t="s">
        <v>21</v>
      </c>
      <c r="N27" s="112" t="s">
        <v>22</v>
      </c>
      <c r="O27" s="112" t="s">
        <v>104</v>
      </c>
      <c r="P27" s="112" t="s">
        <v>105</v>
      </c>
      <c r="Q27" s="112" t="s">
        <v>47</v>
      </c>
      <c r="R27" s="96" t="s">
        <v>74</v>
      </c>
    </row>
    <row r="28" spans="2:18" x14ac:dyDescent="0.15">
      <c r="B28" s="112" t="s">
        <v>4</v>
      </c>
      <c r="C28" s="10"/>
      <c r="D28" s="8"/>
      <c r="E28" s="89"/>
      <c r="F28" s="89"/>
      <c r="G28" s="89"/>
      <c r="H28" s="10"/>
      <c r="I28" s="9"/>
      <c r="J28" s="9"/>
      <c r="K28" s="9"/>
      <c r="L28" s="9"/>
      <c r="M28" s="9"/>
      <c r="N28" s="9"/>
      <c r="O28" s="9"/>
      <c r="P28" s="9"/>
      <c r="Q28" s="9"/>
      <c r="R28" s="97"/>
    </row>
    <row r="29" spans="2:18" x14ac:dyDescent="0.15">
      <c r="B29" s="112" t="s">
        <v>5</v>
      </c>
      <c r="C29" s="10"/>
      <c r="D29" s="8"/>
      <c r="E29" s="89"/>
      <c r="F29" s="89"/>
      <c r="G29" s="89"/>
      <c r="H29" s="10"/>
      <c r="I29" s="9"/>
      <c r="J29" s="9"/>
      <c r="K29" s="9"/>
      <c r="L29" s="9"/>
      <c r="M29" s="9"/>
      <c r="N29" s="9"/>
      <c r="O29" s="9"/>
      <c r="P29" s="9"/>
      <c r="Q29" s="9"/>
      <c r="R29" s="97"/>
    </row>
    <row r="30" spans="2:18" x14ac:dyDescent="0.15">
      <c r="B30" s="112" t="s">
        <v>6</v>
      </c>
      <c r="C30" s="10"/>
      <c r="D30" s="8"/>
      <c r="E30" s="89"/>
      <c r="F30" s="89"/>
      <c r="G30" s="89"/>
      <c r="H30" s="10"/>
      <c r="I30" s="9"/>
      <c r="J30" s="9"/>
      <c r="K30" s="9"/>
      <c r="L30" s="9"/>
      <c r="M30" s="9"/>
      <c r="N30" s="9"/>
      <c r="O30" s="9"/>
      <c r="P30" s="9"/>
      <c r="Q30" s="9"/>
      <c r="R30" s="97"/>
    </row>
    <row r="31" spans="2:18" x14ac:dyDescent="0.15">
      <c r="B31" s="112" t="s">
        <v>7</v>
      </c>
      <c r="C31" s="10"/>
      <c r="D31" s="8"/>
      <c r="E31" s="89"/>
      <c r="F31" s="89"/>
      <c r="G31" s="89"/>
      <c r="H31" s="10"/>
      <c r="I31" s="9"/>
      <c r="J31" s="9"/>
      <c r="K31" s="9"/>
      <c r="L31" s="9"/>
      <c r="M31" s="9"/>
      <c r="N31" s="9"/>
      <c r="O31" s="9"/>
      <c r="P31" s="9"/>
      <c r="Q31" s="9"/>
      <c r="R31" s="97"/>
    </row>
    <row r="32" spans="2:18" x14ac:dyDescent="0.15">
      <c r="B32" s="112" t="s">
        <v>8</v>
      </c>
      <c r="C32" s="10"/>
      <c r="D32" s="8"/>
      <c r="E32" s="89"/>
      <c r="F32" s="89"/>
      <c r="G32" s="89"/>
      <c r="H32" s="10"/>
      <c r="I32" s="9"/>
      <c r="J32" s="9"/>
      <c r="K32" s="9"/>
      <c r="L32" s="9"/>
      <c r="M32" s="9"/>
      <c r="N32" s="9"/>
      <c r="O32" s="9"/>
      <c r="P32" s="9"/>
      <c r="Q32" s="9"/>
      <c r="R32" s="97"/>
    </row>
    <row r="33" spans="2:18" x14ac:dyDescent="0.15">
      <c r="B33" s="112" t="s">
        <v>9</v>
      </c>
      <c r="C33" s="10"/>
      <c r="D33" s="8"/>
      <c r="E33" s="89"/>
      <c r="F33" s="89"/>
      <c r="G33" s="89"/>
      <c r="H33" s="10"/>
      <c r="I33" s="9"/>
      <c r="J33" s="9"/>
      <c r="K33" s="9"/>
      <c r="L33" s="9"/>
      <c r="M33" s="9"/>
      <c r="N33" s="9"/>
      <c r="O33" s="9"/>
      <c r="P33" s="9"/>
      <c r="Q33" s="9"/>
      <c r="R33" s="97"/>
    </row>
    <row r="34" spans="2:18" x14ac:dyDescent="0.15">
      <c r="B34" s="112" t="s">
        <v>10</v>
      </c>
      <c r="C34" s="45"/>
      <c r="D34" s="46"/>
      <c r="E34" s="90"/>
      <c r="F34" s="90"/>
      <c r="G34" s="90"/>
      <c r="H34" s="10"/>
      <c r="I34" s="9"/>
      <c r="J34" s="9"/>
      <c r="K34" s="9"/>
      <c r="L34" s="9"/>
      <c r="M34" s="9"/>
      <c r="N34" s="9"/>
      <c r="O34" s="9"/>
      <c r="P34" s="9"/>
      <c r="Q34" s="9"/>
      <c r="R34" s="97"/>
    </row>
    <row r="35" spans="2:18" x14ac:dyDescent="0.15">
      <c r="B35" s="112" t="s">
        <v>11</v>
      </c>
      <c r="C35" s="45"/>
      <c r="D35" s="46"/>
      <c r="E35" s="90"/>
      <c r="F35" s="90"/>
      <c r="G35" s="90"/>
      <c r="H35" s="10"/>
      <c r="I35" s="9"/>
      <c r="J35" s="9"/>
      <c r="K35" s="9"/>
      <c r="L35" s="9"/>
      <c r="M35" s="9"/>
      <c r="N35" s="9"/>
      <c r="O35" s="9"/>
      <c r="P35" s="9"/>
      <c r="Q35" s="9"/>
      <c r="R35" s="97"/>
    </row>
    <row r="36" spans="2:18" x14ac:dyDescent="0.15">
      <c r="B36" s="112" t="s">
        <v>12</v>
      </c>
      <c r="C36" s="45"/>
      <c r="D36" s="46"/>
      <c r="E36" s="90"/>
      <c r="F36" s="90"/>
      <c r="G36" s="90"/>
      <c r="H36" s="10"/>
      <c r="I36" s="9"/>
      <c r="J36" s="9"/>
      <c r="K36" s="9"/>
      <c r="L36" s="9"/>
      <c r="M36" s="9"/>
      <c r="N36" s="9"/>
      <c r="O36" s="9"/>
      <c r="P36" s="9"/>
      <c r="Q36" s="9"/>
      <c r="R36" s="97"/>
    </row>
    <row r="37" spans="2:18" x14ac:dyDescent="0.15">
      <c r="B37" s="112" t="s">
        <v>13</v>
      </c>
      <c r="C37" s="2">
        <v>19</v>
      </c>
      <c r="D37" s="3">
        <f>C37*7.75</f>
        <v>147.25</v>
      </c>
      <c r="E37" s="92">
        <f>$F$23*D37*$J$23</f>
        <v>1607970</v>
      </c>
      <c r="F37" s="92">
        <f>$E$23*D37*$K$23</f>
        <v>1484280</v>
      </c>
      <c r="G37" s="92">
        <f>E37+F37</f>
        <v>3092250</v>
      </c>
      <c r="H37" s="2">
        <v>1</v>
      </c>
      <c r="I37" s="3">
        <f t="shared" ref="I37:I39" si="13">H37*3.5</f>
        <v>3.5</v>
      </c>
      <c r="J37" s="92">
        <f>H23*I37*J23</f>
        <v>47775</v>
      </c>
      <c r="K37" s="92">
        <f>G23*J23*I37</f>
        <v>44100</v>
      </c>
      <c r="L37" s="92">
        <f>J37+K37</f>
        <v>91875</v>
      </c>
      <c r="M37" s="89"/>
      <c r="N37" s="89"/>
      <c r="O37" s="89"/>
      <c r="P37" s="89"/>
      <c r="Q37" s="89"/>
      <c r="R37" s="94">
        <f>G37+L37</f>
        <v>3184125</v>
      </c>
    </row>
    <row r="38" spans="2:18" x14ac:dyDescent="0.15">
      <c r="B38" s="112" t="s">
        <v>14</v>
      </c>
      <c r="C38" s="2">
        <v>20</v>
      </c>
      <c r="D38" s="3">
        <f t="shared" ref="D38:D39" si="14">C38*7.75</f>
        <v>155</v>
      </c>
      <c r="E38" s="92">
        <f t="shared" ref="E38:E40" si="15">$F$23*D38*$J$23</f>
        <v>1692600</v>
      </c>
      <c r="F38" s="92">
        <f>$E$23*D38*$K$23</f>
        <v>1562400</v>
      </c>
      <c r="G38" s="92">
        <f t="shared" ref="G38:G39" si="16">E38+F38</f>
        <v>3255000</v>
      </c>
      <c r="H38" s="2">
        <v>1</v>
      </c>
      <c r="I38" s="3">
        <f t="shared" si="13"/>
        <v>3.5</v>
      </c>
      <c r="J38" s="92">
        <f>H23*I38*J23</f>
        <v>47775</v>
      </c>
      <c r="K38" s="92">
        <f>G23*J23*I38</f>
        <v>44100</v>
      </c>
      <c r="L38" s="92">
        <f>J38+K38</f>
        <v>91875</v>
      </c>
      <c r="M38" s="89"/>
      <c r="N38" s="89"/>
      <c r="O38" s="89"/>
      <c r="P38" s="89"/>
      <c r="Q38" s="89"/>
      <c r="R38" s="94">
        <f>G38+L38</f>
        <v>3346875</v>
      </c>
    </row>
    <row r="39" spans="2:18" x14ac:dyDescent="0.15">
      <c r="B39" s="112" t="s">
        <v>15</v>
      </c>
      <c r="C39" s="2">
        <v>22</v>
      </c>
      <c r="D39" s="3">
        <f t="shared" si="14"/>
        <v>170.5</v>
      </c>
      <c r="E39" s="92">
        <f t="shared" si="15"/>
        <v>1861860</v>
      </c>
      <c r="F39" s="92">
        <f>$E$23*D39*$L$23</f>
        <v>3437280</v>
      </c>
      <c r="G39" s="92">
        <f t="shared" si="16"/>
        <v>5299140</v>
      </c>
      <c r="H39" s="2">
        <v>2</v>
      </c>
      <c r="I39" s="3">
        <f t="shared" si="13"/>
        <v>7</v>
      </c>
      <c r="J39" s="92">
        <f>H23*I39*J23</f>
        <v>95550</v>
      </c>
      <c r="K39" s="92">
        <f>G23*L23*I39</f>
        <v>176400</v>
      </c>
      <c r="L39" s="92">
        <f>J39+K39</f>
        <v>271950</v>
      </c>
      <c r="M39" s="89"/>
      <c r="N39" s="89"/>
      <c r="O39" s="89"/>
      <c r="P39" s="89"/>
      <c r="Q39" s="89"/>
      <c r="R39" s="94">
        <f>G39+L39</f>
        <v>5571090</v>
      </c>
    </row>
    <row r="40" spans="2:18" x14ac:dyDescent="0.15">
      <c r="B40" s="112" t="s">
        <v>20</v>
      </c>
      <c r="C40" s="2">
        <f t="shared" ref="C40:I40" si="17">SUM(C28:C39)</f>
        <v>61</v>
      </c>
      <c r="D40" s="3">
        <f t="shared" si="17"/>
        <v>472.75</v>
      </c>
      <c r="E40" s="92">
        <f t="shared" si="15"/>
        <v>5162430</v>
      </c>
      <c r="F40" s="92">
        <f t="shared" ref="F40" si="18">$E$23*D40*$K$23</f>
        <v>4765320</v>
      </c>
      <c r="G40" s="92">
        <f>SUM(G37:G39)</f>
        <v>11646390</v>
      </c>
      <c r="H40" s="2">
        <f t="shared" si="17"/>
        <v>4</v>
      </c>
      <c r="I40" s="3">
        <f t="shared" si="17"/>
        <v>14</v>
      </c>
      <c r="J40" s="92">
        <f>J37+J38+J39</f>
        <v>191100</v>
      </c>
      <c r="K40" s="92">
        <f>K37+K38+K39</f>
        <v>264600</v>
      </c>
      <c r="L40" s="92">
        <f>J40+K40</f>
        <v>455700</v>
      </c>
      <c r="M40" s="89"/>
      <c r="N40" s="89"/>
      <c r="O40" s="89"/>
      <c r="P40" s="89"/>
      <c r="Q40" s="89"/>
      <c r="R40" s="94">
        <f>G40+L40</f>
        <v>12102090</v>
      </c>
    </row>
    <row r="41" spans="2:18" x14ac:dyDescent="0.15">
      <c r="L41" s="98" t="s">
        <v>79</v>
      </c>
      <c r="M41" s="98"/>
      <c r="N41" s="98"/>
      <c r="O41" s="98"/>
      <c r="P41" s="98"/>
      <c r="Q41" s="98"/>
      <c r="R41" s="99">
        <f>R40*1.08</f>
        <v>13070257.200000001</v>
      </c>
    </row>
    <row r="43" spans="2:18" x14ac:dyDescent="0.15">
      <c r="L43" s="98" t="s">
        <v>20</v>
      </c>
      <c r="M43" s="98"/>
      <c r="N43" s="98"/>
      <c r="O43" s="98"/>
      <c r="P43" s="98"/>
      <c r="Q43" s="98"/>
      <c r="R43" s="100">
        <f>R20+R41</f>
        <v>77087675.159999996</v>
      </c>
    </row>
  </sheetData>
  <mergeCells count="10">
    <mergeCell ref="B25:B26"/>
    <mergeCell ref="C25:R25"/>
    <mergeCell ref="C26:G26"/>
    <mergeCell ref="H26:L26"/>
    <mergeCell ref="M26:Q26"/>
    <mergeCell ref="B4:B5"/>
    <mergeCell ref="C4:R4"/>
    <mergeCell ref="C5:G5"/>
    <mergeCell ref="H5:L5"/>
    <mergeCell ref="M5:Q5"/>
  </mergeCells>
  <phoneticPr fontId="1"/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88"/>
  <sheetViews>
    <sheetView topLeftCell="B1" zoomScaleNormal="100" workbookViewId="0">
      <selection activeCell="J20" sqref="J20:K22"/>
    </sheetView>
  </sheetViews>
  <sheetFormatPr defaultRowHeight="13.5" x14ac:dyDescent="0.15"/>
  <cols>
    <col min="2" max="2" width="14.625" customWidth="1"/>
    <col min="4" max="4" width="9" hidden="1" customWidth="1"/>
    <col min="5" max="6" width="15.875" hidden="1" customWidth="1"/>
    <col min="7" max="7" width="15.75" customWidth="1"/>
    <col min="8" max="8" width="11.75" bestFit="1" customWidth="1"/>
    <col min="9" max="9" width="13.5" customWidth="1"/>
    <col min="10" max="10" width="15" customWidth="1"/>
    <col min="11" max="11" width="17.75" customWidth="1"/>
    <col min="12" max="14" width="16.625" customWidth="1"/>
  </cols>
  <sheetData>
    <row r="2" spans="2:14" x14ac:dyDescent="0.15">
      <c r="B2" s="102" t="s">
        <v>97</v>
      </c>
      <c r="C2" s="102" t="s">
        <v>95</v>
      </c>
      <c r="D2" s="102" t="s">
        <v>94</v>
      </c>
      <c r="E2" s="102" t="s">
        <v>93</v>
      </c>
      <c r="F2" s="102" t="s">
        <v>92</v>
      </c>
      <c r="G2" s="102" t="s">
        <v>91</v>
      </c>
      <c r="H2" s="102" t="s">
        <v>83</v>
      </c>
      <c r="I2" s="102" t="s">
        <v>90</v>
      </c>
      <c r="J2" s="102" t="s">
        <v>89</v>
      </c>
      <c r="K2" s="102" t="s">
        <v>103</v>
      </c>
      <c r="L2" s="102" t="s">
        <v>96</v>
      </c>
      <c r="M2" s="102" t="s">
        <v>47</v>
      </c>
      <c r="N2" s="102" t="s">
        <v>99</v>
      </c>
    </row>
    <row r="3" spans="2:14" x14ac:dyDescent="0.15">
      <c r="B3" s="101" t="s">
        <v>62</v>
      </c>
      <c r="C3" s="101">
        <v>1</v>
      </c>
      <c r="D3" s="101">
        <v>1680</v>
      </c>
      <c r="E3" s="101">
        <f t="shared" ref="E3:E34" si="0">D3*1.25</f>
        <v>2100</v>
      </c>
      <c r="F3" s="101">
        <v>420</v>
      </c>
      <c r="G3" s="103">
        <v>87.25</v>
      </c>
      <c r="H3" s="103">
        <v>3</v>
      </c>
      <c r="I3" s="103"/>
      <c r="J3" s="104">
        <f>D3*G3</f>
        <v>146580</v>
      </c>
      <c r="K3" s="104">
        <f>E3*H3</f>
        <v>6300</v>
      </c>
      <c r="L3" s="104">
        <f>F3*I3</f>
        <v>0</v>
      </c>
      <c r="M3" s="104">
        <f>SUM(J3:L3)</f>
        <v>152880</v>
      </c>
      <c r="N3" s="104">
        <f>M3*1.08</f>
        <v>165110.40000000002</v>
      </c>
    </row>
    <row r="4" spans="2:14" x14ac:dyDescent="0.15">
      <c r="B4" s="101" t="s">
        <v>62</v>
      </c>
      <c r="C4" s="101">
        <v>2</v>
      </c>
      <c r="D4" s="101">
        <v>1680</v>
      </c>
      <c r="E4" s="101">
        <f t="shared" si="0"/>
        <v>2100</v>
      </c>
      <c r="F4" s="101">
        <v>420</v>
      </c>
      <c r="G4" s="103">
        <v>62</v>
      </c>
      <c r="H4" s="103">
        <v>0</v>
      </c>
      <c r="I4" s="103"/>
      <c r="J4" s="104">
        <f t="shared" ref="J4:J81" si="1">D4*G4</f>
        <v>104160</v>
      </c>
      <c r="K4" s="104">
        <f t="shared" ref="K4:L81" si="2">E4*H4</f>
        <v>0</v>
      </c>
      <c r="L4" s="104">
        <f t="shared" ref="L4:L67" si="3">F4*I4</f>
        <v>0</v>
      </c>
      <c r="M4" s="104">
        <f t="shared" ref="M4:M67" si="4">SUM(J4:L4)</f>
        <v>104160</v>
      </c>
      <c r="N4" s="104">
        <f t="shared" ref="N4:N67" si="5">M4*1.08</f>
        <v>112492.8</v>
      </c>
    </row>
    <row r="5" spans="2:14" x14ac:dyDescent="0.15">
      <c r="B5" s="101" t="s">
        <v>62</v>
      </c>
      <c r="C5" s="101">
        <v>3</v>
      </c>
      <c r="D5" s="101">
        <v>1820</v>
      </c>
      <c r="E5" s="101">
        <f t="shared" si="0"/>
        <v>2275</v>
      </c>
      <c r="F5" s="101">
        <v>420</v>
      </c>
      <c r="G5" s="103">
        <v>151.75</v>
      </c>
      <c r="H5" s="103">
        <v>26.25</v>
      </c>
      <c r="I5" s="103"/>
      <c r="J5" s="104">
        <f t="shared" si="1"/>
        <v>276185</v>
      </c>
      <c r="K5" s="104">
        <f t="shared" si="2"/>
        <v>59718.75</v>
      </c>
      <c r="L5" s="104">
        <f t="shared" si="3"/>
        <v>0</v>
      </c>
      <c r="M5" s="104">
        <f t="shared" si="4"/>
        <v>335903.75</v>
      </c>
      <c r="N5" s="104">
        <f t="shared" si="5"/>
        <v>362776.05000000005</v>
      </c>
    </row>
    <row r="6" spans="2:14" x14ac:dyDescent="0.15">
      <c r="B6" s="101" t="s">
        <v>62</v>
      </c>
      <c r="C6" s="101">
        <v>4</v>
      </c>
      <c r="D6" s="101">
        <v>1680</v>
      </c>
      <c r="E6" s="101">
        <f t="shared" si="0"/>
        <v>2100</v>
      </c>
      <c r="F6" s="101">
        <v>420</v>
      </c>
      <c r="G6" s="103">
        <v>151.75</v>
      </c>
      <c r="H6" s="103">
        <v>18.75</v>
      </c>
      <c r="I6" s="103"/>
      <c r="J6" s="104">
        <f t="shared" si="1"/>
        <v>254940</v>
      </c>
      <c r="K6" s="104">
        <f t="shared" si="2"/>
        <v>39375</v>
      </c>
      <c r="L6" s="104">
        <f t="shared" si="3"/>
        <v>0</v>
      </c>
      <c r="M6" s="104">
        <f t="shared" si="4"/>
        <v>294315</v>
      </c>
      <c r="N6" s="104">
        <f t="shared" si="5"/>
        <v>317860.2</v>
      </c>
    </row>
    <row r="7" spans="2:14" x14ac:dyDescent="0.15">
      <c r="B7" s="101" t="s">
        <v>62</v>
      </c>
      <c r="C7" s="101">
        <v>5</v>
      </c>
      <c r="D7" s="101">
        <v>1680</v>
      </c>
      <c r="E7" s="101">
        <f t="shared" si="0"/>
        <v>2100</v>
      </c>
      <c r="F7" s="101">
        <v>420</v>
      </c>
      <c r="G7" s="103">
        <v>149.75</v>
      </c>
      <c r="H7" s="103">
        <v>6.5</v>
      </c>
      <c r="I7" s="103"/>
      <c r="J7" s="104">
        <f t="shared" si="1"/>
        <v>251580</v>
      </c>
      <c r="K7" s="104">
        <f t="shared" si="2"/>
        <v>13650</v>
      </c>
      <c r="L7" s="104">
        <f t="shared" si="3"/>
        <v>0</v>
      </c>
      <c r="M7" s="104">
        <f t="shared" si="4"/>
        <v>265230</v>
      </c>
      <c r="N7" s="104">
        <f t="shared" si="5"/>
        <v>286448.40000000002</v>
      </c>
    </row>
    <row r="8" spans="2:14" x14ac:dyDescent="0.15">
      <c r="B8" s="101" t="s">
        <v>62</v>
      </c>
      <c r="C8" s="101">
        <v>6</v>
      </c>
      <c r="D8" s="101">
        <v>1680</v>
      </c>
      <c r="E8" s="101">
        <f t="shared" si="0"/>
        <v>2100</v>
      </c>
      <c r="F8" s="101">
        <v>420</v>
      </c>
      <c r="G8" s="103">
        <v>77.5</v>
      </c>
      <c r="H8" s="103">
        <v>0</v>
      </c>
      <c r="I8" s="103"/>
      <c r="J8" s="104">
        <f t="shared" si="1"/>
        <v>130200</v>
      </c>
      <c r="K8" s="104">
        <f t="shared" si="2"/>
        <v>0</v>
      </c>
      <c r="L8" s="104">
        <f t="shared" si="3"/>
        <v>0</v>
      </c>
      <c r="M8" s="104">
        <f t="shared" si="4"/>
        <v>130200</v>
      </c>
      <c r="N8" s="104">
        <f t="shared" si="5"/>
        <v>140616</v>
      </c>
    </row>
    <row r="9" spans="2:14" x14ac:dyDescent="0.15">
      <c r="B9" s="101" t="s">
        <v>62</v>
      </c>
      <c r="C9" s="101">
        <v>7</v>
      </c>
      <c r="D9" s="101">
        <v>1680</v>
      </c>
      <c r="E9" s="101">
        <f t="shared" si="0"/>
        <v>2100</v>
      </c>
      <c r="F9" s="101">
        <v>420</v>
      </c>
      <c r="G9" s="103">
        <v>141</v>
      </c>
      <c r="H9" s="103">
        <v>10.25</v>
      </c>
      <c r="I9" s="103"/>
      <c r="J9" s="104">
        <f t="shared" si="1"/>
        <v>236880</v>
      </c>
      <c r="K9" s="104">
        <f t="shared" si="2"/>
        <v>21525</v>
      </c>
      <c r="L9" s="104">
        <f t="shared" si="3"/>
        <v>0</v>
      </c>
      <c r="M9" s="104">
        <f t="shared" si="4"/>
        <v>258405</v>
      </c>
      <c r="N9" s="104">
        <f t="shared" si="5"/>
        <v>279077.40000000002</v>
      </c>
    </row>
    <row r="10" spans="2:14" x14ac:dyDescent="0.15">
      <c r="B10" s="101" t="s">
        <v>62</v>
      </c>
      <c r="C10" s="101">
        <v>8</v>
      </c>
      <c r="D10" s="101">
        <v>1680</v>
      </c>
      <c r="E10" s="101">
        <f t="shared" si="0"/>
        <v>2100</v>
      </c>
      <c r="F10" s="101">
        <v>420</v>
      </c>
      <c r="G10" s="103">
        <v>148.25</v>
      </c>
      <c r="H10" s="103">
        <v>6</v>
      </c>
      <c r="I10" s="103"/>
      <c r="J10" s="104">
        <f t="shared" si="1"/>
        <v>249060</v>
      </c>
      <c r="K10" s="104">
        <f t="shared" si="2"/>
        <v>12600</v>
      </c>
      <c r="L10" s="104">
        <f t="shared" si="3"/>
        <v>0</v>
      </c>
      <c r="M10" s="104">
        <f t="shared" si="4"/>
        <v>261660</v>
      </c>
      <c r="N10" s="104">
        <f t="shared" si="5"/>
        <v>282592.80000000005</v>
      </c>
    </row>
    <row r="11" spans="2:14" x14ac:dyDescent="0.15">
      <c r="B11" s="101" t="s">
        <v>62</v>
      </c>
      <c r="C11" s="101">
        <v>9</v>
      </c>
      <c r="D11" s="101">
        <v>1820</v>
      </c>
      <c r="E11" s="101">
        <f t="shared" si="0"/>
        <v>2275</v>
      </c>
      <c r="F11" s="101">
        <v>420</v>
      </c>
      <c r="G11" s="103">
        <v>151.5</v>
      </c>
      <c r="H11" s="103">
        <v>26.75</v>
      </c>
      <c r="I11" s="103"/>
      <c r="J11" s="104">
        <f t="shared" si="1"/>
        <v>275730</v>
      </c>
      <c r="K11" s="104">
        <f t="shared" si="2"/>
        <v>60856.25</v>
      </c>
      <c r="L11" s="104">
        <f t="shared" si="3"/>
        <v>0</v>
      </c>
      <c r="M11" s="104">
        <f t="shared" si="4"/>
        <v>336586.25</v>
      </c>
      <c r="N11" s="104">
        <f t="shared" si="5"/>
        <v>363513.15</v>
      </c>
    </row>
    <row r="12" spans="2:14" x14ac:dyDescent="0.15">
      <c r="B12" s="101" t="s">
        <v>62</v>
      </c>
      <c r="C12" s="101">
        <v>10</v>
      </c>
      <c r="D12" s="101">
        <v>1680</v>
      </c>
      <c r="E12" s="101">
        <f t="shared" si="0"/>
        <v>2100</v>
      </c>
      <c r="F12" s="101">
        <v>420</v>
      </c>
      <c r="G12" s="103">
        <v>77.75</v>
      </c>
      <c r="H12" s="103">
        <v>0</v>
      </c>
      <c r="I12" s="103"/>
      <c r="J12" s="104">
        <f t="shared" si="1"/>
        <v>130620</v>
      </c>
      <c r="K12" s="104">
        <f t="shared" si="2"/>
        <v>0</v>
      </c>
      <c r="L12" s="104">
        <f t="shared" si="3"/>
        <v>0</v>
      </c>
      <c r="M12" s="104">
        <f t="shared" si="4"/>
        <v>130620</v>
      </c>
      <c r="N12" s="104">
        <f t="shared" si="5"/>
        <v>141069.6</v>
      </c>
    </row>
    <row r="13" spans="2:14" x14ac:dyDescent="0.15">
      <c r="B13" s="101" t="s">
        <v>62</v>
      </c>
      <c r="C13" s="101">
        <v>11</v>
      </c>
      <c r="D13" s="101">
        <v>1680</v>
      </c>
      <c r="E13" s="101">
        <f t="shared" si="0"/>
        <v>2100</v>
      </c>
      <c r="F13" s="101">
        <v>420</v>
      </c>
      <c r="G13" s="103">
        <v>151.75</v>
      </c>
      <c r="H13" s="103">
        <v>13.25</v>
      </c>
      <c r="I13" s="103"/>
      <c r="J13" s="104">
        <f t="shared" si="1"/>
        <v>254940</v>
      </c>
      <c r="K13" s="104">
        <f t="shared" si="2"/>
        <v>27825</v>
      </c>
      <c r="L13" s="104">
        <f t="shared" si="3"/>
        <v>0</v>
      </c>
      <c r="M13" s="104">
        <f t="shared" si="4"/>
        <v>282765</v>
      </c>
      <c r="N13" s="104">
        <f t="shared" si="5"/>
        <v>305386.2</v>
      </c>
    </row>
    <row r="14" spans="2:14" x14ac:dyDescent="0.15">
      <c r="B14" s="101" t="s">
        <v>62</v>
      </c>
      <c r="C14" s="101">
        <v>12</v>
      </c>
      <c r="D14" s="101">
        <v>1680</v>
      </c>
      <c r="E14" s="101">
        <f t="shared" si="0"/>
        <v>2100</v>
      </c>
      <c r="F14" s="101">
        <v>420</v>
      </c>
      <c r="G14" s="103">
        <v>87</v>
      </c>
      <c r="H14" s="103">
        <v>2</v>
      </c>
      <c r="I14" s="103"/>
      <c r="J14" s="104">
        <f t="shared" si="1"/>
        <v>146160</v>
      </c>
      <c r="K14" s="104">
        <f t="shared" si="2"/>
        <v>4200</v>
      </c>
      <c r="L14" s="104">
        <f t="shared" si="3"/>
        <v>0</v>
      </c>
      <c r="M14" s="104">
        <f t="shared" si="4"/>
        <v>150360</v>
      </c>
      <c r="N14" s="104">
        <f t="shared" si="5"/>
        <v>162388.80000000002</v>
      </c>
    </row>
    <row r="15" spans="2:14" x14ac:dyDescent="0.15">
      <c r="B15" s="101" t="s">
        <v>62</v>
      </c>
      <c r="C15" s="101">
        <v>13</v>
      </c>
      <c r="D15" s="101">
        <v>1680</v>
      </c>
      <c r="E15" s="101">
        <f t="shared" si="0"/>
        <v>2100</v>
      </c>
      <c r="F15" s="101">
        <v>420</v>
      </c>
      <c r="G15" s="103">
        <v>141.5</v>
      </c>
      <c r="H15" s="103">
        <v>7</v>
      </c>
      <c r="I15" s="103"/>
      <c r="J15" s="104">
        <f t="shared" si="1"/>
        <v>237720</v>
      </c>
      <c r="K15" s="104">
        <f t="shared" si="2"/>
        <v>14700</v>
      </c>
      <c r="L15" s="104">
        <f t="shared" si="3"/>
        <v>0</v>
      </c>
      <c r="M15" s="104">
        <f t="shared" si="4"/>
        <v>252420</v>
      </c>
      <c r="N15" s="104">
        <f t="shared" si="5"/>
        <v>272613.60000000003</v>
      </c>
    </row>
    <row r="16" spans="2:14" x14ac:dyDescent="0.15">
      <c r="B16" s="101" t="s">
        <v>62</v>
      </c>
      <c r="C16" s="101">
        <v>14</v>
      </c>
      <c r="D16" s="101">
        <v>1820</v>
      </c>
      <c r="E16" s="101">
        <f t="shared" si="0"/>
        <v>2275</v>
      </c>
      <c r="F16" s="101">
        <v>420</v>
      </c>
      <c r="G16" s="103">
        <v>151</v>
      </c>
      <c r="H16" s="103">
        <v>13.75</v>
      </c>
      <c r="I16" s="103"/>
      <c r="J16" s="104">
        <f t="shared" si="1"/>
        <v>274820</v>
      </c>
      <c r="K16" s="104">
        <f t="shared" si="2"/>
        <v>31281.25</v>
      </c>
      <c r="L16" s="104">
        <f t="shared" si="3"/>
        <v>0</v>
      </c>
      <c r="M16" s="104">
        <f t="shared" si="4"/>
        <v>306101.25</v>
      </c>
      <c r="N16" s="104">
        <f t="shared" si="5"/>
        <v>330589.35000000003</v>
      </c>
    </row>
    <row r="17" spans="2:14" x14ac:dyDescent="0.15">
      <c r="B17" s="101" t="s">
        <v>62</v>
      </c>
      <c r="C17" s="101">
        <v>15</v>
      </c>
      <c r="D17" s="101">
        <v>1680</v>
      </c>
      <c r="E17" s="101">
        <f t="shared" si="0"/>
        <v>2100</v>
      </c>
      <c r="F17" s="101">
        <v>420</v>
      </c>
      <c r="G17" s="103">
        <v>148.25</v>
      </c>
      <c r="H17" s="103">
        <v>5.75</v>
      </c>
      <c r="I17" s="103"/>
      <c r="J17" s="104">
        <f t="shared" si="1"/>
        <v>249060</v>
      </c>
      <c r="K17" s="104">
        <f t="shared" si="2"/>
        <v>12075</v>
      </c>
      <c r="L17" s="104">
        <f t="shared" si="3"/>
        <v>0</v>
      </c>
      <c r="M17" s="104">
        <f t="shared" si="4"/>
        <v>261135</v>
      </c>
      <c r="N17" s="104">
        <f t="shared" si="5"/>
        <v>282025.80000000005</v>
      </c>
    </row>
    <row r="18" spans="2:14" x14ac:dyDescent="0.15">
      <c r="B18" s="101" t="s">
        <v>62</v>
      </c>
      <c r="C18" s="101">
        <v>16</v>
      </c>
      <c r="D18" s="101">
        <v>1680</v>
      </c>
      <c r="E18" s="101">
        <f t="shared" si="0"/>
        <v>2100</v>
      </c>
      <c r="F18" s="101">
        <v>420</v>
      </c>
      <c r="G18" s="103">
        <v>145.75</v>
      </c>
      <c r="H18" s="103">
        <v>10.75</v>
      </c>
      <c r="I18" s="103"/>
      <c r="J18" s="104">
        <f t="shared" si="1"/>
        <v>244860</v>
      </c>
      <c r="K18" s="104">
        <f t="shared" si="2"/>
        <v>22575</v>
      </c>
      <c r="L18" s="104">
        <f t="shared" si="3"/>
        <v>0</v>
      </c>
      <c r="M18" s="104">
        <f t="shared" si="4"/>
        <v>267435</v>
      </c>
      <c r="N18" s="104">
        <f t="shared" si="5"/>
        <v>288829.80000000005</v>
      </c>
    </row>
    <row r="19" spans="2:14" x14ac:dyDescent="0.15">
      <c r="B19" s="101" t="s">
        <v>62</v>
      </c>
      <c r="C19" s="101">
        <v>17</v>
      </c>
      <c r="D19" s="101">
        <v>1680</v>
      </c>
      <c r="E19" s="101">
        <f t="shared" si="0"/>
        <v>2100</v>
      </c>
      <c r="F19" s="101">
        <v>420</v>
      </c>
      <c r="G19" s="103">
        <v>70.5</v>
      </c>
      <c r="H19" s="103">
        <v>5.25</v>
      </c>
      <c r="I19" s="103"/>
      <c r="J19" s="104">
        <f t="shared" si="1"/>
        <v>118440</v>
      </c>
      <c r="K19" s="104">
        <f t="shared" si="2"/>
        <v>11025</v>
      </c>
      <c r="L19" s="104">
        <f t="shared" si="3"/>
        <v>0</v>
      </c>
      <c r="M19" s="104">
        <f t="shared" si="4"/>
        <v>129465</v>
      </c>
      <c r="N19" s="104">
        <f t="shared" si="5"/>
        <v>139822.20000000001</v>
      </c>
    </row>
    <row r="20" spans="2:14" x14ac:dyDescent="0.15">
      <c r="B20" s="101" t="s">
        <v>62</v>
      </c>
      <c r="C20" s="101">
        <v>18</v>
      </c>
      <c r="D20" s="101">
        <v>1680</v>
      </c>
      <c r="E20" s="101">
        <f t="shared" si="0"/>
        <v>2100</v>
      </c>
      <c r="F20" s="101">
        <v>420</v>
      </c>
      <c r="G20" s="103">
        <v>151</v>
      </c>
      <c r="H20" s="103">
        <v>8.25</v>
      </c>
      <c r="I20" s="103"/>
      <c r="J20" s="104">
        <f t="shared" si="1"/>
        <v>253680</v>
      </c>
      <c r="K20" s="104">
        <f t="shared" si="2"/>
        <v>17325</v>
      </c>
      <c r="L20" s="104">
        <f t="shared" si="3"/>
        <v>0</v>
      </c>
      <c r="M20" s="104">
        <f t="shared" si="4"/>
        <v>271005</v>
      </c>
      <c r="N20" s="104">
        <f t="shared" si="5"/>
        <v>292685.40000000002</v>
      </c>
    </row>
    <row r="21" spans="2:14" x14ac:dyDescent="0.15">
      <c r="B21" s="101" t="s">
        <v>62</v>
      </c>
      <c r="C21" s="101">
        <v>19</v>
      </c>
      <c r="D21" s="101">
        <v>1680</v>
      </c>
      <c r="E21" s="101">
        <f t="shared" si="0"/>
        <v>2100</v>
      </c>
      <c r="F21" s="101">
        <v>420</v>
      </c>
      <c r="G21" s="103">
        <v>69.75</v>
      </c>
      <c r="H21" s="103">
        <v>0</v>
      </c>
      <c r="I21" s="103"/>
      <c r="J21" s="104">
        <f t="shared" si="1"/>
        <v>117180</v>
      </c>
      <c r="K21" s="104">
        <f t="shared" si="2"/>
        <v>0</v>
      </c>
      <c r="L21" s="104">
        <f t="shared" si="3"/>
        <v>0</v>
      </c>
      <c r="M21" s="104">
        <f t="shared" si="4"/>
        <v>117180</v>
      </c>
      <c r="N21" s="104">
        <f t="shared" si="5"/>
        <v>126554.40000000001</v>
      </c>
    </row>
    <row r="22" spans="2:14" x14ac:dyDescent="0.15">
      <c r="B22" s="101" t="s">
        <v>62</v>
      </c>
      <c r="C22" s="101">
        <v>20</v>
      </c>
      <c r="D22" s="101">
        <v>1680</v>
      </c>
      <c r="E22" s="101">
        <f t="shared" si="0"/>
        <v>2100</v>
      </c>
      <c r="F22" s="101">
        <v>420</v>
      </c>
      <c r="G22" s="103">
        <v>145.25</v>
      </c>
      <c r="H22" s="103">
        <v>5</v>
      </c>
      <c r="I22" s="103"/>
      <c r="J22" s="104">
        <f t="shared" si="1"/>
        <v>244020</v>
      </c>
      <c r="K22" s="104">
        <f t="shared" si="2"/>
        <v>10500</v>
      </c>
      <c r="L22" s="104">
        <f t="shared" si="3"/>
        <v>0</v>
      </c>
      <c r="M22" s="104">
        <f t="shared" si="4"/>
        <v>254520</v>
      </c>
      <c r="N22" s="104">
        <f t="shared" si="5"/>
        <v>274881.60000000003</v>
      </c>
    </row>
    <row r="23" spans="2:14" x14ac:dyDescent="0.15">
      <c r="B23" s="101" t="s">
        <v>62</v>
      </c>
      <c r="C23" s="101">
        <v>21</v>
      </c>
      <c r="D23" s="101">
        <v>1680</v>
      </c>
      <c r="E23" s="101">
        <f t="shared" si="0"/>
        <v>2100</v>
      </c>
      <c r="F23" s="101">
        <v>420</v>
      </c>
      <c r="G23" s="103">
        <v>151.25</v>
      </c>
      <c r="H23" s="103">
        <v>14.75</v>
      </c>
      <c r="I23" s="103"/>
      <c r="J23" s="104">
        <f t="shared" si="1"/>
        <v>254100</v>
      </c>
      <c r="K23" s="104">
        <f t="shared" si="2"/>
        <v>30975</v>
      </c>
      <c r="L23" s="104">
        <f t="shared" si="3"/>
        <v>0</v>
      </c>
      <c r="M23" s="104">
        <f t="shared" si="4"/>
        <v>285075</v>
      </c>
      <c r="N23" s="104">
        <f t="shared" si="5"/>
        <v>307881</v>
      </c>
    </row>
    <row r="24" spans="2:14" x14ac:dyDescent="0.15">
      <c r="B24" s="101" t="s">
        <v>62</v>
      </c>
      <c r="C24" s="101">
        <v>22</v>
      </c>
      <c r="D24" s="101">
        <v>1680</v>
      </c>
      <c r="E24" s="101">
        <f t="shared" si="0"/>
        <v>2100</v>
      </c>
      <c r="F24" s="101">
        <v>420</v>
      </c>
      <c r="G24" s="103">
        <v>71.75</v>
      </c>
      <c r="H24" s="103">
        <v>1.5</v>
      </c>
      <c r="I24" s="103"/>
      <c r="J24" s="104">
        <f t="shared" si="1"/>
        <v>120540</v>
      </c>
      <c r="K24" s="104">
        <f t="shared" si="2"/>
        <v>3150</v>
      </c>
      <c r="L24" s="104">
        <f t="shared" si="3"/>
        <v>0</v>
      </c>
      <c r="M24" s="104">
        <f t="shared" si="4"/>
        <v>123690</v>
      </c>
      <c r="N24" s="104">
        <f t="shared" si="5"/>
        <v>133585.20000000001</v>
      </c>
    </row>
    <row r="25" spans="2:14" x14ac:dyDescent="0.15">
      <c r="B25" s="101" t="s">
        <v>62</v>
      </c>
      <c r="C25" s="101">
        <v>23</v>
      </c>
      <c r="D25" s="101">
        <v>1680</v>
      </c>
      <c r="E25" s="101">
        <f t="shared" si="0"/>
        <v>2100</v>
      </c>
      <c r="F25" s="101">
        <v>420</v>
      </c>
      <c r="G25" s="103">
        <v>132.75</v>
      </c>
      <c r="H25" s="103">
        <v>6.75</v>
      </c>
      <c r="I25" s="103"/>
      <c r="J25" s="104">
        <f t="shared" si="1"/>
        <v>223020</v>
      </c>
      <c r="K25" s="104">
        <f t="shared" si="2"/>
        <v>14175</v>
      </c>
      <c r="L25" s="104">
        <f t="shared" si="3"/>
        <v>0</v>
      </c>
      <c r="M25" s="104">
        <f t="shared" si="4"/>
        <v>237195</v>
      </c>
      <c r="N25" s="104">
        <f t="shared" si="5"/>
        <v>256170.6</v>
      </c>
    </row>
    <row r="26" spans="2:14" x14ac:dyDescent="0.15">
      <c r="B26" s="101" t="s">
        <v>62</v>
      </c>
      <c r="C26" s="101">
        <v>24</v>
      </c>
      <c r="D26" s="101">
        <v>1820</v>
      </c>
      <c r="E26" s="101">
        <f t="shared" si="0"/>
        <v>2275</v>
      </c>
      <c r="F26" s="101">
        <v>420</v>
      </c>
      <c r="G26" s="103">
        <v>150.25</v>
      </c>
      <c r="H26" s="103">
        <v>20.75</v>
      </c>
      <c r="I26" s="103"/>
      <c r="J26" s="104">
        <f t="shared" si="1"/>
        <v>273455</v>
      </c>
      <c r="K26" s="104">
        <f t="shared" si="2"/>
        <v>47206.25</v>
      </c>
      <c r="L26" s="104">
        <f t="shared" si="3"/>
        <v>0</v>
      </c>
      <c r="M26" s="104">
        <f t="shared" si="4"/>
        <v>320661.25</v>
      </c>
      <c r="N26" s="104">
        <f t="shared" si="5"/>
        <v>346314.15</v>
      </c>
    </row>
    <row r="27" spans="2:14" x14ac:dyDescent="0.15">
      <c r="B27" s="101" t="s">
        <v>62</v>
      </c>
      <c r="C27" s="101">
        <v>25</v>
      </c>
      <c r="D27" s="101">
        <v>1680</v>
      </c>
      <c r="E27" s="101">
        <f t="shared" si="0"/>
        <v>2100</v>
      </c>
      <c r="F27" s="101">
        <v>420</v>
      </c>
      <c r="G27" s="103">
        <v>149</v>
      </c>
      <c r="H27" s="103">
        <v>7.75</v>
      </c>
      <c r="I27" s="103"/>
      <c r="J27" s="104">
        <f t="shared" si="1"/>
        <v>250320</v>
      </c>
      <c r="K27" s="104">
        <f t="shared" si="2"/>
        <v>16275</v>
      </c>
      <c r="L27" s="104">
        <f t="shared" si="3"/>
        <v>0</v>
      </c>
      <c r="M27" s="104">
        <f t="shared" si="4"/>
        <v>266595</v>
      </c>
      <c r="N27" s="104">
        <f t="shared" si="5"/>
        <v>287922.60000000003</v>
      </c>
    </row>
    <row r="28" spans="2:14" x14ac:dyDescent="0.15">
      <c r="B28" s="101" t="s">
        <v>62</v>
      </c>
      <c r="C28" s="101">
        <v>26</v>
      </c>
      <c r="D28" s="101">
        <v>1680</v>
      </c>
      <c r="E28" s="101">
        <f t="shared" si="0"/>
        <v>2100</v>
      </c>
      <c r="F28" s="101">
        <v>420</v>
      </c>
      <c r="G28" s="103">
        <v>148</v>
      </c>
      <c r="H28" s="103">
        <v>5</v>
      </c>
      <c r="I28" s="103"/>
      <c r="J28" s="104">
        <f t="shared" si="1"/>
        <v>248640</v>
      </c>
      <c r="K28" s="104">
        <f t="shared" si="2"/>
        <v>10500</v>
      </c>
      <c r="L28" s="104">
        <f t="shared" si="3"/>
        <v>0</v>
      </c>
      <c r="M28" s="104">
        <f t="shared" si="4"/>
        <v>259140</v>
      </c>
      <c r="N28" s="104">
        <f t="shared" si="5"/>
        <v>279871.2</v>
      </c>
    </row>
    <row r="29" spans="2:14" x14ac:dyDescent="0.15">
      <c r="B29" s="101" t="s">
        <v>62</v>
      </c>
      <c r="C29" s="101">
        <v>27</v>
      </c>
      <c r="D29" s="101">
        <v>1680</v>
      </c>
      <c r="E29" s="101">
        <f t="shared" si="0"/>
        <v>2100</v>
      </c>
      <c r="F29" s="101">
        <v>420</v>
      </c>
      <c r="G29" s="103">
        <v>149.75</v>
      </c>
      <c r="H29" s="103">
        <v>6.75</v>
      </c>
      <c r="I29" s="103"/>
      <c r="J29" s="104">
        <f t="shared" si="1"/>
        <v>251580</v>
      </c>
      <c r="K29" s="104">
        <f t="shared" si="2"/>
        <v>14175</v>
      </c>
      <c r="L29" s="104">
        <f t="shared" si="3"/>
        <v>0</v>
      </c>
      <c r="M29" s="104">
        <f t="shared" si="4"/>
        <v>265755</v>
      </c>
      <c r="N29" s="104">
        <f t="shared" si="5"/>
        <v>287015.40000000002</v>
      </c>
    </row>
    <row r="30" spans="2:14" x14ac:dyDescent="0.15">
      <c r="B30" s="101" t="s">
        <v>62</v>
      </c>
      <c r="C30" s="101">
        <v>28</v>
      </c>
      <c r="D30" s="101">
        <v>1820</v>
      </c>
      <c r="E30" s="101">
        <f t="shared" si="0"/>
        <v>2275</v>
      </c>
      <c r="F30" s="101">
        <v>420</v>
      </c>
      <c r="G30" s="103">
        <v>149.75</v>
      </c>
      <c r="H30" s="103">
        <v>17</v>
      </c>
      <c r="I30" s="103"/>
      <c r="J30" s="104">
        <f t="shared" si="1"/>
        <v>272545</v>
      </c>
      <c r="K30" s="104">
        <f t="shared" si="2"/>
        <v>38675</v>
      </c>
      <c r="L30" s="104">
        <f t="shared" si="3"/>
        <v>0</v>
      </c>
      <c r="M30" s="104">
        <f t="shared" si="4"/>
        <v>311220</v>
      </c>
      <c r="N30" s="104">
        <f t="shared" si="5"/>
        <v>336117.60000000003</v>
      </c>
    </row>
    <row r="31" spans="2:14" x14ac:dyDescent="0.15">
      <c r="B31" s="101" t="s">
        <v>62</v>
      </c>
      <c r="C31" s="101">
        <v>29</v>
      </c>
      <c r="D31" s="101">
        <v>1680</v>
      </c>
      <c r="E31" s="101">
        <f t="shared" si="0"/>
        <v>2100</v>
      </c>
      <c r="F31" s="101">
        <v>420</v>
      </c>
      <c r="G31" s="103">
        <v>151</v>
      </c>
      <c r="H31" s="103">
        <v>7.75</v>
      </c>
      <c r="I31" s="103"/>
      <c r="J31" s="104">
        <f t="shared" si="1"/>
        <v>253680</v>
      </c>
      <c r="K31" s="104">
        <f t="shared" si="2"/>
        <v>16275</v>
      </c>
      <c r="L31" s="104">
        <f t="shared" si="3"/>
        <v>0</v>
      </c>
      <c r="M31" s="104">
        <f t="shared" si="4"/>
        <v>269955</v>
      </c>
      <c r="N31" s="104">
        <f t="shared" si="5"/>
        <v>291551.40000000002</v>
      </c>
    </row>
    <row r="32" spans="2:14" x14ac:dyDescent="0.15">
      <c r="B32" s="101" t="s">
        <v>62</v>
      </c>
      <c r="C32" s="101">
        <v>30</v>
      </c>
      <c r="D32" s="101">
        <v>1680</v>
      </c>
      <c r="E32" s="101">
        <f t="shared" si="0"/>
        <v>2100</v>
      </c>
      <c r="F32" s="101">
        <v>420</v>
      </c>
      <c r="G32" s="103">
        <v>78.75</v>
      </c>
      <c r="H32" s="103">
        <v>2</v>
      </c>
      <c r="I32" s="103"/>
      <c r="J32" s="104">
        <f t="shared" si="1"/>
        <v>132300</v>
      </c>
      <c r="K32" s="104">
        <f t="shared" si="2"/>
        <v>4200</v>
      </c>
      <c r="L32" s="104">
        <f t="shared" si="3"/>
        <v>0</v>
      </c>
      <c r="M32" s="104">
        <f t="shared" si="4"/>
        <v>136500</v>
      </c>
      <c r="N32" s="104">
        <f t="shared" si="5"/>
        <v>147420</v>
      </c>
    </row>
    <row r="33" spans="2:14" x14ac:dyDescent="0.15">
      <c r="B33" s="101" t="s">
        <v>62</v>
      </c>
      <c r="C33" s="101">
        <v>31</v>
      </c>
      <c r="D33" s="101">
        <v>1680</v>
      </c>
      <c r="E33" s="101">
        <f t="shared" si="0"/>
        <v>2100</v>
      </c>
      <c r="F33" s="101">
        <v>420</v>
      </c>
      <c r="G33" s="103">
        <v>138.5</v>
      </c>
      <c r="H33" s="103">
        <v>15.5</v>
      </c>
      <c r="I33" s="103"/>
      <c r="J33" s="104">
        <f t="shared" si="1"/>
        <v>232680</v>
      </c>
      <c r="K33" s="104">
        <f t="shared" si="2"/>
        <v>32550</v>
      </c>
      <c r="L33" s="104">
        <f t="shared" si="3"/>
        <v>0</v>
      </c>
      <c r="M33" s="104">
        <f t="shared" si="4"/>
        <v>265230</v>
      </c>
      <c r="N33" s="104">
        <f t="shared" si="5"/>
        <v>286448.40000000002</v>
      </c>
    </row>
    <row r="34" spans="2:14" x14ac:dyDescent="0.15">
      <c r="B34" s="101" t="s">
        <v>62</v>
      </c>
      <c r="C34" s="101">
        <v>32</v>
      </c>
      <c r="D34" s="101">
        <v>1680</v>
      </c>
      <c r="E34" s="101">
        <f t="shared" si="0"/>
        <v>2100</v>
      </c>
      <c r="F34" s="101">
        <v>420</v>
      </c>
      <c r="G34" s="103">
        <v>151</v>
      </c>
      <c r="H34" s="103">
        <v>11.5</v>
      </c>
      <c r="I34" s="103"/>
      <c r="J34" s="104">
        <f t="shared" si="1"/>
        <v>253680</v>
      </c>
      <c r="K34" s="104">
        <f t="shared" si="2"/>
        <v>24150</v>
      </c>
      <c r="L34" s="104">
        <f t="shared" si="3"/>
        <v>0</v>
      </c>
      <c r="M34" s="104">
        <f t="shared" si="4"/>
        <v>277830</v>
      </c>
      <c r="N34" s="104">
        <f t="shared" si="5"/>
        <v>300056.40000000002</v>
      </c>
    </row>
    <row r="35" spans="2:14" x14ac:dyDescent="0.15">
      <c r="B35" s="101" t="s">
        <v>62</v>
      </c>
      <c r="C35" s="101">
        <v>33</v>
      </c>
      <c r="D35" s="101">
        <v>1680</v>
      </c>
      <c r="E35" s="101">
        <f t="shared" ref="E35:E66" si="6">D35*1.25</f>
        <v>2100</v>
      </c>
      <c r="F35" s="101">
        <v>420</v>
      </c>
      <c r="G35" s="103">
        <v>150.25</v>
      </c>
      <c r="H35" s="103">
        <v>6</v>
      </c>
      <c r="I35" s="103"/>
      <c r="J35" s="104">
        <f t="shared" si="1"/>
        <v>252420</v>
      </c>
      <c r="K35" s="104">
        <f t="shared" si="2"/>
        <v>12600</v>
      </c>
      <c r="L35" s="104">
        <f t="shared" si="3"/>
        <v>0</v>
      </c>
      <c r="M35" s="104">
        <f t="shared" si="4"/>
        <v>265020</v>
      </c>
      <c r="N35" s="104">
        <f t="shared" si="5"/>
        <v>286221.60000000003</v>
      </c>
    </row>
    <row r="36" spans="2:14" x14ac:dyDescent="0.15">
      <c r="B36" s="101" t="s">
        <v>62</v>
      </c>
      <c r="C36" s="101">
        <v>34</v>
      </c>
      <c r="D36" s="101">
        <v>1680</v>
      </c>
      <c r="E36" s="101">
        <f t="shared" si="6"/>
        <v>2100</v>
      </c>
      <c r="F36" s="101">
        <v>420</v>
      </c>
      <c r="G36" s="103">
        <v>71</v>
      </c>
      <c r="H36" s="103">
        <v>7.5</v>
      </c>
      <c r="I36" s="103"/>
      <c r="J36" s="104">
        <f t="shared" si="1"/>
        <v>119280</v>
      </c>
      <c r="K36" s="104">
        <f t="shared" si="2"/>
        <v>15750</v>
      </c>
      <c r="L36" s="104">
        <f t="shared" si="3"/>
        <v>0</v>
      </c>
      <c r="M36" s="104">
        <f t="shared" si="4"/>
        <v>135030</v>
      </c>
      <c r="N36" s="104">
        <f t="shared" si="5"/>
        <v>145832.40000000002</v>
      </c>
    </row>
    <row r="37" spans="2:14" x14ac:dyDescent="0.15">
      <c r="B37" s="101" t="s">
        <v>62</v>
      </c>
      <c r="C37" s="101">
        <v>35</v>
      </c>
      <c r="D37" s="101">
        <v>1680</v>
      </c>
      <c r="E37" s="101">
        <f t="shared" si="6"/>
        <v>2100</v>
      </c>
      <c r="F37" s="101">
        <v>420</v>
      </c>
      <c r="G37" s="103">
        <v>152</v>
      </c>
      <c r="H37" s="103">
        <v>12.75</v>
      </c>
      <c r="I37" s="103"/>
      <c r="J37" s="104">
        <f t="shared" si="1"/>
        <v>255360</v>
      </c>
      <c r="K37" s="104">
        <f t="shared" si="2"/>
        <v>26775</v>
      </c>
      <c r="L37" s="104">
        <f t="shared" si="3"/>
        <v>0</v>
      </c>
      <c r="M37" s="104">
        <f t="shared" si="4"/>
        <v>282135</v>
      </c>
      <c r="N37" s="104">
        <f t="shared" si="5"/>
        <v>304705.80000000005</v>
      </c>
    </row>
    <row r="38" spans="2:14" x14ac:dyDescent="0.15">
      <c r="B38" s="101" t="s">
        <v>62</v>
      </c>
      <c r="C38" s="101">
        <v>36</v>
      </c>
      <c r="D38" s="101">
        <v>1680</v>
      </c>
      <c r="E38" s="101">
        <f t="shared" si="6"/>
        <v>2100</v>
      </c>
      <c r="F38" s="101">
        <v>420</v>
      </c>
      <c r="G38" s="103">
        <v>106.25</v>
      </c>
      <c r="H38" s="103">
        <v>3.25</v>
      </c>
      <c r="I38" s="103"/>
      <c r="J38" s="104">
        <f t="shared" si="1"/>
        <v>178500</v>
      </c>
      <c r="K38" s="104">
        <f t="shared" si="2"/>
        <v>6825</v>
      </c>
      <c r="L38" s="104">
        <f t="shared" si="3"/>
        <v>0</v>
      </c>
      <c r="M38" s="104">
        <f t="shared" si="4"/>
        <v>185325</v>
      </c>
      <c r="N38" s="104">
        <f t="shared" si="5"/>
        <v>200151</v>
      </c>
    </row>
    <row r="39" spans="2:14" x14ac:dyDescent="0.15">
      <c r="B39" s="101" t="s">
        <v>62</v>
      </c>
      <c r="C39" s="101">
        <v>37</v>
      </c>
      <c r="D39" s="101">
        <v>1680</v>
      </c>
      <c r="E39" s="101">
        <f t="shared" si="6"/>
        <v>2100</v>
      </c>
      <c r="F39" s="101">
        <v>420</v>
      </c>
      <c r="G39" s="103">
        <v>87.5</v>
      </c>
      <c r="H39" s="103">
        <v>3</v>
      </c>
      <c r="I39" s="103"/>
      <c r="J39" s="104">
        <f t="shared" si="1"/>
        <v>147000</v>
      </c>
      <c r="K39" s="104">
        <f t="shared" si="2"/>
        <v>6300</v>
      </c>
      <c r="L39" s="104">
        <f t="shared" si="3"/>
        <v>0</v>
      </c>
      <c r="M39" s="104">
        <f t="shared" si="4"/>
        <v>153300</v>
      </c>
      <c r="N39" s="104">
        <f t="shared" si="5"/>
        <v>165564</v>
      </c>
    </row>
    <row r="40" spans="2:14" x14ac:dyDescent="0.15">
      <c r="B40" s="101" t="s">
        <v>62</v>
      </c>
      <c r="C40" s="101">
        <v>38</v>
      </c>
      <c r="D40" s="101">
        <v>1680</v>
      </c>
      <c r="E40" s="101">
        <f t="shared" si="6"/>
        <v>2100</v>
      </c>
      <c r="F40" s="101">
        <v>420</v>
      </c>
      <c r="G40" s="103">
        <v>150.25</v>
      </c>
      <c r="H40" s="103">
        <v>12.75</v>
      </c>
      <c r="I40" s="103"/>
      <c r="J40" s="104">
        <f t="shared" si="1"/>
        <v>252420</v>
      </c>
      <c r="K40" s="104">
        <f t="shared" si="2"/>
        <v>26775</v>
      </c>
      <c r="L40" s="104">
        <f t="shared" si="3"/>
        <v>0</v>
      </c>
      <c r="M40" s="104">
        <f t="shared" si="4"/>
        <v>279195</v>
      </c>
      <c r="N40" s="104">
        <f t="shared" si="5"/>
        <v>301530.60000000003</v>
      </c>
    </row>
    <row r="41" spans="2:14" x14ac:dyDescent="0.15">
      <c r="B41" s="101" t="s">
        <v>62</v>
      </c>
      <c r="C41" s="101">
        <v>39</v>
      </c>
      <c r="D41" s="101">
        <v>1680</v>
      </c>
      <c r="E41" s="101">
        <f t="shared" si="6"/>
        <v>2100</v>
      </c>
      <c r="F41" s="101">
        <v>420</v>
      </c>
      <c r="G41" s="103">
        <v>149.75</v>
      </c>
      <c r="H41" s="103">
        <v>8.25</v>
      </c>
      <c r="I41" s="103"/>
      <c r="J41" s="104">
        <f t="shared" si="1"/>
        <v>251580</v>
      </c>
      <c r="K41" s="104">
        <f t="shared" si="2"/>
        <v>17325</v>
      </c>
      <c r="L41" s="104">
        <f t="shared" si="3"/>
        <v>0</v>
      </c>
      <c r="M41" s="104">
        <f t="shared" si="4"/>
        <v>268905</v>
      </c>
      <c r="N41" s="104">
        <f t="shared" si="5"/>
        <v>290417.40000000002</v>
      </c>
    </row>
    <row r="42" spans="2:14" x14ac:dyDescent="0.15">
      <c r="B42" s="101" t="s">
        <v>62</v>
      </c>
      <c r="C42" s="101">
        <v>40</v>
      </c>
      <c r="D42" s="101">
        <v>1820</v>
      </c>
      <c r="E42" s="101">
        <f t="shared" si="6"/>
        <v>2275</v>
      </c>
      <c r="F42" s="101">
        <v>420</v>
      </c>
      <c r="G42" s="103">
        <v>117.75</v>
      </c>
      <c r="H42" s="103">
        <v>1</v>
      </c>
      <c r="I42" s="103"/>
      <c r="J42" s="104">
        <f t="shared" si="1"/>
        <v>214305</v>
      </c>
      <c r="K42" s="104">
        <f t="shared" si="2"/>
        <v>2275</v>
      </c>
      <c r="L42" s="104">
        <f t="shared" si="3"/>
        <v>0</v>
      </c>
      <c r="M42" s="104">
        <f t="shared" si="4"/>
        <v>216580</v>
      </c>
      <c r="N42" s="104">
        <f t="shared" si="5"/>
        <v>233906.40000000002</v>
      </c>
    </row>
    <row r="43" spans="2:14" x14ac:dyDescent="0.15">
      <c r="B43" s="101" t="s">
        <v>62</v>
      </c>
      <c r="C43" s="101">
        <v>41</v>
      </c>
      <c r="D43" s="101">
        <v>1680</v>
      </c>
      <c r="E43" s="101">
        <f t="shared" si="6"/>
        <v>2100</v>
      </c>
      <c r="F43" s="101">
        <v>420</v>
      </c>
      <c r="G43" s="103">
        <v>70</v>
      </c>
      <c r="H43" s="103">
        <v>0</v>
      </c>
      <c r="I43" s="103"/>
      <c r="J43" s="104">
        <f t="shared" si="1"/>
        <v>117600</v>
      </c>
      <c r="K43" s="104">
        <f t="shared" si="2"/>
        <v>0</v>
      </c>
      <c r="L43" s="104">
        <f t="shared" si="3"/>
        <v>0</v>
      </c>
      <c r="M43" s="104">
        <f t="shared" si="4"/>
        <v>117600</v>
      </c>
      <c r="N43" s="104">
        <f t="shared" si="5"/>
        <v>127008.00000000001</v>
      </c>
    </row>
    <row r="44" spans="2:14" x14ac:dyDescent="0.15">
      <c r="B44" s="101" t="s">
        <v>62</v>
      </c>
      <c r="C44" s="101">
        <v>42</v>
      </c>
      <c r="D44" s="101">
        <v>1680</v>
      </c>
      <c r="E44" s="101">
        <f t="shared" si="6"/>
        <v>2100</v>
      </c>
      <c r="F44" s="101">
        <v>420</v>
      </c>
      <c r="G44" s="103">
        <v>148.25</v>
      </c>
      <c r="H44" s="103">
        <v>4</v>
      </c>
      <c r="I44" s="103"/>
      <c r="J44" s="104">
        <f t="shared" si="1"/>
        <v>249060</v>
      </c>
      <c r="K44" s="104">
        <f t="shared" si="2"/>
        <v>8400</v>
      </c>
      <c r="L44" s="104">
        <f t="shared" si="3"/>
        <v>0</v>
      </c>
      <c r="M44" s="104">
        <f t="shared" si="4"/>
        <v>257460</v>
      </c>
      <c r="N44" s="104">
        <f t="shared" si="5"/>
        <v>278056.80000000005</v>
      </c>
    </row>
    <row r="45" spans="2:14" x14ac:dyDescent="0.15">
      <c r="B45" s="101" t="s">
        <v>62</v>
      </c>
      <c r="C45" s="101">
        <v>43</v>
      </c>
      <c r="D45" s="101">
        <v>1680</v>
      </c>
      <c r="E45" s="101">
        <f t="shared" si="6"/>
        <v>2100</v>
      </c>
      <c r="F45" s="101">
        <v>420</v>
      </c>
      <c r="G45" s="103">
        <v>150.5</v>
      </c>
      <c r="H45" s="103">
        <v>5.25</v>
      </c>
      <c r="I45" s="103"/>
      <c r="J45" s="104">
        <f t="shared" si="1"/>
        <v>252840</v>
      </c>
      <c r="K45" s="104">
        <f t="shared" si="2"/>
        <v>11025</v>
      </c>
      <c r="L45" s="104">
        <f t="shared" si="3"/>
        <v>0</v>
      </c>
      <c r="M45" s="104">
        <f t="shared" si="4"/>
        <v>263865</v>
      </c>
      <c r="N45" s="104">
        <f t="shared" si="5"/>
        <v>284974.2</v>
      </c>
    </row>
    <row r="46" spans="2:14" x14ac:dyDescent="0.15">
      <c r="B46" s="101" t="s">
        <v>62</v>
      </c>
      <c r="C46" s="101">
        <v>44</v>
      </c>
      <c r="D46" s="101">
        <v>1680</v>
      </c>
      <c r="E46" s="101">
        <f t="shared" si="6"/>
        <v>2100</v>
      </c>
      <c r="F46" s="101">
        <v>420</v>
      </c>
      <c r="G46" s="103">
        <v>142.5</v>
      </c>
      <c r="H46" s="103">
        <v>16.5</v>
      </c>
      <c r="I46" s="103">
        <v>5</v>
      </c>
      <c r="J46" s="104">
        <f t="shared" si="1"/>
        <v>239400</v>
      </c>
      <c r="K46" s="104">
        <f t="shared" si="2"/>
        <v>34650</v>
      </c>
      <c r="L46" s="104">
        <f t="shared" si="3"/>
        <v>2100</v>
      </c>
      <c r="M46" s="104">
        <f t="shared" si="4"/>
        <v>276150</v>
      </c>
      <c r="N46" s="104">
        <f t="shared" si="5"/>
        <v>298242</v>
      </c>
    </row>
    <row r="47" spans="2:14" x14ac:dyDescent="0.15">
      <c r="B47" s="101" t="s">
        <v>62</v>
      </c>
      <c r="C47" s="101">
        <v>45</v>
      </c>
      <c r="D47" s="101">
        <v>1680</v>
      </c>
      <c r="E47" s="101">
        <f t="shared" si="6"/>
        <v>2100</v>
      </c>
      <c r="F47" s="101">
        <v>420</v>
      </c>
      <c r="G47" s="103">
        <v>85.25</v>
      </c>
      <c r="H47" s="103">
        <v>0</v>
      </c>
      <c r="I47" s="103"/>
      <c r="J47" s="104">
        <f t="shared" si="1"/>
        <v>143220</v>
      </c>
      <c r="K47" s="104">
        <f t="shared" si="2"/>
        <v>0</v>
      </c>
      <c r="L47" s="104">
        <f t="shared" si="3"/>
        <v>0</v>
      </c>
      <c r="M47" s="104">
        <f t="shared" si="4"/>
        <v>143220</v>
      </c>
      <c r="N47" s="104">
        <f t="shared" si="5"/>
        <v>154677.6</v>
      </c>
    </row>
    <row r="48" spans="2:14" x14ac:dyDescent="0.15">
      <c r="B48" s="101" t="s">
        <v>62</v>
      </c>
      <c r="C48" s="101">
        <v>46</v>
      </c>
      <c r="D48" s="101">
        <v>1680</v>
      </c>
      <c r="E48" s="101">
        <f t="shared" si="6"/>
        <v>2100</v>
      </c>
      <c r="F48" s="101">
        <v>420</v>
      </c>
      <c r="G48" s="103">
        <v>148.25</v>
      </c>
      <c r="H48" s="103">
        <v>6.25</v>
      </c>
      <c r="I48" s="103"/>
      <c r="J48" s="104">
        <f t="shared" si="1"/>
        <v>249060</v>
      </c>
      <c r="K48" s="104">
        <f t="shared" si="2"/>
        <v>13125</v>
      </c>
      <c r="L48" s="104">
        <f t="shared" si="3"/>
        <v>0</v>
      </c>
      <c r="M48" s="104">
        <f t="shared" si="4"/>
        <v>262185</v>
      </c>
      <c r="N48" s="104">
        <f t="shared" si="5"/>
        <v>283159.80000000005</v>
      </c>
    </row>
    <row r="49" spans="2:14" x14ac:dyDescent="0.15">
      <c r="B49" s="101" t="s">
        <v>62</v>
      </c>
      <c r="C49" s="101">
        <v>47</v>
      </c>
      <c r="D49" s="101">
        <v>1680</v>
      </c>
      <c r="E49" s="101">
        <f t="shared" si="6"/>
        <v>2100</v>
      </c>
      <c r="F49" s="101">
        <v>420</v>
      </c>
      <c r="G49" s="103">
        <v>151.25</v>
      </c>
      <c r="H49" s="103">
        <v>8.5</v>
      </c>
      <c r="I49" s="103"/>
      <c r="J49" s="104">
        <f t="shared" si="1"/>
        <v>254100</v>
      </c>
      <c r="K49" s="104">
        <f t="shared" si="2"/>
        <v>17850</v>
      </c>
      <c r="L49" s="104">
        <f t="shared" si="3"/>
        <v>0</v>
      </c>
      <c r="M49" s="104">
        <f t="shared" si="4"/>
        <v>271950</v>
      </c>
      <c r="N49" s="104">
        <f t="shared" si="5"/>
        <v>293706</v>
      </c>
    </row>
    <row r="50" spans="2:14" x14ac:dyDescent="0.15">
      <c r="B50" s="101" t="s">
        <v>62</v>
      </c>
      <c r="C50" s="101">
        <v>48</v>
      </c>
      <c r="D50" s="101">
        <v>1680</v>
      </c>
      <c r="E50" s="101">
        <f t="shared" si="6"/>
        <v>2100</v>
      </c>
      <c r="F50" s="101">
        <v>420</v>
      </c>
      <c r="G50" s="103">
        <v>148</v>
      </c>
      <c r="H50" s="103">
        <v>15</v>
      </c>
      <c r="I50" s="103"/>
      <c r="J50" s="104">
        <f t="shared" si="1"/>
        <v>248640</v>
      </c>
      <c r="K50" s="104">
        <f t="shared" si="2"/>
        <v>31500</v>
      </c>
      <c r="L50" s="104">
        <f t="shared" si="3"/>
        <v>0</v>
      </c>
      <c r="M50" s="104">
        <f t="shared" si="4"/>
        <v>280140</v>
      </c>
      <c r="N50" s="104">
        <f t="shared" si="5"/>
        <v>302551.2</v>
      </c>
    </row>
    <row r="51" spans="2:14" x14ac:dyDescent="0.15">
      <c r="B51" s="101" t="s">
        <v>62</v>
      </c>
      <c r="C51" s="101">
        <v>49</v>
      </c>
      <c r="D51" s="101">
        <v>1680</v>
      </c>
      <c r="E51" s="101">
        <f t="shared" si="6"/>
        <v>2100</v>
      </c>
      <c r="F51" s="101">
        <v>420</v>
      </c>
      <c r="G51" s="103">
        <v>148</v>
      </c>
      <c r="H51" s="103">
        <v>2</v>
      </c>
      <c r="I51" s="103"/>
      <c r="J51" s="104">
        <f t="shared" si="1"/>
        <v>248640</v>
      </c>
      <c r="K51" s="104">
        <f t="shared" si="2"/>
        <v>4200</v>
      </c>
      <c r="L51" s="104">
        <f t="shared" si="3"/>
        <v>0</v>
      </c>
      <c r="M51" s="104">
        <f t="shared" si="4"/>
        <v>252840</v>
      </c>
      <c r="N51" s="104">
        <f t="shared" si="5"/>
        <v>273067.2</v>
      </c>
    </row>
    <row r="52" spans="2:14" x14ac:dyDescent="0.15">
      <c r="B52" s="101" t="s">
        <v>62</v>
      </c>
      <c r="C52" s="101">
        <v>50</v>
      </c>
      <c r="D52" s="101">
        <v>1680</v>
      </c>
      <c r="E52" s="101">
        <f t="shared" si="6"/>
        <v>2100</v>
      </c>
      <c r="F52" s="101">
        <v>420</v>
      </c>
      <c r="G52" s="103">
        <v>72.75</v>
      </c>
      <c r="H52" s="103">
        <v>5</v>
      </c>
      <c r="I52" s="103"/>
      <c r="J52" s="104">
        <f t="shared" si="1"/>
        <v>122220</v>
      </c>
      <c r="K52" s="104">
        <f t="shared" si="2"/>
        <v>10500</v>
      </c>
      <c r="L52" s="104">
        <f t="shared" si="3"/>
        <v>0</v>
      </c>
      <c r="M52" s="104">
        <f t="shared" si="4"/>
        <v>132720</v>
      </c>
      <c r="N52" s="104">
        <f t="shared" si="5"/>
        <v>143337.60000000001</v>
      </c>
    </row>
    <row r="53" spans="2:14" x14ac:dyDescent="0.15">
      <c r="B53" s="101" t="s">
        <v>62</v>
      </c>
      <c r="C53" s="101">
        <v>51</v>
      </c>
      <c r="D53" s="101">
        <v>1680</v>
      </c>
      <c r="E53" s="101">
        <f t="shared" si="6"/>
        <v>2100</v>
      </c>
      <c r="F53" s="101">
        <v>420</v>
      </c>
      <c r="G53" s="103">
        <v>142.75</v>
      </c>
      <c r="H53" s="103">
        <v>7</v>
      </c>
      <c r="I53" s="103"/>
      <c r="J53" s="104">
        <f t="shared" si="1"/>
        <v>239820</v>
      </c>
      <c r="K53" s="104">
        <f t="shared" si="2"/>
        <v>14700</v>
      </c>
      <c r="L53" s="104">
        <f t="shared" si="3"/>
        <v>0</v>
      </c>
      <c r="M53" s="104">
        <f t="shared" si="4"/>
        <v>254520</v>
      </c>
      <c r="N53" s="104">
        <f t="shared" si="5"/>
        <v>274881.60000000003</v>
      </c>
    </row>
    <row r="54" spans="2:14" x14ac:dyDescent="0.15">
      <c r="B54" s="101" t="s">
        <v>62</v>
      </c>
      <c r="C54" s="101">
        <v>52</v>
      </c>
      <c r="D54" s="101">
        <v>1680</v>
      </c>
      <c r="E54" s="101">
        <f t="shared" si="6"/>
        <v>2100</v>
      </c>
      <c r="F54" s="101">
        <v>420</v>
      </c>
      <c r="G54" s="103">
        <v>147.25</v>
      </c>
      <c r="H54" s="103">
        <v>0</v>
      </c>
      <c r="I54" s="103"/>
      <c r="J54" s="104">
        <f t="shared" si="1"/>
        <v>247380</v>
      </c>
      <c r="K54" s="104">
        <f t="shared" si="2"/>
        <v>0</v>
      </c>
      <c r="L54" s="104">
        <f t="shared" si="3"/>
        <v>0</v>
      </c>
      <c r="M54" s="104">
        <f t="shared" si="4"/>
        <v>247380</v>
      </c>
      <c r="N54" s="104">
        <f t="shared" si="5"/>
        <v>267170.40000000002</v>
      </c>
    </row>
    <row r="55" spans="2:14" x14ac:dyDescent="0.15">
      <c r="B55" s="101" t="s">
        <v>62</v>
      </c>
      <c r="C55" s="101">
        <v>53</v>
      </c>
      <c r="D55" s="101">
        <v>1680</v>
      </c>
      <c r="E55" s="101">
        <f t="shared" si="6"/>
        <v>2100</v>
      </c>
      <c r="F55" s="101">
        <v>420</v>
      </c>
      <c r="G55" s="103">
        <v>78.25</v>
      </c>
      <c r="H55" s="103">
        <v>1.75</v>
      </c>
      <c r="I55" s="103"/>
      <c r="J55" s="104">
        <f t="shared" si="1"/>
        <v>131460</v>
      </c>
      <c r="K55" s="104">
        <f t="shared" si="2"/>
        <v>3675</v>
      </c>
      <c r="L55" s="104">
        <f t="shared" si="3"/>
        <v>0</v>
      </c>
      <c r="M55" s="104">
        <f t="shared" si="4"/>
        <v>135135</v>
      </c>
      <c r="N55" s="104">
        <f t="shared" si="5"/>
        <v>145945.80000000002</v>
      </c>
    </row>
    <row r="56" spans="2:14" x14ac:dyDescent="0.15">
      <c r="B56" s="101" t="s">
        <v>62</v>
      </c>
      <c r="C56" s="101">
        <v>54</v>
      </c>
      <c r="D56" s="101">
        <v>1680</v>
      </c>
      <c r="E56" s="101">
        <f t="shared" si="6"/>
        <v>2100</v>
      </c>
      <c r="F56" s="101">
        <v>420</v>
      </c>
      <c r="G56" s="103">
        <v>86.25</v>
      </c>
      <c r="H56" s="103">
        <v>6.25</v>
      </c>
      <c r="I56" s="103"/>
      <c r="J56" s="104">
        <f t="shared" si="1"/>
        <v>144900</v>
      </c>
      <c r="K56" s="104">
        <f t="shared" si="2"/>
        <v>13125</v>
      </c>
      <c r="L56" s="104">
        <f t="shared" si="3"/>
        <v>0</v>
      </c>
      <c r="M56" s="104">
        <f t="shared" si="4"/>
        <v>158025</v>
      </c>
      <c r="N56" s="104">
        <f t="shared" si="5"/>
        <v>170667</v>
      </c>
    </row>
    <row r="57" spans="2:14" x14ac:dyDescent="0.15">
      <c r="B57" s="101" t="s">
        <v>62</v>
      </c>
      <c r="C57" s="101">
        <v>55</v>
      </c>
      <c r="D57" s="101">
        <v>1680</v>
      </c>
      <c r="E57" s="101">
        <f t="shared" si="6"/>
        <v>2100</v>
      </c>
      <c r="F57" s="101">
        <v>420</v>
      </c>
      <c r="G57" s="103">
        <v>140.75</v>
      </c>
      <c r="H57" s="103">
        <v>4.75</v>
      </c>
      <c r="I57" s="103"/>
      <c r="J57" s="104">
        <f t="shared" si="1"/>
        <v>236460</v>
      </c>
      <c r="K57" s="104">
        <f t="shared" si="2"/>
        <v>9975</v>
      </c>
      <c r="L57" s="104">
        <f t="shared" si="3"/>
        <v>0</v>
      </c>
      <c r="M57" s="104">
        <f t="shared" si="4"/>
        <v>246435</v>
      </c>
      <c r="N57" s="104">
        <f t="shared" si="5"/>
        <v>266149.80000000005</v>
      </c>
    </row>
    <row r="58" spans="2:14" x14ac:dyDescent="0.15">
      <c r="B58" s="101" t="s">
        <v>62</v>
      </c>
      <c r="C58" s="101">
        <v>56</v>
      </c>
      <c r="D58" s="101">
        <v>1680</v>
      </c>
      <c r="E58" s="101">
        <f t="shared" si="6"/>
        <v>2100</v>
      </c>
      <c r="F58" s="101">
        <v>420</v>
      </c>
      <c r="G58" s="103">
        <v>141</v>
      </c>
      <c r="H58" s="103">
        <v>4.5</v>
      </c>
      <c r="I58" s="103"/>
      <c r="J58" s="104">
        <f t="shared" si="1"/>
        <v>236880</v>
      </c>
      <c r="K58" s="104">
        <f t="shared" si="2"/>
        <v>9450</v>
      </c>
      <c r="L58" s="104">
        <f t="shared" si="3"/>
        <v>0</v>
      </c>
      <c r="M58" s="104">
        <f t="shared" si="4"/>
        <v>246330</v>
      </c>
      <c r="N58" s="104">
        <f t="shared" si="5"/>
        <v>266036.40000000002</v>
      </c>
    </row>
    <row r="59" spans="2:14" x14ac:dyDescent="0.15">
      <c r="B59" s="101" t="s">
        <v>62</v>
      </c>
      <c r="C59" s="101">
        <v>57</v>
      </c>
      <c r="D59" s="101">
        <v>1680</v>
      </c>
      <c r="E59" s="101">
        <f t="shared" si="6"/>
        <v>2100</v>
      </c>
      <c r="F59" s="101">
        <v>420</v>
      </c>
      <c r="G59" s="103">
        <v>77.75</v>
      </c>
      <c r="H59" s="103">
        <v>0</v>
      </c>
      <c r="I59" s="103"/>
      <c r="J59" s="104">
        <f t="shared" si="1"/>
        <v>130620</v>
      </c>
      <c r="K59" s="104">
        <f t="shared" si="2"/>
        <v>0</v>
      </c>
      <c r="L59" s="104">
        <f t="shared" si="3"/>
        <v>0</v>
      </c>
      <c r="M59" s="104">
        <f t="shared" si="4"/>
        <v>130620</v>
      </c>
      <c r="N59" s="104">
        <f t="shared" si="5"/>
        <v>141069.6</v>
      </c>
    </row>
    <row r="60" spans="2:14" x14ac:dyDescent="0.15">
      <c r="B60" s="101" t="s">
        <v>62</v>
      </c>
      <c r="C60" s="101">
        <v>58</v>
      </c>
      <c r="D60" s="101">
        <v>0</v>
      </c>
      <c r="E60" s="101">
        <f t="shared" si="6"/>
        <v>0</v>
      </c>
      <c r="F60" s="101">
        <v>420</v>
      </c>
      <c r="G60" s="103">
        <v>152</v>
      </c>
      <c r="H60" s="103">
        <v>29</v>
      </c>
      <c r="I60" s="103"/>
      <c r="J60" s="104">
        <f t="shared" si="1"/>
        <v>0</v>
      </c>
      <c r="K60" s="104">
        <f t="shared" si="2"/>
        <v>0</v>
      </c>
      <c r="L60" s="104">
        <f t="shared" si="3"/>
        <v>0</v>
      </c>
      <c r="M60" s="104">
        <f t="shared" si="4"/>
        <v>0</v>
      </c>
      <c r="N60" s="104">
        <f t="shared" si="5"/>
        <v>0</v>
      </c>
    </row>
    <row r="61" spans="2:14" x14ac:dyDescent="0.15">
      <c r="B61" s="101" t="s">
        <v>62</v>
      </c>
      <c r="C61" s="101">
        <v>59</v>
      </c>
      <c r="D61" s="101">
        <v>1680</v>
      </c>
      <c r="E61" s="101">
        <f t="shared" si="6"/>
        <v>2100</v>
      </c>
      <c r="F61" s="101">
        <v>420</v>
      </c>
      <c r="G61" s="103">
        <v>148.25</v>
      </c>
      <c r="H61" s="103">
        <v>7.25</v>
      </c>
      <c r="I61" s="103"/>
      <c r="J61" s="104">
        <f t="shared" si="1"/>
        <v>249060</v>
      </c>
      <c r="K61" s="104">
        <f t="shared" si="2"/>
        <v>15225</v>
      </c>
      <c r="L61" s="104">
        <f t="shared" si="3"/>
        <v>0</v>
      </c>
      <c r="M61" s="104">
        <f t="shared" si="4"/>
        <v>264285</v>
      </c>
      <c r="N61" s="104">
        <f t="shared" si="5"/>
        <v>285427.80000000005</v>
      </c>
    </row>
    <row r="62" spans="2:14" x14ac:dyDescent="0.15">
      <c r="B62" s="101" t="s">
        <v>62</v>
      </c>
      <c r="C62" s="101">
        <v>60</v>
      </c>
      <c r="D62" s="101">
        <v>1680</v>
      </c>
      <c r="E62" s="101">
        <f t="shared" si="6"/>
        <v>2100</v>
      </c>
      <c r="F62" s="101">
        <v>420</v>
      </c>
      <c r="G62" s="103">
        <v>85.5</v>
      </c>
      <c r="H62" s="103">
        <v>0</v>
      </c>
      <c r="I62" s="103"/>
      <c r="J62" s="104">
        <f t="shared" si="1"/>
        <v>143640</v>
      </c>
      <c r="K62" s="104">
        <f t="shared" si="2"/>
        <v>0</v>
      </c>
      <c r="L62" s="104">
        <f t="shared" si="3"/>
        <v>0</v>
      </c>
      <c r="M62" s="104">
        <f t="shared" si="4"/>
        <v>143640</v>
      </c>
      <c r="N62" s="104">
        <f t="shared" si="5"/>
        <v>155131.20000000001</v>
      </c>
    </row>
    <row r="63" spans="2:14" x14ac:dyDescent="0.15">
      <c r="B63" s="101" t="s">
        <v>62</v>
      </c>
      <c r="C63" s="101">
        <v>61</v>
      </c>
      <c r="D63" s="101">
        <v>1680</v>
      </c>
      <c r="E63" s="101">
        <f t="shared" si="6"/>
        <v>2100</v>
      </c>
      <c r="F63" s="101">
        <v>420</v>
      </c>
      <c r="G63" s="103">
        <v>137.75</v>
      </c>
      <c r="H63" s="103">
        <v>2</v>
      </c>
      <c r="I63" s="103"/>
      <c r="J63" s="104">
        <f t="shared" si="1"/>
        <v>231420</v>
      </c>
      <c r="K63" s="104">
        <f t="shared" si="2"/>
        <v>4200</v>
      </c>
      <c r="L63" s="104">
        <f t="shared" si="3"/>
        <v>0</v>
      </c>
      <c r="M63" s="104">
        <f t="shared" si="4"/>
        <v>235620</v>
      </c>
      <c r="N63" s="104">
        <f t="shared" si="5"/>
        <v>254469.6</v>
      </c>
    </row>
    <row r="64" spans="2:14" x14ac:dyDescent="0.15">
      <c r="B64" s="101" t="s">
        <v>98</v>
      </c>
      <c r="C64" s="101">
        <v>62</v>
      </c>
      <c r="D64" s="101">
        <v>1680</v>
      </c>
      <c r="E64" s="101">
        <f t="shared" si="6"/>
        <v>2100</v>
      </c>
      <c r="F64" s="101">
        <v>420</v>
      </c>
      <c r="G64" s="103">
        <v>97</v>
      </c>
      <c r="H64" s="103">
        <v>0</v>
      </c>
      <c r="I64" s="103"/>
      <c r="J64" s="104">
        <f t="shared" si="1"/>
        <v>162960</v>
      </c>
      <c r="K64" s="104">
        <f t="shared" si="2"/>
        <v>0</v>
      </c>
      <c r="L64" s="104">
        <f t="shared" si="3"/>
        <v>0</v>
      </c>
      <c r="M64" s="104">
        <f t="shared" si="4"/>
        <v>162960</v>
      </c>
      <c r="N64" s="104">
        <f t="shared" si="5"/>
        <v>175996.80000000002</v>
      </c>
    </row>
    <row r="65" spans="2:14" x14ac:dyDescent="0.15">
      <c r="B65" s="101" t="s">
        <v>98</v>
      </c>
      <c r="C65" s="101">
        <v>63</v>
      </c>
      <c r="D65" s="101">
        <v>1820</v>
      </c>
      <c r="E65" s="101">
        <f t="shared" si="6"/>
        <v>2275</v>
      </c>
      <c r="F65" s="101">
        <v>420</v>
      </c>
      <c r="G65" s="103">
        <v>151.25</v>
      </c>
      <c r="H65" s="103">
        <v>3.5</v>
      </c>
      <c r="I65" s="103"/>
      <c r="J65" s="104">
        <f t="shared" si="1"/>
        <v>275275</v>
      </c>
      <c r="K65" s="104">
        <f t="shared" si="2"/>
        <v>7962.5</v>
      </c>
      <c r="L65" s="104">
        <f t="shared" si="3"/>
        <v>0</v>
      </c>
      <c r="M65" s="104">
        <f t="shared" si="4"/>
        <v>283237.5</v>
      </c>
      <c r="N65" s="104">
        <f t="shared" si="5"/>
        <v>305896.5</v>
      </c>
    </row>
    <row r="66" spans="2:14" x14ac:dyDescent="0.15">
      <c r="B66" s="101" t="s">
        <v>98</v>
      </c>
      <c r="C66" s="101">
        <v>64</v>
      </c>
      <c r="D66" s="101">
        <v>1680</v>
      </c>
      <c r="E66" s="101">
        <f t="shared" si="6"/>
        <v>2100</v>
      </c>
      <c r="F66" s="101">
        <v>420</v>
      </c>
      <c r="G66" s="103">
        <v>73.75</v>
      </c>
      <c r="H66" s="103">
        <v>3.5</v>
      </c>
      <c r="I66" s="103"/>
      <c r="J66" s="104">
        <f t="shared" si="1"/>
        <v>123900</v>
      </c>
      <c r="K66" s="104">
        <f t="shared" si="2"/>
        <v>7350</v>
      </c>
      <c r="L66" s="104">
        <f t="shared" si="3"/>
        <v>0</v>
      </c>
      <c r="M66" s="104">
        <f t="shared" si="4"/>
        <v>131250</v>
      </c>
      <c r="N66" s="104">
        <f t="shared" si="5"/>
        <v>141750</v>
      </c>
    </row>
    <row r="67" spans="2:14" x14ac:dyDescent="0.15">
      <c r="B67" s="101" t="s">
        <v>98</v>
      </c>
      <c r="C67" s="101">
        <v>65</v>
      </c>
      <c r="D67" s="101">
        <v>1680</v>
      </c>
      <c r="E67" s="101">
        <f t="shared" ref="E67:E81" si="7">D67*1.25</f>
        <v>2100</v>
      </c>
      <c r="F67" s="101">
        <v>420</v>
      </c>
      <c r="G67" s="103">
        <v>89.25</v>
      </c>
      <c r="H67" s="103">
        <v>0</v>
      </c>
      <c r="I67" s="103"/>
      <c r="J67" s="104">
        <f t="shared" si="1"/>
        <v>149940</v>
      </c>
      <c r="K67" s="104">
        <f t="shared" si="2"/>
        <v>0</v>
      </c>
      <c r="L67" s="104">
        <f t="shared" si="3"/>
        <v>0</v>
      </c>
      <c r="M67" s="104">
        <f t="shared" si="4"/>
        <v>149940</v>
      </c>
      <c r="N67" s="104">
        <f t="shared" si="5"/>
        <v>161935.20000000001</v>
      </c>
    </row>
    <row r="68" spans="2:14" x14ac:dyDescent="0.15">
      <c r="B68" s="101" t="s">
        <v>98</v>
      </c>
      <c r="C68" s="101">
        <v>66</v>
      </c>
      <c r="D68" s="101">
        <v>1680</v>
      </c>
      <c r="E68" s="101">
        <f t="shared" si="7"/>
        <v>2100</v>
      </c>
      <c r="F68" s="101">
        <v>420</v>
      </c>
      <c r="G68" s="103">
        <v>73.5</v>
      </c>
      <c r="H68" s="103">
        <v>3.5</v>
      </c>
      <c r="I68" s="103"/>
      <c r="J68" s="104">
        <f t="shared" si="1"/>
        <v>123480</v>
      </c>
      <c r="K68" s="104">
        <f t="shared" si="2"/>
        <v>7350</v>
      </c>
      <c r="L68" s="104">
        <f t="shared" si="2"/>
        <v>0</v>
      </c>
      <c r="M68" s="104">
        <f t="shared" ref="M68:M81" si="8">SUM(J68:L68)</f>
        <v>130830</v>
      </c>
      <c r="N68" s="104">
        <f t="shared" ref="N68:N82" si="9">M68*1.08</f>
        <v>141296.40000000002</v>
      </c>
    </row>
    <row r="69" spans="2:14" x14ac:dyDescent="0.15">
      <c r="B69" s="101" t="s">
        <v>98</v>
      </c>
      <c r="C69" s="101">
        <v>67</v>
      </c>
      <c r="D69" s="101">
        <v>1820</v>
      </c>
      <c r="E69" s="101">
        <f t="shared" si="7"/>
        <v>2275</v>
      </c>
      <c r="F69" s="101">
        <v>420</v>
      </c>
      <c r="G69" s="103">
        <v>143.5</v>
      </c>
      <c r="H69" s="103">
        <v>3.5</v>
      </c>
      <c r="I69" s="103"/>
      <c r="J69" s="104">
        <f t="shared" si="1"/>
        <v>261170</v>
      </c>
      <c r="K69" s="104">
        <f t="shared" si="2"/>
        <v>7962.5</v>
      </c>
      <c r="L69" s="104">
        <f t="shared" si="2"/>
        <v>0</v>
      </c>
      <c r="M69" s="104">
        <f t="shared" si="8"/>
        <v>269132.5</v>
      </c>
      <c r="N69" s="104">
        <f t="shared" si="9"/>
        <v>290663.10000000003</v>
      </c>
    </row>
    <row r="70" spans="2:14" x14ac:dyDescent="0.15">
      <c r="B70" s="101" t="s">
        <v>98</v>
      </c>
      <c r="C70" s="101">
        <v>68</v>
      </c>
      <c r="D70" s="101">
        <v>1820</v>
      </c>
      <c r="E70" s="101">
        <f t="shared" si="7"/>
        <v>2275</v>
      </c>
      <c r="F70" s="101">
        <v>420</v>
      </c>
      <c r="G70" s="103">
        <v>151.5</v>
      </c>
      <c r="H70" s="103">
        <v>3.75</v>
      </c>
      <c r="I70" s="103"/>
      <c r="J70" s="104">
        <f t="shared" si="1"/>
        <v>275730</v>
      </c>
      <c r="K70" s="104">
        <f t="shared" si="2"/>
        <v>8531.25</v>
      </c>
      <c r="L70" s="104">
        <f t="shared" si="2"/>
        <v>0</v>
      </c>
      <c r="M70" s="104">
        <f t="shared" si="8"/>
        <v>284261.25</v>
      </c>
      <c r="N70" s="104">
        <f t="shared" si="9"/>
        <v>307002.15000000002</v>
      </c>
    </row>
    <row r="71" spans="2:14" x14ac:dyDescent="0.15">
      <c r="B71" s="101" t="s">
        <v>98</v>
      </c>
      <c r="C71" s="101">
        <v>69</v>
      </c>
      <c r="D71" s="101">
        <v>1680</v>
      </c>
      <c r="E71" s="101">
        <f t="shared" si="7"/>
        <v>2100</v>
      </c>
      <c r="F71" s="101">
        <v>420</v>
      </c>
      <c r="G71" s="103">
        <v>81.5</v>
      </c>
      <c r="H71" s="103">
        <v>0</v>
      </c>
      <c r="I71" s="103"/>
      <c r="J71" s="104">
        <f t="shared" si="1"/>
        <v>136920</v>
      </c>
      <c r="K71" s="104">
        <f t="shared" si="2"/>
        <v>0</v>
      </c>
      <c r="L71" s="104">
        <f t="shared" si="2"/>
        <v>0</v>
      </c>
      <c r="M71" s="104">
        <f t="shared" si="8"/>
        <v>136920</v>
      </c>
      <c r="N71" s="104">
        <f t="shared" si="9"/>
        <v>147873.60000000001</v>
      </c>
    </row>
    <row r="72" spans="2:14" x14ac:dyDescent="0.15">
      <c r="B72" s="101" t="s">
        <v>98</v>
      </c>
      <c r="C72" s="101">
        <v>70</v>
      </c>
      <c r="D72" s="101">
        <v>1680</v>
      </c>
      <c r="E72" s="101">
        <f t="shared" si="7"/>
        <v>2100</v>
      </c>
      <c r="F72" s="101">
        <v>420</v>
      </c>
      <c r="G72" s="103">
        <v>81.5</v>
      </c>
      <c r="H72" s="103">
        <v>3.5</v>
      </c>
      <c r="I72" s="103"/>
      <c r="J72" s="104">
        <f t="shared" si="1"/>
        <v>136920</v>
      </c>
      <c r="K72" s="104">
        <f t="shared" si="2"/>
        <v>7350</v>
      </c>
      <c r="L72" s="104">
        <f t="shared" si="2"/>
        <v>0</v>
      </c>
      <c r="M72" s="104">
        <f t="shared" si="8"/>
        <v>144270</v>
      </c>
      <c r="N72" s="104">
        <f t="shared" si="9"/>
        <v>155811.6</v>
      </c>
    </row>
    <row r="73" spans="2:14" x14ac:dyDescent="0.15">
      <c r="B73" s="101" t="s">
        <v>98</v>
      </c>
      <c r="C73" s="101">
        <v>71</v>
      </c>
      <c r="D73" s="101">
        <v>1820</v>
      </c>
      <c r="E73" s="101">
        <f t="shared" si="7"/>
        <v>2275</v>
      </c>
      <c r="F73" s="101">
        <v>420</v>
      </c>
      <c r="G73" s="103">
        <v>149.25</v>
      </c>
      <c r="H73" s="103">
        <v>3.5</v>
      </c>
      <c r="I73" s="103"/>
      <c r="J73" s="104">
        <f t="shared" si="1"/>
        <v>271635</v>
      </c>
      <c r="K73" s="104">
        <f t="shared" si="2"/>
        <v>7962.5</v>
      </c>
      <c r="L73" s="104">
        <f t="shared" si="2"/>
        <v>0</v>
      </c>
      <c r="M73" s="104">
        <f t="shared" si="8"/>
        <v>279597.5</v>
      </c>
      <c r="N73" s="104">
        <f t="shared" si="9"/>
        <v>301965.30000000005</v>
      </c>
    </row>
    <row r="74" spans="2:14" x14ac:dyDescent="0.15">
      <c r="B74" s="101" t="s">
        <v>98</v>
      </c>
      <c r="C74" s="101">
        <v>72</v>
      </c>
      <c r="D74" s="101">
        <v>1680</v>
      </c>
      <c r="E74" s="101">
        <f t="shared" si="7"/>
        <v>2100</v>
      </c>
      <c r="F74" s="101">
        <v>420</v>
      </c>
      <c r="G74" s="103">
        <v>77.5</v>
      </c>
      <c r="H74" s="103">
        <v>3.5</v>
      </c>
      <c r="I74" s="103"/>
      <c r="J74" s="104">
        <f t="shared" si="1"/>
        <v>130200</v>
      </c>
      <c r="K74" s="104">
        <f t="shared" si="2"/>
        <v>7350</v>
      </c>
      <c r="L74" s="104">
        <f t="shared" si="2"/>
        <v>0</v>
      </c>
      <c r="M74" s="104">
        <f t="shared" si="8"/>
        <v>137550</v>
      </c>
      <c r="N74" s="104">
        <f t="shared" si="9"/>
        <v>148554</v>
      </c>
    </row>
    <row r="75" spans="2:14" x14ac:dyDescent="0.15">
      <c r="B75" s="101" t="s">
        <v>98</v>
      </c>
      <c r="C75" s="101">
        <v>73</v>
      </c>
      <c r="D75" s="101">
        <v>1680</v>
      </c>
      <c r="E75" s="101">
        <f t="shared" si="7"/>
        <v>2100</v>
      </c>
      <c r="F75" s="101">
        <v>420</v>
      </c>
      <c r="G75" s="103">
        <v>79.5</v>
      </c>
      <c r="H75" s="103">
        <v>0</v>
      </c>
      <c r="I75" s="103"/>
      <c r="J75" s="104">
        <f t="shared" si="1"/>
        <v>133560</v>
      </c>
      <c r="K75" s="104">
        <f t="shared" si="2"/>
        <v>0</v>
      </c>
      <c r="L75" s="104">
        <f t="shared" si="2"/>
        <v>0</v>
      </c>
      <c r="M75" s="104">
        <f t="shared" si="8"/>
        <v>133560</v>
      </c>
      <c r="N75" s="104">
        <f t="shared" si="9"/>
        <v>144244.80000000002</v>
      </c>
    </row>
    <row r="76" spans="2:14" x14ac:dyDescent="0.15">
      <c r="B76" s="101" t="s">
        <v>98</v>
      </c>
      <c r="C76" s="101">
        <v>74</v>
      </c>
      <c r="D76" s="101">
        <v>1820</v>
      </c>
      <c r="E76" s="101">
        <f t="shared" si="7"/>
        <v>2275</v>
      </c>
      <c r="F76" s="101">
        <v>420</v>
      </c>
      <c r="G76" s="103">
        <v>151.75</v>
      </c>
      <c r="H76" s="103">
        <v>3.5</v>
      </c>
      <c r="I76" s="103"/>
      <c r="J76" s="104">
        <f t="shared" si="1"/>
        <v>276185</v>
      </c>
      <c r="K76" s="104">
        <f t="shared" si="2"/>
        <v>7962.5</v>
      </c>
      <c r="L76" s="104">
        <f t="shared" si="2"/>
        <v>0</v>
      </c>
      <c r="M76" s="104">
        <f t="shared" si="8"/>
        <v>284147.5</v>
      </c>
      <c r="N76" s="104">
        <f t="shared" si="9"/>
        <v>306879.30000000005</v>
      </c>
    </row>
    <row r="77" spans="2:14" x14ac:dyDescent="0.15">
      <c r="B77" s="101" t="s">
        <v>98</v>
      </c>
      <c r="C77" s="101">
        <v>75</v>
      </c>
      <c r="D77" s="101">
        <v>1680</v>
      </c>
      <c r="E77" s="101">
        <f t="shared" si="7"/>
        <v>2100</v>
      </c>
      <c r="F77" s="101">
        <v>420</v>
      </c>
      <c r="G77" s="103">
        <v>81.5</v>
      </c>
      <c r="H77" s="103">
        <v>0</v>
      </c>
      <c r="I77" s="103"/>
      <c r="J77" s="104">
        <f t="shared" si="1"/>
        <v>136920</v>
      </c>
      <c r="K77" s="104">
        <f t="shared" si="2"/>
        <v>0</v>
      </c>
      <c r="L77" s="104">
        <f t="shared" si="2"/>
        <v>0</v>
      </c>
      <c r="M77" s="104">
        <f t="shared" si="8"/>
        <v>136920</v>
      </c>
      <c r="N77" s="104">
        <f t="shared" si="9"/>
        <v>147873.60000000001</v>
      </c>
    </row>
    <row r="78" spans="2:14" x14ac:dyDescent="0.15">
      <c r="B78" s="101" t="s">
        <v>98</v>
      </c>
      <c r="C78" s="101">
        <v>76</v>
      </c>
      <c r="D78" s="101">
        <v>1680</v>
      </c>
      <c r="E78" s="101">
        <f t="shared" si="7"/>
        <v>2100</v>
      </c>
      <c r="F78" s="101">
        <v>420</v>
      </c>
      <c r="G78" s="103">
        <v>81.5</v>
      </c>
      <c r="H78" s="103">
        <v>3.5</v>
      </c>
      <c r="I78" s="103"/>
      <c r="J78" s="104">
        <f t="shared" si="1"/>
        <v>136920</v>
      </c>
      <c r="K78" s="104">
        <f t="shared" si="2"/>
        <v>7350</v>
      </c>
      <c r="L78" s="104">
        <f t="shared" si="2"/>
        <v>0</v>
      </c>
      <c r="M78" s="104">
        <f t="shared" si="8"/>
        <v>144270</v>
      </c>
      <c r="N78" s="104">
        <f t="shared" si="9"/>
        <v>155811.6</v>
      </c>
    </row>
    <row r="79" spans="2:14" x14ac:dyDescent="0.15">
      <c r="B79" s="101" t="s">
        <v>98</v>
      </c>
      <c r="C79" s="101">
        <v>77</v>
      </c>
      <c r="D79" s="101">
        <v>1680</v>
      </c>
      <c r="E79" s="101">
        <f t="shared" si="7"/>
        <v>2100</v>
      </c>
      <c r="F79" s="101">
        <v>420</v>
      </c>
      <c r="G79" s="103">
        <v>85.25</v>
      </c>
      <c r="H79" s="103">
        <v>3.5</v>
      </c>
      <c r="I79" s="103"/>
      <c r="J79" s="104">
        <f t="shared" si="1"/>
        <v>143220</v>
      </c>
      <c r="K79" s="104">
        <f t="shared" si="2"/>
        <v>7350</v>
      </c>
      <c r="L79" s="104">
        <f t="shared" si="2"/>
        <v>0</v>
      </c>
      <c r="M79" s="104">
        <f t="shared" si="8"/>
        <v>150570</v>
      </c>
      <c r="N79" s="104">
        <f t="shared" si="9"/>
        <v>162615.6</v>
      </c>
    </row>
    <row r="80" spans="2:14" x14ac:dyDescent="0.15">
      <c r="B80" s="101" t="s">
        <v>98</v>
      </c>
      <c r="C80" s="101">
        <v>78</v>
      </c>
      <c r="D80" s="101">
        <v>1680</v>
      </c>
      <c r="E80" s="101">
        <f t="shared" si="7"/>
        <v>2100</v>
      </c>
      <c r="F80" s="101">
        <v>420</v>
      </c>
      <c r="G80" s="103">
        <v>89.25</v>
      </c>
      <c r="H80" s="103">
        <v>3.5</v>
      </c>
      <c r="I80" s="103"/>
      <c r="J80" s="104">
        <f t="shared" si="1"/>
        <v>149940</v>
      </c>
      <c r="K80" s="104">
        <f t="shared" si="2"/>
        <v>7350</v>
      </c>
      <c r="L80" s="104">
        <f t="shared" si="2"/>
        <v>0</v>
      </c>
      <c r="M80" s="104">
        <f t="shared" si="8"/>
        <v>157290</v>
      </c>
      <c r="N80" s="104">
        <f t="shared" si="9"/>
        <v>169873.2</v>
      </c>
    </row>
    <row r="81" spans="2:14" x14ac:dyDescent="0.15">
      <c r="B81" s="101" t="s">
        <v>98</v>
      </c>
      <c r="C81" s="101">
        <v>79</v>
      </c>
      <c r="D81" s="101">
        <v>1820</v>
      </c>
      <c r="E81" s="101">
        <f t="shared" si="7"/>
        <v>2275</v>
      </c>
      <c r="F81" s="101">
        <v>420</v>
      </c>
      <c r="G81" s="103">
        <v>128</v>
      </c>
      <c r="H81" s="103">
        <v>0</v>
      </c>
      <c r="I81" s="103"/>
      <c r="J81" s="104">
        <f t="shared" si="1"/>
        <v>232960</v>
      </c>
      <c r="K81" s="104">
        <f t="shared" si="2"/>
        <v>0</v>
      </c>
      <c r="L81" s="104">
        <f t="shared" si="2"/>
        <v>0</v>
      </c>
      <c r="M81" s="104">
        <f t="shared" si="8"/>
        <v>232960</v>
      </c>
      <c r="N81" s="104">
        <f t="shared" si="9"/>
        <v>251596.80000000002</v>
      </c>
    </row>
    <row r="82" spans="2:14" x14ac:dyDescent="0.15">
      <c r="B82" s="207" t="s">
        <v>47</v>
      </c>
      <c r="C82" s="208"/>
      <c r="D82" s="106"/>
      <c r="E82" s="106"/>
      <c r="F82" s="106"/>
      <c r="G82" s="107">
        <f>SUM(G3:G81)</f>
        <v>9535.25</v>
      </c>
      <c r="H82" s="107">
        <f>SUM(H3:H81)-H60</f>
        <v>478.25</v>
      </c>
      <c r="I82" s="107">
        <f>SUM(I3:I81)</f>
        <v>5</v>
      </c>
      <c r="J82" s="108">
        <f>SUM(J3:J81)</f>
        <v>16008475</v>
      </c>
      <c r="K82" s="108">
        <f t="shared" ref="K82:L82" si="10">SUM(K3:K81)</f>
        <v>1025893.75</v>
      </c>
      <c r="L82" s="108">
        <f t="shared" si="10"/>
        <v>2100</v>
      </c>
      <c r="M82" s="105">
        <f>SUM(M3:M81)</f>
        <v>17036468.75</v>
      </c>
      <c r="N82" s="104">
        <f t="shared" si="9"/>
        <v>18399386.25</v>
      </c>
    </row>
    <row r="83" spans="2:14" x14ac:dyDescent="0.15">
      <c r="B83" s="101" t="s">
        <v>100</v>
      </c>
      <c r="C83" s="101"/>
      <c r="D83" s="101"/>
      <c r="E83" s="101"/>
      <c r="F83" s="101"/>
      <c r="G83" s="109">
        <v>9276.75</v>
      </c>
      <c r="H83" s="109">
        <f>51+101.5</f>
        <v>152.5</v>
      </c>
      <c r="I83" s="107">
        <v>0</v>
      </c>
      <c r="J83" s="108">
        <v>15832320</v>
      </c>
      <c r="K83" s="108">
        <v>330487</v>
      </c>
      <c r="L83" s="101" t="s">
        <v>100</v>
      </c>
      <c r="M83" s="105">
        <v>16300620</v>
      </c>
      <c r="N83" s="110">
        <f>M83*1.08</f>
        <v>17604669.600000001</v>
      </c>
    </row>
    <row r="84" spans="2:14" x14ac:dyDescent="0.15">
      <c r="B84" s="101" t="s">
        <v>101</v>
      </c>
      <c r="C84" s="101"/>
      <c r="D84" s="101"/>
      <c r="E84" s="101"/>
      <c r="F84" s="101"/>
      <c r="G84" s="109">
        <f>G82-G83</f>
        <v>258.5</v>
      </c>
      <c r="H84" s="109">
        <f>H82-H83</f>
        <v>325.75</v>
      </c>
      <c r="I84" s="107">
        <f>I83-I82</f>
        <v>-5</v>
      </c>
      <c r="J84" s="92">
        <f>J83-J82</f>
        <v>-176155</v>
      </c>
      <c r="K84" s="92">
        <f>K83-K82</f>
        <v>-695406.75</v>
      </c>
      <c r="L84" s="101" t="s">
        <v>101</v>
      </c>
      <c r="M84" s="92">
        <f>M83-M82</f>
        <v>-735848.75</v>
      </c>
      <c r="N84" s="92">
        <f>N83-N82</f>
        <v>-794716.64999999851</v>
      </c>
    </row>
    <row r="85" spans="2:14" x14ac:dyDescent="0.15">
      <c r="H85" s="111"/>
    </row>
    <row r="87" spans="2:14" x14ac:dyDescent="0.15">
      <c r="L87" t="s">
        <v>102</v>
      </c>
    </row>
    <row r="88" spans="2:14" x14ac:dyDescent="0.15">
      <c r="L88">
        <v>108150</v>
      </c>
    </row>
  </sheetData>
  <mergeCells count="1">
    <mergeCell ref="B82:C8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7"/>
  <sheetViews>
    <sheetView showGridLines="0" view="pageBreakPreview" topLeftCell="B1" zoomScale="70" zoomScaleNormal="100" zoomScaleSheetLayoutView="70" workbookViewId="0">
      <selection activeCell="D7" sqref="D7:F7"/>
    </sheetView>
  </sheetViews>
  <sheetFormatPr defaultRowHeight="13.5" x14ac:dyDescent="0.15"/>
  <cols>
    <col min="1" max="1" width="3.125" customWidth="1"/>
    <col min="2" max="2" width="27.25" customWidth="1"/>
    <col min="3" max="3" width="22.25" customWidth="1"/>
    <col min="4" max="4" width="13.375" customWidth="1"/>
    <col min="5" max="5" width="10.625" customWidth="1"/>
    <col min="6" max="9" width="20.625" customWidth="1"/>
    <col min="10" max="10" width="25.25" customWidth="1"/>
    <col min="11" max="11" width="26" customWidth="1"/>
    <col min="12" max="12" width="2.625" customWidth="1"/>
  </cols>
  <sheetData>
    <row r="2" spans="2:12" ht="13.5" customHeight="1" x14ac:dyDescent="0.15">
      <c r="B2" s="213" t="s">
        <v>33</v>
      </c>
      <c r="C2" s="216" t="s">
        <v>32</v>
      </c>
      <c r="D2" s="219" t="s">
        <v>3</v>
      </c>
      <c r="E2" s="213" t="s">
        <v>2</v>
      </c>
      <c r="F2" s="209" t="s">
        <v>23</v>
      </c>
      <c r="G2" s="209" t="s">
        <v>24</v>
      </c>
      <c r="H2" s="209" t="s">
        <v>25</v>
      </c>
      <c r="I2" s="209" t="s">
        <v>27</v>
      </c>
      <c r="J2" s="209" t="s">
        <v>36</v>
      </c>
      <c r="K2" s="209"/>
      <c r="L2" s="6"/>
    </row>
    <row r="3" spans="2:12" ht="21" customHeight="1" x14ac:dyDescent="0.15">
      <c r="B3" s="214"/>
      <c r="C3" s="217"/>
      <c r="D3" s="220"/>
      <c r="E3" s="214"/>
      <c r="F3" s="209"/>
      <c r="G3" s="209"/>
      <c r="H3" s="209"/>
      <c r="I3" s="209"/>
      <c r="J3" s="209"/>
      <c r="K3" s="209"/>
      <c r="L3" s="6"/>
    </row>
    <row r="4" spans="2:12" ht="13.5" customHeight="1" x14ac:dyDescent="0.15">
      <c r="B4" s="214"/>
      <c r="C4" s="217"/>
      <c r="D4" s="220"/>
      <c r="E4" s="214"/>
      <c r="F4" s="230" t="s">
        <v>28</v>
      </c>
      <c r="G4" s="230" t="s">
        <v>28</v>
      </c>
      <c r="H4" s="230" t="s">
        <v>28</v>
      </c>
      <c r="I4" s="230" t="s">
        <v>28</v>
      </c>
      <c r="J4" s="209"/>
      <c r="K4" s="209"/>
      <c r="L4" s="6"/>
    </row>
    <row r="5" spans="2:12" ht="13.5" customHeight="1" x14ac:dyDescent="0.15">
      <c r="B5" s="214"/>
      <c r="C5" s="217"/>
      <c r="D5" s="220"/>
      <c r="E5" s="214"/>
      <c r="F5" s="230"/>
      <c r="G5" s="230"/>
      <c r="H5" s="230"/>
      <c r="I5" s="230"/>
      <c r="J5" s="216" t="s">
        <v>40</v>
      </c>
      <c r="K5" s="216" t="s">
        <v>41</v>
      </c>
      <c r="L5" s="6"/>
    </row>
    <row r="6" spans="2:12" ht="13.5" customHeight="1" x14ac:dyDescent="0.15">
      <c r="B6" s="215"/>
      <c r="C6" s="218"/>
      <c r="D6" s="221"/>
      <c r="E6" s="215"/>
      <c r="F6" s="230"/>
      <c r="G6" s="230"/>
      <c r="H6" s="230"/>
      <c r="I6" s="230"/>
      <c r="J6" s="218"/>
      <c r="K6" s="218"/>
      <c r="L6" s="6"/>
    </row>
    <row r="7" spans="2:12" ht="30" customHeight="1" x14ac:dyDescent="0.15">
      <c r="B7" s="210" t="s">
        <v>39</v>
      </c>
      <c r="C7" s="26" t="s">
        <v>16</v>
      </c>
      <c r="D7" s="34" t="s">
        <v>0</v>
      </c>
      <c r="E7" s="15">
        <v>6</v>
      </c>
      <c r="F7" s="16" t="e">
        <f>#REF!</f>
        <v>#REF!</v>
      </c>
      <c r="G7" s="17">
        <v>1891</v>
      </c>
      <c r="H7" s="17">
        <v>1906.5</v>
      </c>
      <c r="I7" s="17">
        <v>961</v>
      </c>
      <c r="J7" s="37" t="e">
        <f>E7*(F7+G7+H7+I7)</f>
        <v>#REF!</v>
      </c>
      <c r="K7" s="30" t="e">
        <f>E8*(F8+G8+H8+I8)</f>
        <v>#REF!</v>
      </c>
      <c r="L7" s="6"/>
    </row>
    <row r="8" spans="2:12" ht="30" hidden="1" customHeight="1" x14ac:dyDescent="0.15">
      <c r="B8" s="211"/>
      <c r="C8" s="27"/>
      <c r="D8" s="35" t="s">
        <v>37</v>
      </c>
      <c r="E8" s="24">
        <v>45</v>
      </c>
      <c r="F8" s="20" t="e">
        <f>#REF!</f>
        <v>#REF!</v>
      </c>
      <c r="G8" s="21">
        <v>1891</v>
      </c>
      <c r="H8" s="21">
        <v>1906.5</v>
      </c>
      <c r="I8" s="21">
        <v>961</v>
      </c>
      <c r="J8" s="38"/>
      <c r="K8" s="31"/>
      <c r="L8" s="6"/>
    </row>
    <row r="9" spans="2:12" ht="30" customHeight="1" x14ac:dyDescent="0.15">
      <c r="B9" s="211"/>
      <c r="C9" s="29" t="s">
        <v>26</v>
      </c>
      <c r="D9" s="34" t="s">
        <v>0</v>
      </c>
      <c r="E9" s="15">
        <v>6</v>
      </c>
      <c r="F9" s="16">
        <v>3</v>
      </c>
      <c r="G9" s="17">
        <v>12</v>
      </c>
      <c r="H9" s="17">
        <v>12</v>
      </c>
      <c r="I9" s="17">
        <v>9</v>
      </c>
      <c r="J9" s="37">
        <f>E9*(F9+G9+H9+I9)</f>
        <v>216</v>
      </c>
      <c r="K9" s="30">
        <f>E10*(F10+G10+H10+I10)</f>
        <v>1620</v>
      </c>
      <c r="L9" s="6"/>
    </row>
    <row r="10" spans="2:12" ht="30" hidden="1" customHeight="1" x14ac:dyDescent="0.15">
      <c r="B10" s="211"/>
      <c r="C10" s="27"/>
      <c r="D10" s="35" t="s">
        <v>37</v>
      </c>
      <c r="E10" s="24">
        <v>45</v>
      </c>
      <c r="F10" s="20">
        <v>3</v>
      </c>
      <c r="G10" s="21">
        <v>12</v>
      </c>
      <c r="H10" s="21">
        <v>12</v>
      </c>
      <c r="I10" s="21">
        <v>9</v>
      </c>
      <c r="J10" s="38"/>
      <c r="K10" s="31"/>
      <c r="L10" s="6"/>
    </row>
    <row r="11" spans="2:12" ht="30" customHeight="1" x14ac:dyDescent="0.15">
      <c r="B11" s="211"/>
      <c r="C11" s="26" t="s">
        <v>38</v>
      </c>
      <c r="D11" s="34" t="s">
        <v>0</v>
      </c>
      <c r="E11" s="15">
        <v>3</v>
      </c>
      <c r="F11" s="16">
        <v>14</v>
      </c>
      <c r="G11" s="17">
        <v>45.5</v>
      </c>
      <c r="H11" s="17">
        <v>45.5</v>
      </c>
      <c r="I11" s="17">
        <v>21</v>
      </c>
      <c r="J11" s="41">
        <f>E11*(F11+G11+H11+I11)</f>
        <v>378</v>
      </c>
      <c r="K11" s="41">
        <f>E12*(F12+G12+H12+I12)</f>
        <v>2142</v>
      </c>
      <c r="L11" s="6"/>
    </row>
    <row r="12" spans="2:12" ht="30" hidden="1" customHeight="1" x14ac:dyDescent="0.15">
      <c r="B12" s="28"/>
      <c r="C12" s="27"/>
      <c r="D12" s="35" t="s">
        <v>37</v>
      </c>
      <c r="E12" s="19">
        <v>17</v>
      </c>
      <c r="F12" s="20">
        <v>14</v>
      </c>
      <c r="G12" s="21">
        <v>45.5</v>
      </c>
      <c r="H12" s="21">
        <v>45.5</v>
      </c>
      <c r="I12" s="21">
        <v>21</v>
      </c>
      <c r="J12" s="39"/>
      <c r="K12" s="40"/>
      <c r="L12" s="6"/>
    </row>
    <row r="13" spans="2:12" ht="30" hidden="1" customHeight="1" x14ac:dyDescent="0.15">
      <c r="B13" s="26"/>
      <c r="C13" s="26" t="s">
        <v>16</v>
      </c>
      <c r="D13" s="36" t="s">
        <v>0</v>
      </c>
      <c r="E13" s="23">
        <v>6</v>
      </c>
      <c r="F13" s="16" t="e">
        <f>#REF!</f>
        <v>#REF!</v>
      </c>
      <c r="G13" s="17">
        <v>1573.25</v>
      </c>
      <c r="H13" s="17">
        <v>1596.5</v>
      </c>
      <c r="I13" s="17">
        <v>798.25</v>
      </c>
      <c r="J13" s="41"/>
      <c r="K13" s="41"/>
      <c r="L13" s="6"/>
    </row>
    <row r="14" spans="2:12" ht="30" customHeight="1" x14ac:dyDescent="0.15">
      <c r="B14" s="210" t="s">
        <v>31</v>
      </c>
      <c r="C14" s="26" t="s">
        <v>16</v>
      </c>
      <c r="D14" s="35" t="s">
        <v>37</v>
      </c>
      <c r="E14" s="24">
        <v>6</v>
      </c>
      <c r="F14" s="20" t="e">
        <f>#REF!</f>
        <v>#REF!</v>
      </c>
      <c r="G14" s="21">
        <v>1891</v>
      </c>
      <c r="H14" s="21">
        <v>1906.5</v>
      </c>
      <c r="I14" s="21">
        <v>961</v>
      </c>
      <c r="J14" s="39" t="e">
        <f>E13*(F13+G13+H13+I13)</f>
        <v>#REF!</v>
      </c>
      <c r="K14" s="40" t="e">
        <f t="shared" ref="K14:K24" si="0">E14*(F14+G14+H14+I14)</f>
        <v>#REF!</v>
      </c>
      <c r="L14" s="6"/>
    </row>
    <row r="15" spans="2:12" ht="30" hidden="1" customHeight="1" x14ac:dyDescent="0.15">
      <c r="B15" s="211"/>
      <c r="C15" s="29" t="s">
        <v>26</v>
      </c>
      <c r="D15" s="36" t="s">
        <v>0</v>
      </c>
      <c r="E15" s="23">
        <v>6</v>
      </c>
      <c r="F15" s="16">
        <v>0</v>
      </c>
      <c r="G15" s="17">
        <v>0</v>
      </c>
      <c r="H15" s="17">
        <v>0</v>
      </c>
      <c r="I15" s="17">
        <v>0</v>
      </c>
      <c r="J15" s="37"/>
      <c r="K15" s="30"/>
      <c r="L15" s="6"/>
    </row>
    <row r="16" spans="2:12" ht="30" customHeight="1" x14ac:dyDescent="0.15">
      <c r="B16" s="211"/>
      <c r="C16" s="29" t="s">
        <v>26</v>
      </c>
      <c r="D16" s="35" t="s">
        <v>37</v>
      </c>
      <c r="E16" s="24">
        <v>6</v>
      </c>
      <c r="F16" s="20">
        <v>0</v>
      </c>
      <c r="G16" s="21">
        <v>0</v>
      </c>
      <c r="H16" s="21">
        <v>0</v>
      </c>
      <c r="I16" s="21">
        <v>0</v>
      </c>
      <c r="J16" s="38">
        <f>E15*(F15+G15+H15+I15)</f>
        <v>0</v>
      </c>
      <c r="K16" s="31">
        <f>E16*(F16+G16+H16+I16)</f>
        <v>0</v>
      </c>
      <c r="L16" s="6"/>
    </row>
    <row r="17" spans="2:12" ht="30" hidden="1" customHeight="1" x14ac:dyDescent="0.15">
      <c r="B17" s="211"/>
      <c r="C17" s="26" t="s">
        <v>34</v>
      </c>
      <c r="D17" s="36" t="s">
        <v>0</v>
      </c>
      <c r="E17" s="23">
        <v>6</v>
      </c>
      <c r="F17" s="16" t="e">
        <f>#REF!</f>
        <v>#REF!</v>
      </c>
      <c r="G17" s="17" t="e">
        <f>#REF!</f>
        <v>#REF!</v>
      </c>
      <c r="H17" s="17">
        <v>45.5</v>
      </c>
      <c r="I17" s="17">
        <v>21</v>
      </c>
      <c r="J17" s="37"/>
      <c r="K17" s="30"/>
      <c r="L17" s="6"/>
    </row>
    <row r="18" spans="2:12" ht="30" customHeight="1" x14ac:dyDescent="0.15">
      <c r="B18" s="212"/>
      <c r="C18" s="26" t="s">
        <v>34</v>
      </c>
      <c r="D18" s="35" t="s">
        <v>37</v>
      </c>
      <c r="E18" s="24">
        <v>6</v>
      </c>
      <c r="F18" s="20">
        <v>14</v>
      </c>
      <c r="G18" s="21">
        <v>45.5</v>
      </c>
      <c r="H18" s="21">
        <v>45.5</v>
      </c>
      <c r="I18" s="21">
        <v>21</v>
      </c>
      <c r="J18" s="38" t="e">
        <f>E17*(F17+G17+H17+I17)</f>
        <v>#REF!</v>
      </c>
      <c r="K18" s="31">
        <f>E18*(F18+G18+H18+I18)</f>
        <v>756</v>
      </c>
      <c r="L18" s="6"/>
    </row>
    <row r="19" spans="2:12" ht="30" hidden="1" customHeight="1" x14ac:dyDescent="0.15">
      <c r="B19" s="210" t="s">
        <v>35</v>
      </c>
      <c r="C19" s="26" t="s">
        <v>16</v>
      </c>
      <c r="D19" s="36" t="s">
        <v>0</v>
      </c>
      <c r="E19" s="23">
        <v>0</v>
      </c>
      <c r="F19" s="16" t="e">
        <f>#REF!</f>
        <v>#REF!</v>
      </c>
      <c r="G19" s="17">
        <v>317.75</v>
      </c>
      <c r="H19" s="17">
        <v>310</v>
      </c>
      <c r="I19" s="17">
        <v>162.75</v>
      </c>
      <c r="J19" s="37"/>
      <c r="K19" s="30"/>
      <c r="L19" s="6"/>
    </row>
    <row r="20" spans="2:12" ht="30" customHeight="1" x14ac:dyDescent="0.15">
      <c r="B20" s="211"/>
      <c r="C20" s="26" t="s">
        <v>16</v>
      </c>
      <c r="D20" s="35" t="s">
        <v>37</v>
      </c>
      <c r="E20" s="24">
        <v>6</v>
      </c>
      <c r="F20" s="20" t="e">
        <f>#REF!</f>
        <v>#REF!</v>
      </c>
      <c r="G20" s="21">
        <v>317.75</v>
      </c>
      <c r="H20" s="21">
        <v>310</v>
      </c>
      <c r="I20" s="21">
        <v>162.75</v>
      </c>
      <c r="J20" s="38" t="e">
        <f>E19*(F19+G19+H19+I19)</f>
        <v>#REF!</v>
      </c>
      <c r="K20" s="31" t="e">
        <f t="shared" si="0"/>
        <v>#REF!</v>
      </c>
      <c r="L20" s="6"/>
    </row>
    <row r="21" spans="2:12" ht="30" hidden="1" customHeight="1" x14ac:dyDescent="0.15">
      <c r="B21" s="211"/>
      <c r="C21" s="26" t="s">
        <v>34</v>
      </c>
      <c r="D21" s="36" t="s">
        <v>0</v>
      </c>
      <c r="E21" s="23">
        <v>0</v>
      </c>
      <c r="F21" s="16">
        <v>7</v>
      </c>
      <c r="G21" s="17">
        <v>10.5</v>
      </c>
      <c r="H21" s="17">
        <v>10.5</v>
      </c>
      <c r="I21" s="17">
        <v>3.5</v>
      </c>
      <c r="J21" s="37"/>
      <c r="K21" s="30"/>
      <c r="L21" s="6"/>
    </row>
    <row r="22" spans="2:12" ht="30" customHeight="1" x14ac:dyDescent="0.15">
      <c r="B22" s="211"/>
      <c r="C22" s="26" t="s">
        <v>34</v>
      </c>
      <c r="D22" s="35" t="s">
        <v>37</v>
      </c>
      <c r="E22" s="24">
        <v>6</v>
      </c>
      <c r="F22" s="20">
        <v>7</v>
      </c>
      <c r="G22" s="21">
        <v>10.5</v>
      </c>
      <c r="H22" s="21">
        <v>10.5</v>
      </c>
      <c r="I22" s="21">
        <v>3.5</v>
      </c>
      <c r="J22" s="38">
        <f>E21*(F21+G21+H21+I21)</f>
        <v>0</v>
      </c>
      <c r="K22" s="31">
        <f t="shared" si="0"/>
        <v>189</v>
      </c>
      <c r="L22" s="6"/>
    </row>
    <row r="23" spans="2:12" ht="30" hidden="1" customHeight="1" x14ac:dyDescent="0.15">
      <c r="B23" s="211"/>
      <c r="C23" s="29" t="s">
        <v>26</v>
      </c>
      <c r="D23" s="36" t="s">
        <v>0</v>
      </c>
      <c r="E23" s="23">
        <v>0</v>
      </c>
      <c r="F23" s="16">
        <v>0</v>
      </c>
      <c r="G23" s="17">
        <v>0</v>
      </c>
      <c r="H23" s="17">
        <v>0</v>
      </c>
      <c r="I23" s="17">
        <v>0</v>
      </c>
      <c r="J23" s="37"/>
      <c r="K23" s="30"/>
      <c r="L23" s="6"/>
    </row>
    <row r="24" spans="2:12" ht="30" customHeight="1" x14ac:dyDescent="0.15">
      <c r="B24" s="212"/>
      <c r="C24" s="29" t="s">
        <v>26</v>
      </c>
      <c r="D24" s="35" t="s">
        <v>37</v>
      </c>
      <c r="E24" s="24">
        <v>6</v>
      </c>
      <c r="F24" s="20">
        <v>0</v>
      </c>
      <c r="G24" s="21">
        <v>0</v>
      </c>
      <c r="H24" s="21">
        <v>0</v>
      </c>
      <c r="I24" s="21">
        <v>0</v>
      </c>
      <c r="J24" s="38">
        <f>E23*(F23+G23+H23+I23)</f>
        <v>0</v>
      </c>
      <c r="K24" s="31">
        <f t="shared" si="0"/>
        <v>0</v>
      </c>
      <c r="L24" s="6"/>
    </row>
    <row r="25" spans="2:12" ht="33.75" customHeight="1" x14ac:dyDescent="0.15">
      <c r="B25" s="222" t="s">
        <v>20</v>
      </c>
      <c r="C25" s="223"/>
      <c r="D25" s="224"/>
      <c r="E25" s="32"/>
      <c r="F25" s="32"/>
      <c r="G25" s="32"/>
      <c r="H25" s="32"/>
      <c r="I25" s="32"/>
      <c r="J25" s="33" t="e">
        <f>SUM(J7:J24)</f>
        <v>#REF!</v>
      </c>
      <c r="K25" s="33" t="e">
        <f>SUM(K7:K24)</f>
        <v>#REF!</v>
      </c>
      <c r="L25" s="6"/>
    </row>
    <row r="26" spans="2:12" ht="33.75" customHeight="1" x14ac:dyDescent="0.15">
      <c r="B26" s="225"/>
      <c r="C26" s="226"/>
      <c r="D26" s="227"/>
      <c r="E26" s="32"/>
      <c r="F26" s="32"/>
      <c r="G26" s="32"/>
      <c r="H26" s="32"/>
      <c r="I26" s="32"/>
      <c r="J26" s="228" t="e">
        <f>J25+K25</f>
        <v>#REF!</v>
      </c>
      <c r="K26" s="229"/>
      <c r="L26" s="6"/>
    </row>
    <row r="27" spans="2:12" ht="14.25" x14ac:dyDescent="0.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</sheetData>
  <mergeCells count="20">
    <mergeCell ref="B25:D26"/>
    <mergeCell ref="J26:K26"/>
    <mergeCell ref="J2:K4"/>
    <mergeCell ref="J5:J6"/>
    <mergeCell ref="K5:K6"/>
    <mergeCell ref="B7:B11"/>
    <mergeCell ref="B14:B18"/>
    <mergeCell ref="I2:I3"/>
    <mergeCell ref="F4:F6"/>
    <mergeCell ref="G4:G6"/>
    <mergeCell ref="H4:H6"/>
    <mergeCell ref="I4:I6"/>
    <mergeCell ref="F2:F3"/>
    <mergeCell ref="G2:G3"/>
    <mergeCell ref="B19:B24"/>
    <mergeCell ref="H2:H3"/>
    <mergeCell ref="B2:B6"/>
    <mergeCell ref="C2:C6"/>
    <mergeCell ref="D2:D6"/>
    <mergeCell ref="E2:E6"/>
  </mergeCells>
  <phoneticPr fontI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5"/>
  <sheetViews>
    <sheetView tabSelected="1" view="pageBreakPreview" topLeftCell="C1" zoomScale="70" zoomScaleNormal="100" zoomScaleSheetLayoutView="70" workbookViewId="0">
      <selection activeCell="B2" sqref="B2:L4"/>
    </sheetView>
  </sheetViews>
  <sheetFormatPr defaultRowHeight="13.5" x14ac:dyDescent="0.15"/>
  <cols>
    <col min="1" max="1" width="3.125" customWidth="1"/>
    <col min="2" max="4" width="17.625" customWidth="1"/>
    <col min="5" max="7" width="23.625" customWidth="1"/>
    <col min="8" max="11" width="20.625" customWidth="1"/>
    <col min="12" max="12" width="40.625" customWidth="1"/>
    <col min="13" max="13" width="2.625" customWidth="1"/>
  </cols>
  <sheetData>
    <row r="1" spans="1:12" ht="50.25" customHeight="1" x14ac:dyDescent="0.15">
      <c r="L1" s="150" t="s">
        <v>187</v>
      </c>
    </row>
    <row r="2" spans="1:12" x14ac:dyDescent="0.15">
      <c r="B2" s="286" t="s">
        <v>165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x14ac:dyDescent="0.15"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x14ac:dyDescent="0.15"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1:12" ht="25.5" x14ac:dyDescent="0.15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0" t="s">
        <v>180</v>
      </c>
    </row>
    <row r="6" spans="1:12" ht="25.5" x14ac:dyDescent="0.1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0"/>
    </row>
    <row r="7" spans="1:12" ht="30" customHeight="1" x14ac:dyDescent="0.15">
      <c r="L7" s="149"/>
    </row>
    <row r="8" spans="1:12" ht="53.25" customHeight="1" x14ac:dyDescent="0.15">
      <c r="K8" s="287" t="s">
        <v>166</v>
      </c>
      <c r="L8" s="288"/>
    </row>
    <row r="9" spans="1:12" ht="17.25" customHeight="1" x14ac:dyDescent="0.15">
      <c r="A9" s="47"/>
      <c r="B9" s="246" t="s">
        <v>164</v>
      </c>
      <c r="C9" s="246"/>
      <c r="D9" s="246"/>
    </row>
    <row r="10" spans="1:12" ht="28.5" x14ac:dyDescent="0.15">
      <c r="A10" s="47"/>
      <c r="B10" s="246"/>
      <c r="C10" s="246"/>
      <c r="D10" s="246"/>
    </row>
    <row r="11" spans="1:12" ht="28.5" x14ac:dyDescent="0.15">
      <c r="A11" s="47"/>
      <c r="B11" s="246"/>
      <c r="C11" s="246"/>
      <c r="D11" s="246"/>
      <c r="J11" s="48"/>
      <c r="K11" s="48"/>
      <c r="L11" s="145"/>
    </row>
    <row r="12" spans="1:12" ht="28.5" x14ac:dyDescent="0.15">
      <c r="A12" s="47"/>
      <c r="B12" s="47"/>
      <c r="C12" s="47"/>
      <c r="J12" s="48"/>
      <c r="K12" s="48"/>
      <c r="L12" s="144"/>
    </row>
    <row r="13" spans="1:12" ht="28.5" x14ac:dyDescent="0.15">
      <c r="A13" s="47"/>
      <c r="B13" s="47"/>
      <c r="C13" s="47"/>
      <c r="J13" s="51"/>
      <c r="K13" s="51"/>
      <c r="L13" s="51"/>
    </row>
    <row r="14" spans="1:12" ht="28.5" x14ac:dyDescent="0.15">
      <c r="A14" s="47"/>
      <c r="B14" s="52" t="s">
        <v>167</v>
      </c>
      <c r="C14" s="52"/>
      <c r="D14" s="53"/>
      <c r="E14" s="53"/>
      <c r="F14" s="53"/>
      <c r="G14" s="53"/>
      <c r="H14" s="53"/>
      <c r="I14" s="53"/>
      <c r="J14" s="54"/>
      <c r="K14" s="54"/>
      <c r="L14" s="51"/>
    </row>
    <row r="15" spans="1:12" ht="28.5" x14ac:dyDescent="0.15">
      <c r="A15" s="47"/>
      <c r="B15" s="47"/>
      <c r="C15" s="47"/>
    </row>
    <row r="16" spans="1:12" ht="12.95" customHeight="1" x14ac:dyDescent="0.15">
      <c r="B16" s="247" t="s">
        <v>46</v>
      </c>
      <c r="C16" s="248"/>
      <c r="D16" s="248"/>
      <c r="E16" s="248"/>
      <c r="F16" s="248"/>
      <c r="G16" s="249"/>
      <c r="H16" s="256" t="s">
        <v>181</v>
      </c>
      <c r="I16" s="257"/>
      <c r="J16" s="260" t="s">
        <v>182</v>
      </c>
      <c r="K16" s="260"/>
      <c r="L16" s="270" t="s">
        <v>47</v>
      </c>
    </row>
    <row r="17" spans="2:13" ht="12.95" customHeight="1" x14ac:dyDescent="0.15">
      <c r="B17" s="250"/>
      <c r="C17" s="251"/>
      <c r="D17" s="251"/>
      <c r="E17" s="251"/>
      <c r="F17" s="251"/>
      <c r="G17" s="252"/>
      <c r="H17" s="258"/>
      <c r="I17" s="259"/>
      <c r="J17" s="260"/>
      <c r="K17" s="260"/>
      <c r="L17" s="271"/>
    </row>
    <row r="18" spans="2:13" ht="12.95" customHeight="1" x14ac:dyDescent="0.15">
      <c r="B18" s="250"/>
      <c r="C18" s="251"/>
      <c r="D18" s="251"/>
      <c r="E18" s="251"/>
      <c r="F18" s="251"/>
      <c r="G18" s="252"/>
      <c r="H18" s="272">
        <f>SUM(H34:H41)</f>
        <v>0</v>
      </c>
      <c r="I18" s="273"/>
      <c r="J18" s="272">
        <f>SUM(J34:J41)</f>
        <v>0</v>
      </c>
      <c r="K18" s="273"/>
      <c r="L18" s="278">
        <f>SUM(H18:K20)</f>
        <v>0</v>
      </c>
    </row>
    <row r="19" spans="2:13" ht="12.95" customHeight="1" x14ac:dyDescent="0.15">
      <c r="B19" s="250"/>
      <c r="C19" s="251"/>
      <c r="D19" s="251"/>
      <c r="E19" s="251"/>
      <c r="F19" s="251"/>
      <c r="G19" s="252"/>
      <c r="H19" s="274"/>
      <c r="I19" s="275"/>
      <c r="J19" s="274"/>
      <c r="K19" s="275"/>
      <c r="L19" s="279"/>
    </row>
    <row r="20" spans="2:13" ht="12.95" customHeight="1" x14ac:dyDescent="0.15">
      <c r="B20" s="253"/>
      <c r="C20" s="254"/>
      <c r="D20" s="254"/>
      <c r="E20" s="254"/>
      <c r="F20" s="254"/>
      <c r="G20" s="255"/>
      <c r="H20" s="276"/>
      <c r="I20" s="277"/>
      <c r="J20" s="276"/>
      <c r="K20" s="277"/>
      <c r="L20" s="280"/>
    </row>
    <row r="21" spans="2:13" ht="12.95" customHeight="1" x14ac:dyDescent="0.15">
      <c r="B21" s="247" t="s">
        <v>152</v>
      </c>
      <c r="C21" s="248"/>
      <c r="D21" s="248"/>
      <c r="E21" s="248"/>
      <c r="F21" s="248"/>
      <c r="G21" s="249"/>
      <c r="H21" s="281">
        <f>H24-H18</f>
        <v>0</v>
      </c>
      <c r="I21" s="282"/>
      <c r="J21" s="281">
        <f>J24-J18</f>
        <v>0</v>
      </c>
      <c r="K21" s="282"/>
      <c r="L21" s="278">
        <f>SUM(H21:K23)</f>
        <v>0</v>
      </c>
    </row>
    <row r="22" spans="2:13" ht="12.95" customHeight="1" x14ac:dyDescent="0.15">
      <c r="B22" s="250"/>
      <c r="C22" s="251"/>
      <c r="D22" s="251"/>
      <c r="E22" s="251"/>
      <c r="F22" s="251"/>
      <c r="G22" s="252"/>
      <c r="H22" s="274"/>
      <c r="I22" s="275"/>
      <c r="J22" s="274"/>
      <c r="K22" s="275"/>
      <c r="L22" s="279"/>
    </row>
    <row r="23" spans="2:13" ht="12.95" customHeight="1" x14ac:dyDescent="0.15">
      <c r="B23" s="253"/>
      <c r="C23" s="254"/>
      <c r="D23" s="254"/>
      <c r="E23" s="254"/>
      <c r="F23" s="254"/>
      <c r="G23" s="255"/>
      <c r="H23" s="276"/>
      <c r="I23" s="277"/>
      <c r="J23" s="276"/>
      <c r="K23" s="277"/>
      <c r="L23" s="280"/>
    </row>
    <row r="24" spans="2:13" ht="12.95" customHeight="1" x14ac:dyDescent="0.15">
      <c r="B24" s="247" t="s">
        <v>49</v>
      </c>
      <c r="C24" s="248"/>
      <c r="D24" s="248"/>
      <c r="E24" s="248"/>
      <c r="F24" s="248"/>
      <c r="G24" s="249"/>
      <c r="H24" s="281">
        <f>ROUNDDOWN(H18*1.1,0)</f>
        <v>0</v>
      </c>
      <c r="I24" s="282"/>
      <c r="J24" s="281">
        <f>ROUNDDOWN(J18*1.1,0)</f>
        <v>0</v>
      </c>
      <c r="K24" s="282"/>
      <c r="L24" s="278">
        <f>SUM(H24:K26)</f>
        <v>0</v>
      </c>
    </row>
    <row r="25" spans="2:13" ht="12.95" customHeight="1" x14ac:dyDescent="0.15">
      <c r="B25" s="250"/>
      <c r="C25" s="251"/>
      <c r="D25" s="251"/>
      <c r="E25" s="251"/>
      <c r="F25" s="251"/>
      <c r="G25" s="252"/>
      <c r="H25" s="274"/>
      <c r="I25" s="275"/>
      <c r="J25" s="274"/>
      <c r="K25" s="275"/>
      <c r="L25" s="279"/>
    </row>
    <row r="26" spans="2:13" ht="12.95" customHeight="1" x14ac:dyDescent="0.15">
      <c r="B26" s="253"/>
      <c r="C26" s="254"/>
      <c r="D26" s="254"/>
      <c r="E26" s="254"/>
      <c r="F26" s="254"/>
      <c r="G26" s="255"/>
      <c r="H26" s="276"/>
      <c r="I26" s="277"/>
      <c r="J26" s="276"/>
      <c r="K26" s="277"/>
      <c r="L26" s="280"/>
    </row>
    <row r="27" spans="2:13" ht="17.25" x14ac:dyDescent="0.15">
      <c r="F27" s="55"/>
    </row>
    <row r="28" spans="2:13" ht="18.75" x14ac:dyDescent="0.15">
      <c r="B28" s="56"/>
      <c r="C28" s="56"/>
      <c r="I28" t="s">
        <v>51</v>
      </c>
    </row>
    <row r="30" spans="2:13" ht="13.5" customHeight="1" x14ac:dyDescent="0.15">
      <c r="B30" s="261" t="s">
        <v>157</v>
      </c>
      <c r="C30" s="264" t="s">
        <v>53</v>
      </c>
      <c r="D30" s="267" t="s">
        <v>3</v>
      </c>
      <c r="E30" s="264" t="s">
        <v>55</v>
      </c>
      <c r="F30" s="261" t="s">
        <v>161</v>
      </c>
      <c r="G30" s="256" t="s">
        <v>181</v>
      </c>
      <c r="H30" s="257"/>
      <c r="I30" s="260" t="s">
        <v>182</v>
      </c>
      <c r="J30" s="260"/>
      <c r="K30" s="231" t="s">
        <v>47</v>
      </c>
      <c r="L30" s="185"/>
      <c r="M30" s="6"/>
    </row>
    <row r="31" spans="2:13" ht="13.5" customHeight="1" x14ac:dyDescent="0.15">
      <c r="B31" s="262"/>
      <c r="C31" s="265"/>
      <c r="D31" s="268"/>
      <c r="E31" s="265"/>
      <c r="F31" s="262"/>
      <c r="G31" s="258"/>
      <c r="H31" s="259"/>
      <c r="I31" s="260"/>
      <c r="J31" s="260"/>
      <c r="K31" s="231"/>
      <c r="L31" s="185"/>
      <c r="M31" s="6"/>
    </row>
    <row r="32" spans="2:13" ht="13.5" customHeight="1" x14ac:dyDescent="0.15">
      <c r="B32" s="262"/>
      <c r="C32" s="265"/>
      <c r="D32" s="268"/>
      <c r="E32" s="265"/>
      <c r="F32" s="262"/>
      <c r="G32" s="245" t="s">
        <v>57</v>
      </c>
      <c r="H32" s="283" t="s">
        <v>59</v>
      </c>
      <c r="I32" s="284" t="s">
        <v>57</v>
      </c>
      <c r="J32" s="285" t="s">
        <v>59</v>
      </c>
      <c r="K32" s="231"/>
      <c r="L32" s="185"/>
      <c r="M32" s="6"/>
    </row>
    <row r="33" spans="2:13" ht="13.5" customHeight="1" thickBot="1" x14ac:dyDescent="0.2">
      <c r="B33" s="263"/>
      <c r="C33" s="266"/>
      <c r="D33" s="269"/>
      <c r="E33" s="263"/>
      <c r="F33" s="263"/>
      <c r="G33" s="245"/>
      <c r="H33" s="283"/>
      <c r="I33" s="284"/>
      <c r="J33" s="285"/>
      <c r="K33" s="232"/>
      <c r="L33" s="185"/>
      <c r="M33" s="6"/>
    </row>
    <row r="34" spans="2:13" ht="30" customHeight="1" thickBot="1" x14ac:dyDescent="0.2">
      <c r="B34" s="290" t="s">
        <v>156</v>
      </c>
      <c r="C34" s="238" t="s">
        <v>153</v>
      </c>
      <c r="D34" s="152" t="s">
        <v>159</v>
      </c>
      <c r="E34" s="153"/>
      <c r="F34" s="154">
        <v>24.5</v>
      </c>
      <c r="G34" s="155">
        <v>930</v>
      </c>
      <c r="H34" s="156"/>
      <c r="I34" s="157">
        <v>1108.25</v>
      </c>
      <c r="J34" s="158"/>
      <c r="K34" s="159">
        <f>H34+J34</f>
        <v>0</v>
      </c>
      <c r="L34" s="186"/>
      <c r="M34" s="6"/>
    </row>
    <row r="35" spans="2:13" ht="30" customHeight="1" thickBot="1" x14ac:dyDescent="0.2">
      <c r="B35" s="237"/>
      <c r="C35" s="239"/>
      <c r="D35" s="160" t="s">
        <v>160</v>
      </c>
      <c r="E35" s="153"/>
      <c r="F35" s="161">
        <v>7</v>
      </c>
      <c r="G35" s="162">
        <v>930</v>
      </c>
      <c r="H35" s="163"/>
      <c r="I35" s="157">
        <v>1108.25</v>
      </c>
      <c r="J35" s="158"/>
      <c r="K35" s="159">
        <f t="shared" ref="K35:K41" si="0">H35+J35</f>
        <v>0</v>
      </c>
      <c r="L35" s="186"/>
      <c r="M35" s="6"/>
    </row>
    <row r="36" spans="2:13" ht="30" customHeight="1" thickBot="1" x14ac:dyDescent="0.2">
      <c r="B36" s="237"/>
      <c r="C36" s="240" t="s">
        <v>154</v>
      </c>
      <c r="D36" s="152" t="s">
        <v>159</v>
      </c>
      <c r="E36" s="153"/>
      <c r="F36" s="154">
        <v>24.5</v>
      </c>
      <c r="G36" s="155">
        <v>24.5</v>
      </c>
      <c r="H36" s="164"/>
      <c r="I36" s="157">
        <v>24.5</v>
      </c>
      <c r="J36" s="158"/>
      <c r="K36" s="159">
        <f t="shared" si="0"/>
        <v>0</v>
      </c>
      <c r="L36" s="186"/>
      <c r="M36" s="6"/>
    </row>
    <row r="37" spans="2:13" ht="30" customHeight="1" thickBot="1" x14ac:dyDescent="0.2">
      <c r="B37" s="237"/>
      <c r="C37" s="289"/>
      <c r="D37" s="160" t="s">
        <v>160</v>
      </c>
      <c r="E37" s="153"/>
      <c r="F37" s="161">
        <v>7</v>
      </c>
      <c r="G37" s="165">
        <v>24.5</v>
      </c>
      <c r="H37" s="166"/>
      <c r="I37" s="157">
        <v>24.5</v>
      </c>
      <c r="J37" s="158"/>
      <c r="K37" s="159">
        <f t="shared" si="0"/>
        <v>0</v>
      </c>
      <c r="L37" s="186"/>
      <c r="M37" s="6"/>
    </row>
    <row r="38" spans="2:13" ht="30" customHeight="1" thickBot="1" x14ac:dyDescent="0.2">
      <c r="B38" s="236" t="s">
        <v>155</v>
      </c>
      <c r="C38" s="238" t="s">
        <v>153</v>
      </c>
      <c r="D38" s="167" t="s">
        <v>158</v>
      </c>
      <c r="E38" s="153"/>
      <c r="F38" s="154">
        <v>12</v>
      </c>
      <c r="G38" s="155">
        <v>930</v>
      </c>
      <c r="H38" s="156"/>
      <c r="I38" s="157">
        <v>1108.25</v>
      </c>
      <c r="J38" s="158"/>
      <c r="K38" s="159">
        <f t="shared" si="0"/>
        <v>0</v>
      </c>
      <c r="L38" s="186"/>
      <c r="M38" s="6"/>
    </row>
    <row r="39" spans="2:13" ht="30" customHeight="1" thickBot="1" x14ac:dyDescent="0.2">
      <c r="B39" s="237"/>
      <c r="C39" s="239"/>
      <c r="D39" s="168" t="s">
        <v>163</v>
      </c>
      <c r="E39" s="153"/>
      <c r="F39" s="169">
        <v>6</v>
      </c>
      <c r="G39" s="162">
        <v>155</v>
      </c>
      <c r="H39" s="163"/>
      <c r="I39" s="157">
        <v>155</v>
      </c>
      <c r="J39" s="158"/>
      <c r="K39" s="159">
        <f t="shared" si="0"/>
        <v>0</v>
      </c>
      <c r="L39" s="186"/>
      <c r="M39" s="6"/>
    </row>
    <row r="40" spans="2:13" ht="30" customHeight="1" thickBot="1" x14ac:dyDescent="0.2">
      <c r="B40" s="237"/>
      <c r="C40" s="240" t="s">
        <v>154</v>
      </c>
      <c r="D40" s="167" t="s">
        <v>158</v>
      </c>
      <c r="E40" s="153"/>
      <c r="F40" s="154">
        <v>12</v>
      </c>
      <c r="G40" s="155">
        <v>24.5</v>
      </c>
      <c r="H40" s="156"/>
      <c r="I40" s="157">
        <v>24.5</v>
      </c>
      <c r="J40" s="158"/>
      <c r="K40" s="159">
        <f t="shared" si="0"/>
        <v>0</v>
      </c>
      <c r="L40" s="186"/>
      <c r="M40" s="6"/>
    </row>
    <row r="41" spans="2:13" ht="30" customHeight="1" thickBot="1" x14ac:dyDescent="0.2">
      <c r="B41" s="237"/>
      <c r="C41" s="241"/>
      <c r="D41" s="168" t="s">
        <v>183</v>
      </c>
      <c r="E41" s="153"/>
      <c r="F41" s="170">
        <v>6</v>
      </c>
      <c r="G41" s="171">
        <v>7</v>
      </c>
      <c r="H41" s="172"/>
      <c r="I41" s="173">
        <v>3.5</v>
      </c>
      <c r="J41" s="158"/>
      <c r="K41" s="159">
        <f t="shared" si="0"/>
        <v>0</v>
      </c>
      <c r="L41" s="186"/>
      <c r="M41" s="6"/>
    </row>
    <row r="42" spans="2:13" ht="30" customHeight="1" x14ac:dyDescent="0.15">
      <c r="B42" s="242" t="s">
        <v>184</v>
      </c>
      <c r="C42" s="243"/>
      <c r="D42" s="243"/>
      <c r="E42" s="243"/>
      <c r="F42" s="244"/>
      <c r="G42" s="174"/>
      <c r="H42" s="175">
        <f>SUM(H34:H41)</f>
        <v>0</v>
      </c>
      <c r="I42" s="174"/>
      <c r="J42" s="175">
        <f>SUM(J34:J41)</f>
        <v>0</v>
      </c>
      <c r="K42" s="188">
        <f>SUM(K34:K41)</f>
        <v>0</v>
      </c>
      <c r="L42" s="186"/>
      <c r="M42" s="6"/>
    </row>
    <row r="43" spans="2:13" ht="30" customHeight="1" thickBot="1" x14ac:dyDescent="0.2">
      <c r="B43" s="233" t="s">
        <v>185</v>
      </c>
      <c r="C43" s="234"/>
      <c r="D43" s="234"/>
      <c r="E43" s="234"/>
      <c r="F43" s="235"/>
      <c r="G43" s="176"/>
      <c r="H43" s="177">
        <f>H42*1.1</f>
        <v>0</v>
      </c>
      <c r="I43" s="176"/>
      <c r="J43" s="177">
        <f>J42*1.1</f>
        <v>0</v>
      </c>
      <c r="K43" s="189">
        <f>K42*1.1</f>
        <v>0</v>
      </c>
      <c r="L43" s="186"/>
      <c r="M43" s="6"/>
    </row>
    <row r="44" spans="2:13" ht="30" customHeight="1" x14ac:dyDescent="0.15">
      <c r="B44" s="178" t="s">
        <v>186</v>
      </c>
      <c r="C44" s="179"/>
      <c r="D44" s="180"/>
      <c r="E44" s="179"/>
      <c r="F44" s="179"/>
      <c r="G44" s="179"/>
      <c r="H44" s="181"/>
      <c r="I44" s="182"/>
      <c r="J44" s="183"/>
      <c r="K44" s="184"/>
      <c r="L44" s="186"/>
      <c r="M44" s="6"/>
    </row>
    <row r="45" spans="2:13" x14ac:dyDescent="0.15">
      <c r="L45" s="187"/>
    </row>
  </sheetData>
  <mergeCells count="38">
    <mergeCell ref="B2:L4"/>
    <mergeCell ref="K8:L8"/>
    <mergeCell ref="C34:C35"/>
    <mergeCell ref="C36:C37"/>
    <mergeCell ref="B34:B37"/>
    <mergeCell ref="L16:L17"/>
    <mergeCell ref="H18:I20"/>
    <mergeCell ref="J18:K20"/>
    <mergeCell ref="L18:L20"/>
    <mergeCell ref="L24:L26"/>
    <mergeCell ref="H21:I23"/>
    <mergeCell ref="J21:K23"/>
    <mergeCell ref="L21:L23"/>
    <mergeCell ref="H24:I26"/>
    <mergeCell ref="J24:K26"/>
    <mergeCell ref="B24:G26"/>
    <mergeCell ref="B30:B33"/>
    <mergeCell ref="C30:C33"/>
    <mergeCell ref="D30:D33"/>
    <mergeCell ref="E30:E33"/>
    <mergeCell ref="F30:F33"/>
    <mergeCell ref="G30:H31"/>
    <mergeCell ref="H32:H33"/>
    <mergeCell ref="B9:D11"/>
    <mergeCell ref="B16:G20"/>
    <mergeCell ref="H16:I17"/>
    <mergeCell ref="J16:K17"/>
    <mergeCell ref="B21:G23"/>
    <mergeCell ref="K30:K33"/>
    <mergeCell ref="B43:F43"/>
    <mergeCell ref="B38:B41"/>
    <mergeCell ref="C38:C39"/>
    <mergeCell ref="C40:C41"/>
    <mergeCell ref="B42:F42"/>
    <mergeCell ref="G32:G33"/>
    <mergeCell ref="I32:I33"/>
    <mergeCell ref="J32:J33"/>
    <mergeCell ref="I30:J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M54"/>
  <sheetViews>
    <sheetView view="pageBreakPreview" topLeftCell="B16" zoomScale="70" zoomScaleNormal="100" zoomScaleSheetLayoutView="70" workbookViewId="0">
      <selection activeCell="E58" sqref="E58"/>
    </sheetView>
  </sheetViews>
  <sheetFormatPr defaultRowHeight="13.5" x14ac:dyDescent="0.15"/>
  <cols>
    <col min="1" max="1" width="3.125" customWidth="1"/>
    <col min="2" max="4" width="17.625" customWidth="1"/>
    <col min="5" max="7" width="23.625" customWidth="1"/>
    <col min="8" max="11" width="20.625" customWidth="1"/>
    <col min="12" max="12" width="40.625" customWidth="1"/>
    <col min="13" max="13" width="2.625" customWidth="1"/>
  </cols>
  <sheetData>
    <row r="4" spans="1:12" ht="28.5" x14ac:dyDescent="0.15">
      <c r="A4" s="47"/>
      <c r="B4" s="47"/>
      <c r="C4" s="47"/>
    </row>
    <row r="5" spans="1:12" ht="17.25" customHeight="1" x14ac:dyDescent="0.15">
      <c r="A5" s="47"/>
      <c r="B5" s="246"/>
      <c r="C5" s="246"/>
      <c r="D5" s="246"/>
    </row>
    <row r="6" spans="1:12" ht="28.5" x14ac:dyDescent="0.15">
      <c r="A6" s="47"/>
      <c r="B6" s="246"/>
      <c r="C6" s="246"/>
      <c r="D6" s="246"/>
    </row>
    <row r="7" spans="1:12" ht="28.5" x14ac:dyDescent="0.15">
      <c r="A7" s="47"/>
      <c r="B7" s="246"/>
      <c r="C7" s="246"/>
      <c r="D7" s="246"/>
      <c r="J7" s="48"/>
      <c r="K7" s="48"/>
      <c r="L7" s="145"/>
    </row>
    <row r="8" spans="1:12" ht="28.5" x14ac:dyDescent="0.15">
      <c r="A8" s="47"/>
      <c r="B8" s="47"/>
      <c r="C8" s="47"/>
      <c r="J8" s="48"/>
      <c r="K8" s="48"/>
      <c r="L8" s="144"/>
    </row>
    <row r="9" spans="1:12" ht="28.5" x14ac:dyDescent="0.15">
      <c r="A9" s="47"/>
      <c r="B9" s="47"/>
      <c r="C9" s="47"/>
      <c r="J9" s="51"/>
      <c r="K9" s="51"/>
      <c r="L9" s="51"/>
    </row>
    <row r="10" spans="1:12" ht="28.5" x14ac:dyDescent="0.15">
      <c r="A10" s="47"/>
      <c r="B10" s="52" t="s">
        <v>167</v>
      </c>
      <c r="C10" s="52"/>
      <c r="D10" s="53"/>
      <c r="E10" s="53"/>
      <c r="F10" s="53"/>
      <c r="G10" s="53"/>
      <c r="H10" s="53"/>
      <c r="I10" s="53"/>
      <c r="J10" s="54"/>
      <c r="K10" s="54"/>
      <c r="L10" s="51"/>
    </row>
    <row r="11" spans="1:12" ht="28.5" x14ac:dyDescent="0.15">
      <c r="A11" s="47"/>
      <c r="B11" s="47"/>
      <c r="C11" s="47"/>
    </row>
    <row r="12" spans="1:12" ht="12.95" customHeight="1" x14ac:dyDescent="0.15">
      <c r="B12" s="247" t="s">
        <v>46</v>
      </c>
      <c r="C12" s="248"/>
      <c r="D12" s="248"/>
      <c r="E12" s="248"/>
      <c r="F12" s="248"/>
      <c r="G12" s="249"/>
      <c r="H12" s="247" t="s">
        <v>150</v>
      </c>
      <c r="I12" s="249"/>
      <c r="J12" s="247" t="s">
        <v>151</v>
      </c>
      <c r="K12" s="249"/>
      <c r="L12" s="270" t="s">
        <v>47</v>
      </c>
    </row>
    <row r="13" spans="1:12" ht="12.95" customHeight="1" x14ac:dyDescent="0.15">
      <c r="B13" s="250"/>
      <c r="C13" s="251"/>
      <c r="D13" s="251"/>
      <c r="E13" s="251"/>
      <c r="F13" s="251"/>
      <c r="G13" s="252"/>
      <c r="H13" s="318"/>
      <c r="I13" s="319"/>
      <c r="J13" s="318"/>
      <c r="K13" s="319"/>
      <c r="L13" s="271"/>
    </row>
    <row r="14" spans="1:12" ht="12.95" customHeight="1" x14ac:dyDescent="0.15">
      <c r="B14" s="250"/>
      <c r="C14" s="251"/>
      <c r="D14" s="251"/>
      <c r="E14" s="251"/>
      <c r="F14" s="251"/>
      <c r="G14" s="252"/>
      <c r="H14" s="272">
        <f>SUM(I30:I41)</f>
        <v>65571757.25</v>
      </c>
      <c r="I14" s="273"/>
      <c r="J14" s="272">
        <f>SUM(K30:K41)</f>
        <v>141711308.75</v>
      </c>
      <c r="K14" s="273"/>
      <c r="L14" s="278">
        <f>SUM(H14:K16)</f>
        <v>207283066</v>
      </c>
    </row>
    <row r="15" spans="1:12" ht="12.95" customHeight="1" x14ac:dyDescent="0.15">
      <c r="B15" s="250"/>
      <c r="C15" s="251"/>
      <c r="D15" s="251"/>
      <c r="E15" s="251"/>
      <c r="F15" s="251"/>
      <c r="G15" s="252"/>
      <c r="H15" s="274"/>
      <c r="I15" s="275"/>
      <c r="J15" s="274"/>
      <c r="K15" s="275"/>
      <c r="L15" s="279"/>
    </row>
    <row r="16" spans="1:12" ht="12.95" customHeight="1" x14ac:dyDescent="0.15">
      <c r="B16" s="253"/>
      <c r="C16" s="254"/>
      <c r="D16" s="254"/>
      <c r="E16" s="254"/>
      <c r="F16" s="254"/>
      <c r="G16" s="255"/>
      <c r="H16" s="276"/>
      <c r="I16" s="277"/>
      <c r="J16" s="276"/>
      <c r="K16" s="277"/>
      <c r="L16" s="280"/>
    </row>
    <row r="17" spans="2:13" ht="12.95" customHeight="1" x14ac:dyDescent="0.15">
      <c r="B17" s="247" t="s">
        <v>152</v>
      </c>
      <c r="C17" s="248"/>
      <c r="D17" s="248"/>
      <c r="E17" s="248"/>
      <c r="F17" s="248"/>
      <c r="G17" s="249"/>
      <c r="H17" s="281">
        <f>H20-H14</f>
        <v>6557174.75</v>
      </c>
      <c r="I17" s="282"/>
      <c r="J17" s="281">
        <f>J20-J14</f>
        <v>14171130.25</v>
      </c>
      <c r="K17" s="282"/>
      <c r="L17" s="278">
        <f>SUM(H17:K19)</f>
        <v>20728305</v>
      </c>
    </row>
    <row r="18" spans="2:13" ht="12.95" customHeight="1" x14ac:dyDescent="0.15">
      <c r="B18" s="250"/>
      <c r="C18" s="251"/>
      <c r="D18" s="251"/>
      <c r="E18" s="251"/>
      <c r="F18" s="251"/>
      <c r="G18" s="252"/>
      <c r="H18" s="274"/>
      <c r="I18" s="275"/>
      <c r="J18" s="274"/>
      <c r="K18" s="275"/>
      <c r="L18" s="279"/>
    </row>
    <row r="19" spans="2:13" ht="12.95" customHeight="1" x14ac:dyDescent="0.15">
      <c r="B19" s="253"/>
      <c r="C19" s="254"/>
      <c r="D19" s="254"/>
      <c r="E19" s="254"/>
      <c r="F19" s="254"/>
      <c r="G19" s="255"/>
      <c r="H19" s="276"/>
      <c r="I19" s="277"/>
      <c r="J19" s="276"/>
      <c r="K19" s="277"/>
      <c r="L19" s="280"/>
    </row>
    <row r="20" spans="2:13" ht="12.95" customHeight="1" x14ac:dyDescent="0.15">
      <c r="B20" s="247" t="s">
        <v>49</v>
      </c>
      <c r="C20" s="248"/>
      <c r="D20" s="248"/>
      <c r="E20" s="248"/>
      <c r="F20" s="248"/>
      <c r="G20" s="249"/>
      <c r="H20" s="281">
        <f>ROUNDDOWN(H14*1.1,0)</f>
        <v>72128932</v>
      </c>
      <c r="I20" s="282"/>
      <c r="J20" s="281">
        <f>ROUNDDOWN(J14*1.1,0)</f>
        <v>155882439</v>
      </c>
      <c r="K20" s="282"/>
      <c r="L20" s="278">
        <f>SUM(H20:K22)</f>
        <v>228011371</v>
      </c>
    </row>
    <row r="21" spans="2:13" ht="12.95" customHeight="1" x14ac:dyDescent="0.15">
      <c r="B21" s="250"/>
      <c r="C21" s="251"/>
      <c r="D21" s="251"/>
      <c r="E21" s="251"/>
      <c r="F21" s="251"/>
      <c r="G21" s="252"/>
      <c r="H21" s="274"/>
      <c r="I21" s="275"/>
      <c r="J21" s="274"/>
      <c r="K21" s="275"/>
      <c r="L21" s="279"/>
    </row>
    <row r="22" spans="2:13" ht="12.95" customHeight="1" x14ac:dyDescent="0.15">
      <c r="B22" s="253"/>
      <c r="C22" s="254"/>
      <c r="D22" s="254"/>
      <c r="E22" s="254"/>
      <c r="F22" s="254"/>
      <c r="G22" s="255"/>
      <c r="H22" s="276"/>
      <c r="I22" s="277"/>
      <c r="J22" s="276"/>
      <c r="K22" s="277"/>
      <c r="L22" s="280"/>
    </row>
    <row r="23" spans="2:13" ht="17.25" x14ac:dyDescent="0.15">
      <c r="F23" s="55"/>
    </row>
    <row r="24" spans="2:13" ht="18.75" x14ac:dyDescent="0.15">
      <c r="B24" s="56" t="s">
        <v>50</v>
      </c>
      <c r="C24" s="56"/>
      <c r="I24" t="s">
        <v>51</v>
      </c>
    </row>
    <row r="26" spans="2:13" ht="13.5" customHeight="1" x14ac:dyDescent="0.15">
      <c r="B26" s="312" t="s">
        <v>157</v>
      </c>
      <c r="C26" s="306" t="s">
        <v>53</v>
      </c>
      <c r="D26" s="312" t="s">
        <v>52</v>
      </c>
      <c r="E26" s="315" t="s">
        <v>3</v>
      </c>
      <c r="F26" s="306" t="s">
        <v>55</v>
      </c>
      <c r="G26" s="312" t="s">
        <v>161</v>
      </c>
      <c r="H26" s="247" t="s">
        <v>150</v>
      </c>
      <c r="I26" s="249"/>
      <c r="J26" s="247" t="s">
        <v>151</v>
      </c>
      <c r="K26" s="249"/>
      <c r="L26" s="306" t="s">
        <v>56</v>
      </c>
      <c r="M26" s="6"/>
    </row>
    <row r="27" spans="2:13" ht="13.5" customHeight="1" x14ac:dyDescent="0.15">
      <c r="B27" s="313"/>
      <c r="C27" s="307"/>
      <c r="D27" s="313"/>
      <c r="E27" s="316"/>
      <c r="F27" s="307"/>
      <c r="G27" s="313"/>
      <c r="H27" s="318"/>
      <c r="I27" s="319"/>
      <c r="J27" s="318"/>
      <c r="K27" s="319"/>
      <c r="L27" s="307"/>
      <c r="M27" s="6"/>
    </row>
    <row r="28" spans="2:13" ht="13.5" customHeight="1" x14ac:dyDescent="0.15">
      <c r="B28" s="313"/>
      <c r="C28" s="307"/>
      <c r="D28" s="313"/>
      <c r="E28" s="316"/>
      <c r="F28" s="307"/>
      <c r="G28" s="313"/>
      <c r="H28" s="309" t="s">
        <v>57</v>
      </c>
      <c r="I28" s="310" t="s">
        <v>58</v>
      </c>
      <c r="J28" s="311" t="s">
        <v>57</v>
      </c>
      <c r="K28" s="310" t="s">
        <v>59</v>
      </c>
      <c r="L28" s="307"/>
      <c r="M28" s="6"/>
    </row>
    <row r="29" spans="2:13" ht="13.5" customHeight="1" x14ac:dyDescent="0.15">
      <c r="B29" s="314"/>
      <c r="C29" s="308"/>
      <c r="D29" s="314"/>
      <c r="E29" s="317"/>
      <c r="F29" s="314"/>
      <c r="G29" s="314"/>
      <c r="H29" s="309"/>
      <c r="I29" s="310"/>
      <c r="J29" s="311"/>
      <c r="K29" s="310"/>
      <c r="L29" s="308"/>
      <c r="M29" s="6"/>
    </row>
    <row r="30" spans="2:13" ht="30" customHeight="1" x14ac:dyDescent="0.15">
      <c r="B30" s="294" t="s">
        <v>156</v>
      </c>
      <c r="C30" s="296" t="s">
        <v>153</v>
      </c>
      <c r="D30" s="298" t="s">
        <v>158</v>
      </c>
      <c r="E30" s="67" t="s">
        <v>159</v>
      </c>
      <c r="F30" s="68">
        <v>1368</v>
      </c>
      <c r="G30" s="146">
        <v>24.5</v>
      </c>
      <c r="H30" s="74">
        <f>119*7.75</f>
        <v>922.25</v>
      </c>
      <c r="I30" s="61">
        <f>F30*G30*H30</f>
        <v>30910131</v>
      </c>
      <c r="J30" s="60">
        <f>243*7.75</f>
        <v>1883.25</v>
      </c>
      <c r="K30" s="61">
        <f>F30*G30*J30</f>
        <v>63119007</v>
      </c>
      <c r="L30" s="62">
        <f t="shared" ref="L30:L41" si="0">I30+K30</f>
        <v>94029138</v>
      </c>
      <c r="M30" s="6"/>
    </row>
    <row r="31" spans="2:13" ht="30" customHeight="1" x14ac:dyDescent="0.15">
      <c r="B31" s="295"/>
      <c r="C31" s="297"/>
      <c r="D31" s="299"/>
      <c r="E31" s="70" t="s">
        <v>160</v>
      </c>
      <c r="F31" s="71">
        <v>2091</v>
      </c>
      <c r="G31" s="147">
        <v>7</v>
      </c>
      <c r="H31" s="76">
        <f>119*7.75</f>
        <v>922.25</v>
      </c>
      <c r="I31" s="61">
        <f>F31*G31*H31</f>
        <v>13498973.25</v>
      </c>
      <c r="J31" s="66">
        <f>243*7.75</f>
        <v>1883.25</v>
      </c>
      <c r="K31" s="61">
        <f t="shared" ref="K31:K41" si="1">F31*G31*J31</f>
        <v>27565130.25</v>
      </c>
      <c r="L31" s="62">
        <f t="shared" si="0"/>
        <v>41064103.5</v>
      </c>
      <c r="M31" s="6"/>
    </row>
    <row r="32" spans="2:13" ht="30" customHeight="1" x14ac:dyDescent="0.15">
      <c r="B32" s="295"/>
      <c r="C32" s="296" t="s">
        <v>154</v>
      </c>
      <c r="D32" s="298" t="s">
        <v>158</v>
      </c>
      <c r="E32" s="67" t="s">
        <v>159</v>
      </c>
      <c r="F32" s="68">
        <v>1710</v>
      </c>
      <c r="G32" s="146">
        <v>24.5</v>
      </c>
      <c r="H32" s="74">
        <f>7*3.5</f>
        <v>24.5</v>
      </c>
      <c r="I32" s="61">
        <f t="shared" ref="I32:I41" si="2">F32*G32*H32</f>
        <v>1026427.5</v>
      </c>
      <c r="J32" s="60">
        <f>13*3.5</f>
        <v>45.5</v>
      </c>
      <c r="K32" s="61">
        <f t="shared" si="1"/>
        <v>1906222.5</v>
      </c>
      <c r="L32" s="62">
        <f t="shared" si="0"/>
        <v>2932650</v>
      </c>
      <c r="M32" s="6"/>
    </row>
    <row r="33" spans="2:13" ht="30" customHeight="1" x14ac:dyDescent="0.15">
      <c r="B33" s="295"/>
      <c r="C33" s="297"/>
      <c r="D33" s="299"/>
      <c r="E33" s="70" t="s">
        <v>160</v>
      </c>
      <c r="F33" s="71">
        <v>2614</v>
      </c>
      <c r="G33" s="147">
        <v>7</v>
      </c>
      <c r="H33" s="76">
        <f>7*3.5</f>
        <v>24.5</v>
      </c>
      <c r="I33" s="61">
        <f t="shared" si="2"/>
        <v>448301</v>
      </c>
      <c r="J33" s="66">
        <f>13*3.5</f>
        <v>45.5</v>
      </c>
      <c r="K33" s="61">
        <f t="shared" si="1"/>
        <v>832559</v>
      </c>
      <c r="L33" s="62">
        <f t="shared" si="0"/>
        <v>1280860</v>
      </c>
      <c r="M33" s="6"/>
    </row>
    <row r="34" spans="2:13" ht="30" customHeight="1" x14ac:dyDescent="0.15">
      <c r="B34" s="300" t="s">
        <v>155</v>
      </c>
      <c r="C34" s="296" t="s">
        <v>153</v>
      </c>
      <c r="D34" s="298" t="s">
        <v>158</v>
      </c>
      <c r="E34" s="67" t="s">
        <v>0</v>
      </c>
      <c r="F34" s="68">
        <v>1983</v>
      </c>
      <c r="G34" s="146">
        <v>6</v>
      </c>
      <c r="H34" s="74">
        <f>97*7.75</f>
        <v>751.75</v>
      </c>
      <c r="I34" s="61">
        <f t="shared" si="2"/>
        <v>8944321.5</v>
      </c>
      <c r="J34" s="60">
        <f>243*7.75</f>
        <v>1883.25</v>
      </c>
      <c r="K34" s="61">
        <f t="shared" si="1"/>
        <v>22406908.5</v>
      </c>
      <c r="L34" s="62">
        <f t="shared" si="0"/>
        <v>31351230</v>
      </c>
      <c r="M34" s="6"/>
    </row>
    <row r="35" spans="2:13" ht="30" customHeight="1" x14ac:dyDescent="0.15">
      <c r="B35" s="295"/>
      <c r="C35" s="297"/>
      <c r="D35" s="299"/>
      <c r="E35" s="70" t="s">
        <v>1</v>
      </c>
      <c r="F35" s="71">
        <v>1831</v>
      </c>
      <c r="G35" s="147">
        <v>6</v>
      </c>
      <c r="H35" s="76">
        <f>97*7.75</f>
        <v>751.75</v>
      </c>
      <c r="I35" s="61">
        <f t="shared" si="2"/>
        <v>8258725.5</v>
      </c>
      <c r="J35" s="66">
        <f>243*7.75</f>
        <v>1883.25</v>
      </c>
      <c r="K35" s="61">
        <f t="shared" si="1"/>
        <v>20689384.5</v>
      </c>
      <c r="L35" s="62">
        <f t="shared" si="0"/>
        <v>28948110</v>
      </c>
      <c r="M35" s="6"/>
    </row>
    <row r="36" spans="2:13" ht="30" customHeight="1" x14ac:dyDescent="0.15">
      <c r="B36" s="295"/>
      <c r="C36" s="297"/>
      <c r="D36" s="298" t="s">
        <v>163</v>
      </c>
      <c r="E36" s="67" t="s">
        <v>0</v>
      </c>
      <c r="F36" s="68">
        <v>1983</v>
      </c>
      <c r="G36" s="146">
        <v>0</v>
      </c>
      <c r="H36" s="74">
        <f>21*7.75</f>
        <v>162.75</v>
      </c>
      <c r="I36" s="61">
        <f t="shared" si="2"/>
        <v>0</v>
      </c>
      <c r="J36" s="60">
        <f>44*7.75</f>
        <v>341</v>
      </c>
      <c r="K36" s="61">
        <f t="shared" si="1"/>
        <v>0</v>
      </c>
      <c r="L36" s="62">
        <f t="shared" si="0"/>
        <v>0</v>
      </c>
      <c r="M36" s="6"/>
    </row>
    <row r="37" spans="2:13" ht="30" customHeight="1" x14ac:dyDescent="0.15">
      <c r="B37" s="295"/>
      <c r="C37" s="297"/>
      <c r="D37" s="302"/>
      <c r="E37" s="79" t="s">
        <v>1</v>
      </c>
      <c r="F37" s="80">
        <v>1831</v>
      </c>
      <c r="G37" s="148">
        <v>6</v>
      </c>
      <c r="H37" s="82">
        <f>21*7.75</f>
        <v>162.75</v>
      </c>
      <c r="I37" s="61">
        <f t="shared" si="2"/>
        <v>1787971.5</v>
      </c>
      <c r="J37" s="83">
        <f>44*7.75</f>
        <v>341</v>
      </c>
      <c r="K37" s="61">
        <f t="shared" si="1"/>
        <v>3746226</v>
      </c>
      <c r="L37" s="62">
        <f t="shared" si="0"/>
        <v>5534197.5</v>
      </c>
      <c r="M37" s="6"/>
    </row>
    <row r="38" spans="2:13" ht="30" customHeight="1" x14ac:dyDescent="0.15">
      <c r="B38" s="295"/>
      <c r="C38" s="296" t="s">
        <v>154</v>
      </c>
      <c r="D38" s="298" t="s">
        <v>158</v>
      </c>
      <c r="E38" s="67" t="s">
        <v>0</v>
      </c>
      <c r="F38" s="68">
        <v>2479</v>
      </c>
      <c r="G38" s="146">
        <v>6</v>
      </c>
      <c r="H38" s="74">
        <f>6*3.5</f>
        <v>21</v>
      </c>
      <c r="I38" s="61">
        <f t="shared" si="2"/>
        <v>312354</v>
      </c>
      <c r="J38" s="60">
        <f>13*3.5</f>
        <v>45.5</v>
      </c>
      <c r="K38" s="61">
        <f t="shared" si="1"/>
        <v>676767</v>
      </c>
      <c r="L38" s="62">
        <f t="shared" si="0"/>
        <v>989121</v>
      </c>
      <c r="M38" s="6"/>
    </row>
    <row r="39" spans="2:13" ht="30" customHeight="1" x14ac:dyDescent="0.15">
      <c r="B39" s="295"/>
      <c r="C39" s="297"/>
      <c r="D39" s="299"/>
      <c r="E39" s="70" t="s">
        <v>1</v>
      </c>
      <c r="F39" s="71">
        <v>2289</v>
      </c>
      <c r="G39" s="147">
        <v>6</v>
      </c>
      <c r="H39" s="76">
        <f>6*3.5</f>
        <v>21</v>
      </c>
      <c r="I39" s="61">
        <f t="shared" si="2"/>
        <v>288414</v>
      </c>
      <c r="J39" s="66">
        <f>13*3.5</f>
        <v>45.5</v>
      </c>
      <c r="K39" s="61">
        <f t="shared" si="1"/>
        <v>624897</v>
      </c>
      <c r="L39" s="62">
        <f t="shared" si="0"/>
        <v>913311</v>
      </c>
      <c r="M39" s="6"/>
    </row>
    <row r="40" spans="2:13" ht="30" customHeight="1" x14ac:dyDescent="0.15">
      <c r="B40" s="295"/>
      <c r="C40" s="297"/>
      <c r="D40" s="298" t="s">
        <v>163</v>
      </c>
      <c r="E40" s="67" t="s">
        <v>0</v>
      </c>
      <c r="F40" s="68">
        <v>2479</v>
      </c>
      <c r="G40" s="146">
        <v>0</v>
      </c>
      <c r="H40" s="74">
        <f>2*3.5</f>
        <v>7</v>
      </c>
      <c r="I40" s="61">
        <f t="shared" si="2"/>
        <v>0</v>
      </c>
      <c r="J40" s="60">
        <f>3*3.5</f>
        <v>10.5</v>
      </c>
      <c r="K40" s="61">
        <f t="shared" si="1"/>
        <v>0</v>
      </c>
      <c r="L40" s="62">
        <f t="shared" si="0"/>
        <v>0</v>
      </c>
      <c r="M40" s="6"/>
    </row>
    <row r="41" spans="2:13" ht="30" customHeight="1" x14ac:dyDescent="0.15">
      <c r="B41" s="301"/>
      <c r="C41" s="297"/>
      <c r="D41" s="302"/>
      <c r="E41" s="70" t="s">
        <v>1</v>
      </c>
      <c r="F41" s="84">
        <v>2289</v>
      </c>
      <c r="G41" s="147">
        <v>6</v>
      </c>
      <c r="H41" s="76">
        <f>2*3.5</f>
        <v>7</v>
      </c>
      <c r="I41" s="61">
        <f t="shared" si="2"/>
        <v>96138</v>
      </c>
      <c r="J41" s="66">
        <f>3*3.5</f>
        <v>10.5</v>
      </c>
      <c r="K41" s="61">
        <f t="shared" si="1"/>
        <v>144207</v>
      </c>
      <c r="L41" s="62">
        <f t="shared" si="0"/>
        <v>240345</v>
      </c>
      <c r="M41" s="6"/>
    </row>
    <row r="42" spans="2:13" ht="56.25" customHeight="1" x14ac:dyDescent="0.15">
      <c r="B42" s="303" t="s">
        <v>47</v>
      </c>
      <c r="C42" s="304"/>
      <c r="D42" s="304"/>
      <c r="E42" s="304"/>
      <c r="F42" s="304"/>
      <c r="G42" s="305"/>
      <c r="H42" s="291">
        <f>SUM(I30:I41)</f>
        <v>65571757.25</v>
      </c>
      <c r="I42" s="292"/>
      <c r="J42" s="291">
        <f>SUM(K30:K41)</f>
        <v>141711308.75</v>
      </c>
      <c r="K42" s="292"/>
      <c r="L42" s="86">
        <f>SUM(H42:K42)</f>
        <v>207283066</v>
      </c>
      <c r="M42" s="6"/>
    </row>
    <row r="43" spans="2:13" ht="14.25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ht="14.25" x14ac:dyDescent="0.15">
      <c r="B44" s="6" t="s">
        <v>162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ht="14.25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7" spans="2:13" x14ac:dyDescent="0.15">
      <c r="B47" t="s">
        <v>156</v>
      </c>
      <c r="C47" t="s">
        <v>169</v>
      </c>
    </row>
    <row r="48" spans="2:13" x14ac:dyDescent="0.15">
      <c r="B48" t="s">
        <v>170</v>
      </c>
      <c r="C48" t="s">
        <v>171</v>
      </c>
    </row>
    <row r="50" spans="2:7" ht="18.75" customHeight="1" x14ac:dyDescent="0.15">
      <c r="B50" s="293" t="s">
        <v>172</v>
      </c>
      <c r="C50" s="293"/>
      <c r="D50" s="293"/>
      <c r="E50" s="293"/>
      <c r="F50" s="293"/>
      <c r="G50" s="293"/>
    </row>
    <row r="51" spans="2:7" x14ac:dyDescent="0.15">
      <c r="B51" s="135" t="s">
        <v>156</v>
      </c>
      <c r="C51" t="s">
        <v>16</v>
      </c>
      <c r="D51" s="42">
        <v>1200</v>
      </c>
      <c r="E51" s="135" t="s">
        <v>170</v>
      </c>
      <c r="F51" t="s">
        <v>176</v>
      </c>
      <c r="G51" s="42">
        <v>1820</v>
      </c>
    </row>
    <row r="52" spans="2:7" x14ac:dyDescent="0.15">
      <c r="C52" t="s">
        <v>173</v>
      </c>
      <c r="D52" s="42">
        <v>1835</v>
      </c>
      <c r="F52" t="s">
        <v>175</v>
      </c>
      <c r="G52" s="42">
        <v>1680</v>
      </c>
    </row>
    <row r="53" spans="2:7" x14ac:dyDescent="0.15">
      <c r="C53" t="s">
        <v>108</v>
      </c>
      <c r="D53" s="42">
        <v>1500</v>
      </c>
      <c r="F53" t="s">
        <v>177</v>
      </c>
      <c r="G53" s="42">
        <v>2275</v>
      </c>
    </row>
    <row r="54" spans="2:7" x14ac:dyDescent="0.15">
      <c r="C54" t="s">
        <v>174</v>
      </c>
      <c r="D54" s="42">
        <v>2293</v>
      </c>
      <c r="F54" t="s">
        <v>178</v>
      </c>
      <c r="G54" s="42">
        <v>2100</v>
      </c>
    </row>
  </sheetData>
  <mergeCells count="45">
    <mergeCell ref="B5:D7"/>
    <mergeCell ref="B12:G16"/>
    <mergeCell ref="H12:I13"/>
    <mergeCell ref="J12:K13"/>
    <mergeCell ref="L12:L13"/>
    <mergeCell ref="H14:I16"/>
    <mergeCell ref="J14:K16"/>
    <mergeCell ref="L14:L16"/>
    <mergeCell ref="G26:G29"/>
    <mergeCell ref="B17:G19"/>
    <mergeCell ref="H17:I19"/>
    <mergeCell ref="J17:K19"/>
    <mergeCell ref="L17:L19"/>
    <mergeCell ref="B20:G22"/>
    <mergeCell ref="H20:I22"/>
    <mergeCell ref="J20:K22"/>
    <mergeCell ref="L20:L22"/>
    <mergeCell ref="B26:B29"/>
    <mergeCell ref="C26:C29"/>
    <mergeCell ref="D26:D29"/>
    <mergeCell ref="E26:E29"/>
    <mergeCell ref="F26:F29"/>
    <mergeCell ref="H26:I27"/>
    <mergeCell ref="J26:K27"/>
    <mergeCell ref="L26:L29"/>
    <mergeCell ref="H28:H29"/>
    <mergeCell ref="I28:I29"/>
    <mergeCell ref="J28:J29"/>
    <mergeCell ref="K28:K29"/>
    <mergeCell ref="H42:I42"/>
    <mergeCell ref="J42:K42"/>
    <mergeCell ref="B50:G50"/>
    <mergeCell ref="B30:B33"/>
    <mergeCell ref="C30:C31"/>
    <mergeCell ref="D30:D31"/>
    <mergeCell ref="C32:C33"/>
    <mergeCell ref="D32:D33"/>
    <mergeCell ref="B34:B41"/>
    <mergeCell ref="C34:C37"/>
    <mergeCell ref="D34:D35"/>
    <mergeCell ref="D36:D37"/>
    <mergeCell ref="C38:C41"/>
    <mergeCell ref="D38:D39"/>
    <mergeCell ref="D40:D41"/>
    <mergeCell ref="B42:G42"/>
  </mergeCells>
  <phoneticPr fontId="1"/>
  <pageMargins left="0.7" right="0.7" top="0.75" bottom="0.75" header="0.3" footer="0.3"/>
  <pageSetup paperSize="8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4:M54"/>
  <sheetViews>
    <sheetView view="pageBreakPreview" topLeftCell="A40" zoomScale="70" zoomScaleNormal="100" zoomScaleSheetLayoutView="70" workbookViewId="0">
      <selection activeCell="E58" sqref="E58"/>
    </sheetView>
  </sheetViews>
  <sheetFormatPr defaultRowHeight="13.5" x14ac:dyDescent="0.15"/>
  <cols>
    <col min="1" max="1" width="3.125" customWidth="1"/>
    <col min="2" max="4" width="17.625" customWidth="1"/>
    <col min="5" max="7" width="23.625" customWidth="1"/>
    <col min="8" max="11" width="20.625" customWidth="1"/>
    <col min="12" max="12" width="40.625" customWidth="1"/>
    <col min="13" max="13" width="2.625" customWidth="1"/>
  </cols>
  <sheetData>
    <row r="4" spans="1:12" ht="28.5" x14ac:dyDescent="0.15">
      <c r="A4" s="47"/>
      <c r="B4" s="47"/>
      <c r="C4" s="47"/>
    </row>
    <row r="5" spans="1:12" ht="17.25" customHeight="1" x14ac:dyDescent="0.15">
      <c r="A5" s="47"/>
      <c r="B5" s="246"/>
      <c r="C5" s="246"/>
      <c r="D5" s="246"/>
    </row>
    <row r="6" spans="1:12" ht="28.5" x14ac:dyDescent="0.15">
      <c r="A6" s="47"/>
      <c r="B6" s="246"/>
      <c r="C6" s="246"/>
      <c r="D6" s="246"/>
    </row>
    <row r="7" spans="1:12" ht="28.5" x14ac:dyDescent="0.15">
      <c r="A7" s="47"/>
      <c r="B7" s="246"/>
      <c r="C7" s="246"/>
      <c r="D7" s="246"/>
      <c r="J7" s="48"/>
      <c r="K7" s="48"/>
      <c r="L7" s="145"/>
    </row>
    <row r="8" spans="1:12" ht="28.5" x14ac:dyDescent="0.15">
      <c r="A8" s="47"/>
      <c r="B8" s="47"/>
      <c r="C8" s="47"/>
      <c r="J8" s="48"/>
      <c r="K8" s="48"/>
      <c r="L8" s="144"/>
    </row>
    <row r="9" spans="1:12" ht="28.5" x14ac:dyDescent="0.15">
      <c r="A9" s="47"/>
      <c r="B9" s="47"/>
      <c r="C9" s="47"/>
      <c r="J9" s="51"/>
      <c r="K9" s="51"/>
      <c r="L9" s="51"/>
    </row>
    <row r="10" spans="1:12" ht="28.5" x14ac:dyDescent="0.15">
      <c r="A10" s="47"/>
      <c r="B10" s="52" t="s">
        <v>167</v>
      </c>
      <c r="C10" s="52"/>
      <c r="D10" s="53"/>
      <c r="E10" s="53"/>
      <c r="F10" s="53"/>
      <c r="G10" s="53"/>
      <c r="H10" s="53"/>
      <c r="I10" s="53"/>
      <c r="J10" s="54"/>
      <c r="K10" s="54"/>
      <c r="L10" s="51"/>
    </row>
    <row r="11" spans="1:12" ht="28.5" x14ac:dyDescent="0.15">
      <c r="A11" s="47"/>
      <c r="B11" s="47"/>
      <c r="C11" s="47"/>
    </row>
    <row r="12" spans="1:12" ht="12.95" customHeight="1" x14ac:dyDescent="0.15">
      <c r="B12" s="247" t="s">
        <v>46</v>
      </c>
      <c r="C12" s="248"/>
      <c r="D12" s="248"/>
      <c r="E12" s="248"/>
      <c r="F12" s="248"/>
      <c r="G12" s="249"/>
      <c r="H12" s="247" t="s">
        <v>150</v>
      </c>
      <c r="I12" s="249"/>
      <c r="J12" s="247" t="s">
        <v>151</v>
      </c>
      <c r="K12" s="249"/>
      <c r="L12" s="270" t="s">
        <v>47</v>
      </c>
    </row>
    <row r="13" spans="1:12" ht="12.95" customHeight="1" x14ac:dyDescent="0.15">
      <c r="B13" s="250"/>
      <c r="C13" s="251"/>
      <c r="D13" s="251"/>
      <c r="E13" s="251"/>
      <c r="F13" s="251"/>
      <c r="G13" s="252"/>
      <c r="H13" s="318"/>
      <c r="I13" s="319"/>
      <c r="J13" s="318"/>
      <c r="K13" s="319"/>
      <c r="L13" s="271"/>
    </row>
    <row r="14" spans="1:12" ht="12.95" customHeight="1" x14ac:dyDescent="0.15">
      <c r="B14" s="250"/>
      <c r="C14" s="251"/>
      <c r="D14" s="251"/>
      <c r="E14" s="251"/>
      <c r="F14" s="251"/>
      <c r="G14" s="252"/>
      <c r="H14" s="272">
        <f>SUM(I30:I41)</f>
        <v>66164666.75</v>
      </c>
      <c r="I14" s="273"/>
      <c r="J14" s="272">
        <f>SUM(K30:K41)</f>
        <v>142996040.25</v>
      </c>
      <c r="K14" s="273"/>
      <c r="L14" s="278">
        <f>SUM(H14:K16)</f>
        <v>209160707</v>
      </c>
    </row>
    <row r="15" spans="1:12" ht="12.95" customHeight="1" x14ac:dyDescent="0.15">
      <c r="B15" s="250"/>
      <c r="C15" s="251"/>
      <c r="D15" s="251"/>
      <c r="E15" s="251"/>
      <c r="F15" s="251"/>
      <c r="G15" s="252"/>
      <c r="H15" s="274"/>
      <c r="I15" s="275"/>
      <c r="J15" s="274"/>
      <c r="K15" s="275"/>
      <c r="L15" s="279"/>
    </row>
    <row r="16" spans="1:12" ht="12.95" customHeight="1" x14ac:dyDescent="0.15">
      <c r="B16" s="253"/>
      <c r="C16" s="254"/>
      <c r="D16" s="254"/>
      <c r="E16" s="254"/>
      <c r="F16" s="254"/>
      <c r="G16" s="255"/>
      <c r="H16" s="276"/>
      <c r="I16" s="277"/>
      <c r="J16" s="276"/>
      <c r="K16" s="277"/>
      <c r="L16" s="280"/>
    </row>
    <row r="17" spans="2:13" ht="12.95" customHeight="1" x14ac:dyDescent="0.15">
      <c r="B17" s="247" t="s">
        <v>152</v>
      </c>
      <c r="C17" s="248"/>
      <c r="D17" s="248"/>
      <c r="E17" s="248"/>
      <c r="F17" s="248"/>
      <c r="G17" s="249"/>
      <c r="H17" s="281">
        <f>H20-H14</f>
        <v>6616466.25</v>
      </c>
      <c r="I17" s="282"/>
      <c r="J17" s="281">
        <f>J20-J14</f>
        <v>14299603.75</v>
      </c>
      <c r="K17" s="282"/>
      <c r="L17" s="278">
        <f>SUM(H17:K19)</f>
        <v>20916070</v>
      </c>
    </row>
    <row r="18" spans="2:13" ht="12.95" customHeight="1" x14ac:dyDescent="0.15">
      <c r="B18" s="250"/>
      <c r="C18" s="251"/>
      <c r="D18" s="251"/>
      <c r="E18" s="251"/>
      <c r="F18" s="251"/>
      <c r="G18" s="252"/>
      <c r="H18" s="274"/>
      <c r="I18" s="275"/>
      <c r="J18" s="274"/>
      <c r="K18" s="275"/>
      <c r="L18" s="279"/>
    </row>
    <row r="19" spans="2:13" ht="12.95" customHeight="1" x14ac:dyDescent="0.15">
      <c r="B19" s="253"/>
      <c r="C19" s="254"/>
      <c r="D19" s="254"/>
      <c r="E19" s="254"/>
      <c r="F19" s="254"/>
      <c r="G19" s="255"/>
      <c r="H19" s="276"/>
      <c r="I19" s="277"/>
      <c r="J19" s="276"/>
      <c r="K19" s="277"/>
      <c r="L19" s="280"/>
    </row>
    <row r="20" spans="2:13" ht="12.95" customHeight="1" x14ac:dyDescent="0.15">
      <c r="B20" s="247" t="s">
        <v>49</v>
      </c>
      <c r="C20" s="248"/>
      <c r="D20" s="248"/>
      <c r="E20" s="248"/>
      <c r="F20" s="248"/>
      <c r="G20" s="249"/>
      <c r="H20" s="281">
        <f>ROUNDDOWN(H14*1.1,0)</f>
        <v>72781133</v>
      </c>
      <c r="I20" s="282"/>
      <c r="J20" s="281">
        <f>ROUNDDOWN(J14*1.1,0)</f>
        <v>157295644</v>
      </c>
      <c r="K20" s="282"/>
      <c r="L20" s="278">
        <f>SUM(H20:K22)</f>
        <v>230076777</v>
      </c>
    </row>
    <row r="21" spans="2:13" ht="12.95" customHeight="1" x14ac:dyDescent="0.15">
      <c r="B21" s="250"/>
      <c r="C21" s="251"/>
      <c r="D21" s="251"/>
      <c r="E21" s="251"/>
      <c r="F21" s="251"/>
      <c r="G21" s="252"/>
      <c r="H21" s="274"/>
      <c r="I21" s="275"/>
      <c r="J21" s="274"/>
      <c r="K21" s="275"/>
      <c r="L21" s="279"/>
    </row>
    <row r="22" spans="2:13" ht="12.95" customHeight="1" x14ac:dyDescent="0.15">
      <c r="B22" s="253"/>
      <c r="C22" s="254"/>
      <c r="D22" s="254"/>
      <c r="E22" s="254"/>
      <c r="F22" s="254"/>
      <c r="G22" s="255"/>
      <c r="H22" s="276"/>
      <c r="I22" s="277"/>
      <c r="J22" s="276"/>
      <c r="K22" s="277"/>
      <c r="L22" s="280"/>
    </row>
    <row r="23" spans="2:13" ht="17.25" x14ac:dyDescent="0.15">
      <c r="F23" s="55"/>
    </row>
    <row r="24" spans="2:13" ht="18.75" x14ac:dyDescent="0.15">
      <c r="B24" s="56" t="s">
        <v>50</v>
      </c>
      <c r="C24" s="56"/>
      <c r="I24" t="s">
        <v>51</v>
      </c>
    </row>
    <row r="26" spans="2:13" ht="13.5" customHeight="1" x14ac:dyDescent="0.15">
      <c r="B26" s="312" t="s">
        <v>157</v>
      </c>
      <c r="C26" s="306" t="s">
        <v>53</v>
      </c>
      <c r="D26" s="312" t="s">
        <v>52</v>
      </c>
      <c r="E26" s="315" t="s">
        <v>3</v>
      </c>
      <c r="F26" s="306" t="s">
        <v>55</v>
      </c>
      <c r="G26" s="312" t="s">
        <v>161</v>
      </c>
      <c r="H26" s="247" t="s">
        <v>150</v>
      </c>
      <c r="I26" s="249"/>
      <c r="J26" s="247" t="s">
        <v>151</v>
      </c>
      <c r="K26" s="249"/>
      <c r="L26" s="306" t="s">
        <v>56</v>
      </c>
      <c r="M26" s="6"/>
    </row>
    <row r="27" spans="2:13" ht="13.5" customHeight="1" x14ac:dyDescent="0.15">
      <c r="B27" s="313"/>
      <c r="C27" s="307"/>
      <c r="D27" s="313"/>
      <c r="E27" s="316"/>
      <c r="F27" s="307"/>
      <c r="G27" s="313"/>
      <c r="H27" s="318"/>
      <c r="I27" s="319"/>
      <c r="J27" s="318"/>
      <c r="K27" s="319"/>
      <c r="L27" s="307"/>
      <c r="M27" s="6"/>
    </row>
    <row r="28" spans="2:13" ht="13.5" customHeight="1" x14ac:dyDescent="0.15">
      <c r="B28" s="313"/>
      <c r="C28" s="307"/>
      <c r="D28" s="313"/>
      <c r="E28" s="316"/>
      <c r="F28" s="307"/>
      <c r="G28" s="313"/>
      <c r="H28" s="309" t="s">
        <v>57</v>
      </c>
      <c r="I28" s="310" t="s">
        <v>58</v>
      </c>
      <c r="J28" s="311" t="s">
        <v>57</v>
      </c>
      <c r="K28" s="310" t="s">
        <v>59</v>
      </c>
      <c r="L28" s="307"/>
      <c r="M28" s="6"/>
    </row>
    <row r="29" spans="2:13" ht="13.5" customHeight="1" x14ac:dyDescent="0.15">
      <c r="B29" s="314"/>
      <c r="C29" s="308"/>
      <c r="D29" s="314"/>
      <c r="E29" s="317"/>
      <c r="F29" s="314"/>
      <c r="G29" s="314"/>
      <c r="H29" s="309"/>
      <c r="I29" s="310"/>
      <c r="J29" s="311"/>
      <c r="K29" s="310"/>
      <c r="L29" s="308"/>
      <c r="M29" s="6"/>
    </row>
    <row r="30" spans="2:13" ht="30" customHeight="1" x14ac:dyDescent="0.15">
      <c r="B30" s="294" t="s">
        <v>156</v>
      </c>
      <c r="C30" s="296" t="s">
        <v>153</v>
      </c>
      <c r="D30" s="298" t="s">
        <v>158</v>
      </c>
      <c r="E30" s="67" t="s">
        <v>159</v>
      </c>
      <c r="F30" s="68">
        <v>1380</v>
      </c>
      <c r="G30" s="146">
        <v>24.5</v>
      </c>
      <c r="H30" s="74">
        <f>119*7.75</f>
        <v>922.25</v>
      </c>
      <c r="I30" s="61">
        <f>F30*G30*H30</f>
        <v>31181272.5</v>
      </c>
      <c r="J30" s="60">
        <f>243*7.75</f>
        <v>1883.25</v>
      </c>
      <c r="K30" s="61">
        <f>F30*G30*J30</f>
        <v>63672682.5</v>
      </c>
      <c r="L30" s="62">
        <f t="shared" ref="L30:L41" si="0">I30+K30</f>
        <v>94853955</v>
      </c>
      <c r="M30" s="6"/>
    </row>
    <row r="31" spans="2:13" ht="30" customHeight="1" x14ac:dyDescent="0.15">
      <c r="B31" s="295"/>
      <c r="C31" s="297"/>
      <c r="D31" s="299"/>
      <c r="E31" s="70" t="s">
        <v>160</v>
      </c>
      <c r="F31" s="71">
        <v>2110</v>
      </c>
      <c r="G31" s="147">
        <v>7</v>
      </c>
      <c r="H31" s="76">
        <f>119*7.75</f>
        <v>922.25</v>
      </c>
      <c r="I31" s="61">
        <f>F31*G31*H31</f>
        <v>13621632.5</v>
      </c>
      <c r="J31" s="66">
        <f>243*7.75</f>
        <v>1883.25</v>
      </c>
      <c r="K31" s="61">
        <f t="shared" ref="K31:K41" si="1">F31*G31*J31</f>
        <v>27815602.5</v>
      </c>
      <c r="L31" s="62">
        <f t="shared" si="0"/>
        <v>41437235</v>
      </c>
      <c r="M31" s="6"/>
    </row>
    <row r="32" spans="2:13" ht="30" customHeight="1" x14ac:dyDescent="0.15">
      <c r="B32" s="295"/>
      <c r="C32" s="296" t="s">
        <v>154</v>
      </c>
      <c r="D32" s="298" t="s">
        <v>158</v>
      </c>
      <c r="E32" s="67" t="s">
        <v>159</v>
      </c>
      <c r="F32" s="68">
        <v>1725</v>
      </c>
      <c r="G32" s="146">
        <v>24.5</v>
      </c>
      <c r="H32" s="74">
        <f>7*3.5</f>
        <v>24.5</v>
      </c>
      <c r="I32" s="61">
        <f t="shared" ref="I32:I41" si="2">F32*G32*H32</f>
        <v>1035431.25</v>
      </c>
      <c r="J32" s="60">
        <f>13*3.5</f>
        <v>45.5</v>
      </c>
      <c r="K32" s="61">
        <f t="shared" si="1"/>
        <v>1922943.75</v>
      </c>
      <c r="L32" s="62">
        <f t="shared" si="0"/>
        <v>2958375</v>
      </c>
      <c r="M32" s="6"/>
    </row>
    <row r="33" spans="2:13" ht="30" customHeight="1" x14ac:dyDescent="0.15">
      <c r="B33" s="295"/>
      <c r="C33" s="297"/>
      <c r="D33" s="299"/>
      <c r="E33" s="70" t="s">
        <v>160</v>
      </c>
      <c r="F33" s="71">
        <v>2637</v>
      </c>
      <c r="G33" s="147">
        <v>7</v>
      </c>
      <c r="H33" s="76">
        <f>7*3.5</f>
        <v>24.5</v>
      </c>
      <c r="I33" s="61">
        <f t="shared" si="2"/>
        <v>452245.5</v>
      </c>
      <c r="J33" s="66">
        <f>13*3.5</f>
        <v>45.5</v>
      </c>
      <c r="K33" s="61">
        <f t="shared" si="1"/>
        <v>839884.5</v>
      </c>
      <c r="L33" s="62">
        <f t="shared" si="0"/>
        <v>1292130</v>
      </c>
      <c r="M33" s="6"/>
    </row>
    <row r="34" spans="2:13" ht="30" customHeight="1" x14ac:dyDescent="0.15">
      <c r="B34" s="300" t="s">
        <v>155</v>
      </c>
      <c r="C34" s="296" t="s">
        <v>153</v>
      </c>
      <c r="D34" s="298" t="s">
        <v>158</v>
      </c>
      <c r="E34" s="67" t="s">
        <v>0</v>
      </c>
      <c r="F34" s="68">
        <v>2002</v>
      </c>
      <c r="G34" s="146">
        <v>6</v>
      </c>
      <c r="H34" s="74">
        <f>97*7.75</f>
        <v>751.75</v>
      </c>
      <c r="I34" s="61">
        <f t="shared" si="2"/>
        <v>9030021</v>
      </c>
      <c r="J34" s="60">
        <f>243*7.75</f>
        <v>1883.25</v>
      </c>
      <c r="K34" s="61">
        <f t="shared" si="1"/>
        <v>22621599</v>
      </c>
      <c r="L34" s="62">
        <f t="shared" si="0"/>
        <v>31651620</v>
      </c>
      <c r="M34" s="6"/>
    </row>
    <row r="35" spans="2:13" ht="30" customHeight="1" x14ac:dyDescent="0.15">
      <c r="B35" s="295"/>
      <c r="C35" s="297"/>
      <c r="D35" s="299"/>
      <c r="E35" s="70" t="s">
        <v>1</v>
      </c>
      <c r="F35" s="71">
        <v>1848</v>
      </c>
      <c r="G35" s="147">
        <v>6</v>
      </c>
      <c r="H35" s="76">
        <f>97*7.75</f>
        <v>751.75</v>
      </c>
      <c r="I35" s="61">
        <f t="shared" si="2"/>
        <v>8335404</v>
      </c>
      <c r="J35" s="66">
        <f>243*7.75</f>
        <v>1883.25</v>
      </c>
      <c r="K35" s="61">
        <f t="shared" si="1"/>
        <v>20881476</v>
      </c>
      <c r="L35" s="62">
        <f t="shared" si="0"/>
        <v>29216880</v>
      </c>
      <c r="M35" s="6"/>
    </row>
    <row r="36" spans="2:13" ht="30" customHeight="1" x14ac:dyDescent="0.15">
      <c r="B36" s="295"/>
      <c r="C36" s="297"/>
      <c r="D36" s="298" t="s">
        <v>163</v>
      </c>
      <c r="E36" s="67" t="s">
        <v>0</v>
      </c>
      <c r="F36" s="68">
        <v>2002</v>
      </c>
      <c r="G36" s="146">
        <v>0</v>
      </c>
      <c r="H36" s="74">
        <f>21*7.75</f>
        <v>162.75</v>
      </c>
      <c r="I36" s="61">
        <f t="shared" si="2"/>
        <v>0</v>
      </c>
      <c r="J36" s="60">
        <f>44*7.75</f>
        <v>341</v>
      </c>
      <c r="K36" s="61">
        <f t="shared" si="1"/>
        <v>0</v>
      </c>
      <c r="L36" s="62">
        <f t="shared" si="0"/>
        <v>0</v>
      </c>
      <c r="M36" s="6"/>
    </row>
    <row r="37" spans="2:13" ht="30" customHeight="1" x14ac:dyDescent="0.15">
      <c r="B37" s="295"/>
      <c r="C37" s="297"/>
      <c r="D37" s="302"/>
      <c r="E37" s="79" t="s">
        <v>1</v>
      </c>
      <c r="F37" s="80">
        <v>1848</v>
      </c>
      <c r="G37" s="148">
        <v>6</v>
      </c>
      <c r="H37" s="82">
        <f>21*7.75</f>
        <v>162.75</v>
      </c>
      <c r="I37" s="61">
        <f t="shared" si="2"/>
        <v>1804572</v>
      </c>
      <c r="J37" s="83">
        <f>44*7.75</f>
        <v>341</v>
      </c>
      <c r="K37" s="61">
        <f t="shared" si="1"/>
        <v>3781008</v>
      </c>
      <c r="L37" s="62">
        <f t="shared" si="0"/>
        <v>5585580</v>
      </c>
      <c r="M37" s="6"/>
    </row>
    <row r="38" spans="2:13" ht="30" customHeight="1" x14ac:dyDescent="0.15">
      <c r="B38" s="295"/>
      <c r="C38" s="296" t="s">
        <v>154</v>
      </c>
      <c r="D38" s="298" t="s">
        <v>158</v>
      </c>
      <c r="E38" s="67" t="s">
        <v>0</v>
      </c>
      <c r="F38" s="68">
        <v>2508</v>
      </c>
      <c r="G38" s="146">
        <v>6</v>
      </c>
      <c r="H38" s="74">
        <f>6*3.5</f>
        <v>21</v>
      </c>
      <c r="I38" s="61">
        <f t="shared" si="2"/>
        <v>316008</v>
      </c>
      <c r="J38" s="60">
        <f>13*3.5</f>
        <v>45.5</v>
      </c>
      <c r="K38" s="61">
        <f t="shared" si="1"/>
        <v>684684</v>
      </c>
      <c r="L38" s="62">
        <f t="shared" si="0"/>
        <v>1000692</v>
      </c>
      <c r="M38" s="6"/>
    </row>
    <row r="39" spans="2:13" ht="30" customHeight="1" x14ac:dyDescent="0.15">
      <c r="B39" s="295"/>
      <c r="C39" s="297"/>
      <c r="D39" s="299"/>
      <c r="E39" s="70" t="s">
        <v>1</v>
      </c>
      <c r="F39" s="71">
        <v>2310</v>
      </c>
      <c r="G39" s="147">
        <v>6</v>
      </c>
      <c r="H39" s="76">
        <f>6*3.5</f>
        <v>21</v>
      </c>
      <c r="I39" s="61">
        <f t="shared" si="2"/>
        <v>291060</v>
      </c>
      <c r="J39" s="66">
        <f>13*3.5</f>
        <v>45.5</v>
      </c>
      <c r="K39" s="61">
        <f t="shared" si="1"/>
        <v>630630</v>
      </c>
      <c r="L39" s="62">
        <f t="shared" si="0"/>
        <v>921690</v>
      </c>
      <c r="M39" s="6"/>
    </row>
    <row r="40" spans="2:13" ht="30" customHeight="1" x14ac:dyDescent="0.15">
      <c r="B40" s="295"/>
      <c r="C40" s="297"/>
      <c r="D40" s="298" t="s">
        <v>163</v>
      </c>
      <c r="E40" s="67" t="s">
        <v>0</v>
      </c>
      <c r="F40" s="68">
        <v>2508</v>
      </c>
      <c r="G40" s="146">
        <v>0</v>
      </c>
      <c r="H40" s="74">
        <f>2*3.5</f>
        <v>7</v>
      </c>
      <c r="I40" s="61">
        <f t="shared" si="2"/>
        <v>0</v>
      </c>
      <c r="J40" s="60">
        <f>3*3.5</f>
        <v>10.5</v>
      </c>
      <c r="K40" s="61">
        <f t="shared" si="1"/>
        <v>0</v>
      </c>
      <c r="L40" s="62">
        <f t="shared" si="0"/>
        <v>0</v>
      </c>
      <c r="M40" s="6"/>
    </row>
    <row r="41" spans="2:13" ht="30" customHeight="1" x14ac:dyDescent="0.15">
      <c r="B41" s="301"/>
      <c r="C41" s="297"/>
      <c r="D41" s="302"/>
      <c r="E41" s="70" t="s">
        <v>1</v>
      </c>
      <c r="F41" s="84">
        <v>2310</v>
      </c>
      <c r="G41" s="147">
        <v>6</v>
      </c>
      <c r="H41" s="76">
        <f>2*3.5</f>
        <v>7</v>
      </c>
      <c r="I41" s="61">
        <f t="shared" si="2"/>
        <v>97020</v>
      </c>
      <c r="J41" s="66">
        <f>3*3.5</f>
        <v>10.5</v>
      </c>
      <c r="K41" s="61">
        <f t="shared" si="1"/>
        <v>145530</v>
      </c>
      <c r="L41" s="62">
        <f t="shared" si="0"/>
        <v>242550</v>
      </c>
      <c r="M41" s="6"/>
    </row>
    <row r="42" spans="2:13" ht="56.25" customHeight="1" x14ac:dyDescent="0.15">
      <c r="B42" s="303" t="s">
        <v>47</v>
      </c>
      <c r="C42" s="304"/>
      <c r="D42" s="304"/>
      <c r="E42" s="304"/>
      <c r="F42" s="304"/>
      <c r="G42" s="305"/>
      <c r="H42" s="291">
        <f>SUM(I30:I41)</f>
        <v>66164666.75</v>
      </c>
      <c r="I42" s="292"/>
      <c r="J42" s="291">
        <f>SUM(K30:K41)</f>
        <v>142996040.25</v>
      </c>
      <c r="K42" s="292"/>
      <c r="L42" s="86">
        <f>SUM(H42:K42)</f>
        <v>209160707</v>
      </c>
      <c r="M42" s="6"/>
    </row>
    <row r="43" spans="2:13" ht="14.25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ht="14.25" x14ac:dyDescent="0.15">
      <c r="B44" s="6" t="s">
        <v>162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ht="14.25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7" spans="2:13" x14ac:dyDescent="0.15">
      <c r="B47" t="s">
        <v>156</v>
      </c>
      <c r="C47" t="s">
        <v>168</v>
      </c>
    </row>
    <row r="48" spans="2:13" x14ac:dyDescent="0.15">
      <c r="B48" t="s">
        <v>170</v>
      </c>
      <c r="C48" t="s">
        <v>179</v>
      </c>
    </row>
    <row r="50" spans="2:7" x14ac:dyDescent="0.15">
      <c r="B50" s="293" t="s">
        <v>172</v>
      </c>
      <c r="C50" s="293"/>
      <c r="D50" s="293"/>
      <c r="E50" s="293"/>
      <c r="F50" s="293"/>
      <c r="G50" s="293"/>
    </row>
    <row r="51" spans="2:7" x14ac:dyDescent="0.15">
      <c r="B51" s="135" t="s">
        <v>156</v>
      </c>
      <c r="C51" t="s">
        <v>16</v>
      </c>
      <c r="D51" s="42">
        <v>1200</v>
      </c>
      <c r="E51" s="135" t="s">
        <v>170</v>
      </c>
      <c r="F51" t="s">
        <v>176</v>
      </c>
      <c r="G51" s="42">
        <v>1820</v>
      </c>
    </row>
    <row r="52" spans="2:7" x14ac:dyDescent="0.15">
      <c r="C52" t="s">
        <v>173</v>
      </c>
      <c r="D52" s="42">
        <v>1835</v>
      </c>
      <c r="F52" t="s">
        <v>175</v>
      </c>
      <c r="G52" s="42">
        <v>1680</v>
      </c>
    </row>
    <row r="53" spans="2:7" x14ac:dyDescent="0.15">
      <c r="C53" t="s">
        <v>108</v>
      </c>
      <c r="D53" s="42">
        <v>1500</v>
      </c>
      <c r="F53" t="s">
        <v>177</v>
      </c>
      <c r="G53" s="42">
        <v>2275</v>
      </c>
    </row>
    <row r="54" spans="2:7" x14ac:dyDescent="0.15">
      <c r="C54" t="s">
        <v>174</v>
      </c>
      <c r="D54" s="42">
        <v>2293</v>
      </c>
      <c r="F54" t="s">
        <v>178</v>
      </c>
      <c r="G54" s="42">
        <v>2100</v>
      </c>
    </row>
  </sheetData>
  <mergeCells count="45">
    <mergeCell ref="B5:D7"/>
    <mergeCell ref="B12:G16"/>
    <mergeCell ref="H12:I13"/>
    <mergeCell ref="J12:K13"/>
    <mergeCell ref="L12:L13"/>
    <mergeCell ref="H14:I16"/>
    <mergeCell ref="J14:K16"/>
    <mergeCell ref="L14:L16"/>
    <mergeCell ref="G26:G29"/>
    <mergeCell ref="B17:G19"/>
    <mergeCell ref="H17:I19"/>
    <mergeCell ref="J17:K19"/>
    <mergeCell ref="L17:L19"/>
    <mergeCell ref="B20:G22"/>
    <mergeCell ref="H20:I22"/>
    <mergeCell ref="J20:K22"/>
    <mergeCell ref="L20:L22"/>
    <mergeCell ref="B26:B29"/>
    <mergeCell ref="C26:C29"/>
    <mergeCell ref="D26:D29"/>
    <mergeCell ref="E26:E29"/>
    <mergeCell ref="F26:F29"/>
    <mergeCell ref="H26:I27"/>
    <mergeCell ref="J26:K27"/>
    <mergeCell ref="L26:L29"/>
    <mergeCell ref="H28:H29"/>
    <mergeCell ref="I28:I29"/>
    <mergeCell ref="J28:J29"/>
    <mergeCell ref="K28:K29"/>
    <mergeCell ref="B30:B33"/>
    <mergeCell ref="C30:C31"/>
    <mergeCell ref="D30:D31"/>
    <mergeCell ref="C32:C33"/>
    <mergeCell ref="D32:D33"/>
    <mergeCell ref="B50:G50"/>
    <mergeCell ref="B42:G42"/>
    <mergeCell ref="H42:I42"/>
    <mergeCell ref="J42:K42"/>
    <mergeCell ref="B34:B41"/>
    <mergeCell ref="C34:C37"/>
    <mergeCell ref="D34:D35"/>
    <mergeCell ref="D36:D37"/>
    <mergeCell ref="C38:C41"/>
    <mergeCell ref="D38:D39"/>
    <mergeCell ref="D40:D41"/>
  </mergeCells>
  <phoneticPr fontId="1"/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執行見込</vt:lpstr>
      <vt:lpstr>費用 (2)</vt:lpstr>
      <vt:lpstr>費用</vt:lpstr>
      <vt:lpstr>費用 (旧0208）</vt:lpstr>
      <vt:lpstr>参考_1月分支払</vt:lpstr>
      <vt:lpstr>仕様書貼付用</vt:lpstr>
      <vt:lpstr>見積書</vt:lpstr>
      <vt:lpstr>執行予定額</vt:lpstr>
      <vt:lpstr>予算</vt:lpstr>
      <vt:lpstr>見積書11月末まで</vt:lpstr>
      <vt:lpstr>見積書（記入用）</vt:lpstr>
      <vt:lpstr>見積書!Print_Area</vt:lpstr>
      <vt:lpstr>'見積書（記入用）'!Print_Area</vt:lpstr>
      <vt:lpstr>見積書11月末まで!Print_Area</vt:lpstr>
      <vt:lpstr>仕様書貼付用!Print_Area</vt:lpstr>
      <vt:lpstr>執行見込!Print_Area</vt:lpstr>
      <vt:lpstr>執行予定額!Print_Area</vt:lpstr>
      <vt:lpstr>費用!Print_Area</vt:lpstr>
      <vt:lpstr>'費用 (2)'!Print_Area</vt:lpstr>
      <vt:lpstr>'費用 (旧0208）'!Print_Area</vt:lpstr>
      <vt:lpstr>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石井　泰人</cp:lastModifiedBy>
  <cp:lastPrinted>2019-06-28T04:34:04Z</cp:lastPrinted>
  <dcterms:created xsi:type="dcterms:W3CDTF">2016-04-20T06:13:42Z</dcterms:created>
  <dcterms:modified xsi:type="dcterms:W3CDTF">2021-06-09T06:39:48Z</dcterms:modified>
</cp:coreProperties>
</file>